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3 - díl C - jihovýchodní ..." sheetId="2" r:id="rId2"/>
    <sheet name="4 - díl D - jihozápadní č..." sheetId="3" r:id="rId3"/>
    <sheet name="Pokyny pro vyplnění" sheetId="4" r:id="rId4"/>
  </sheets>
  <definedNames>
    <definedName name="_xlnm._FilterDatabase" localSheetId="1" hidden="1">'3 - díl C - jihovýchodní ...'!$C$93:$K$93</definedName>
    <definedName name="_xlnm._FilterDatabase" localSheetId="2" hidden="1">'4 - díl D - jihozápadní č...'!$C$94:$K$94</definedName>
    <definedName name="_xlnm.Print_Titles" localSheetId="1">'3 - díl C - jihovýchodní ...'!$93:$93</definedName>
    <definedName name="_xlnm.Print_Titles" localSheetId="2">'4 - díl D - jihozápadní č...'!$94:$94</definedName>
    <definedName name="_xlnm.Print_Titles" localSheetId="0">'Rekapitulace stavby'!$49:$49</definedName>
    <definedName name="_xlnm.Print_Area" localSheetId="1">'3 - díl C - jihovýchodní ...'!$C$4:$J$36,'3 - díl C - jihovýchodní ...'!$C$42:$J$75,'3 - díl C - jihovýchodní ...'!$C$81:$K$231</definedName>
    <definedName name="_xlnm.Print_Area" localSheetId="2">'4 - díl D - jihozápadní č...'!$C$4:$J$36,'4 - díl D - jihozápadní č...'!$C$42:$J$76,'4 - díl D - jihozápadní č...'!$C$82:$K$238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<sst xmlns="http://schemas.openxmlformats.org/spreadsheetml/2006/main" count="3812" uniqueCount="781">
  <si>
    <t>Export VZ</t>
  </si>
  <si>
    <t>List obsahuje:</t>
  </si>
  <si>
    <t>3.0</t>
  </si>
  <si>
    <t>False</t>
  </si>
  <si>
    <t>{C12991F1-727C-41A2-A21A-817F28FCA18B}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</si>
  <si>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</si>
  <si>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</si>
  <si>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</si>
  <si>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</si>
  <si>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</si>
  <si>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</si>
  <si>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</si>
  <si>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</si>
  <si>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01_2015_1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</si>
  <si>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</si>
  <si>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</si>
  <si>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střešního pláště hlavní budovy Hankova domu ve Dvoře Králové n. L. - etapy</t>
  </si>
  <si>
    <t>0,1</t>
  </si>
  <si>
    <t>KSO:</t>
  </si>
  <si>
    <t>CC-CZ:</t>
  </si>
  <si>
    <t>1</t>
  </si>
  <si>
    <t>Místo:</t>
  </si>
  <si>
    <t>Dvůr Králové nad Labem</t>
  </si>
  <si>
    <t>Datum:</t>
  </si>
  <si>
    <t>26.06.2015</t>
  </si>
  <si>
    <t>10</t>
  </si>
  <si>
    <t>100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</si>
  <si>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</si>
  <si>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</si>
  <si>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</si>
  <si>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</si>
  <si>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</si>
  <si>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</si>
  <si>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</si>
  <si>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Miloš Kudrnovský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</si>
  <si>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</si>
  <si>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</si>
  <si>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</si>
  <si>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</si>
  <si>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</si>
  <si>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</si>
  <si>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</si>
  <si>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</si>
  <si>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</si>
  <si>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</si>
  <si>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</si>
  <si>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</si>
  <si>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</si>
  <si>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</si>
  <si>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</si>
  <si>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</si>
  <si>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</si>
  <si>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</si>
  <si>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</si>
  <si>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</si>
  <si>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</si>
  <si>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</si>
  <si>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</si>
  <si>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</si>
  <si>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</si>
  <si>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</si>
  <si>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</si>
  <si>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</si>
  <si>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</si>
  <si>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</si>
  <si>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</si>
  <si>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</si>
  <si>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</si>
  <si>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</si>
  <si>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</si>
  <si>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</si>
  <si>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</si>
  <si>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</si>
  <si>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</si>
  <si>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</si>
  <si>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díl A - střešní pavilon</t>
  </si>
  <si>
    <t>STA</t>
  </si>
  <si>
    <t>{39C0AC7F-9D00-411E-82D1-4B15CDFB5214}</t>
  </si>
  <si>
    <t>2</t>
  </si>
  <si>
    <t>díl B - báňová střecha</t>
  </si>
  <si>
    <t>{E3217292-58C7-48EA-B663-4D7DB236B511}</t>
  </si>
  <si>
    <t>3</t>
  </si>
  <si>
    <t>díl C - jihovýchodní část střešního pláště</t>
  </si>
  <si>
    <t>{DC4938AE-E1AE-4974-A67B-D15B2BB05690}</t>
  </si>
  <si>
    <t>4</t>
  </si>
  <si>
    <t>díl D - jihozápadní část střešního pláště</t>
  </si>
  <si>
    <t>{E69E9BD3-4CC1-4966-AFC7-FD2BCAFF9882}</t>
  </si>
  <si>
    <t>5</t>
  </si>
  <si>
    <t>díl E - severozápadní část střešního pláště</t>
  </si>
  <si>
    <t>{CBEEEF92-AD68-4852-BCA1-03BC4C64E167}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</si>
  <si>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</si>
  <si>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</si>
  <si>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</si>
  <si>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</si>
  <si>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</si>
  <si>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</si>
  <si>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</si>
  <si>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</si>
  <si>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</si>
  <si>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</si>
  <si>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</si>
  <si>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</si>
  <si>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</si>
  <si>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</si>
  <si>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</si>
  <si>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</si>
  <si>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</si>
  <si>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</si>
  <si>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</si>
  <si>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</si>
  <si>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</si>
  <si>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</si>
  <si>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</si>
  <si>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</si>
  <si>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</si>
  <si>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</si>
  <si>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</si>
  <si>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</si>
  <si>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</si>
  <si>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</si>
  <si>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</si>
  <si>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</si>
  <si>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</si>
  <si>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</si>
  <si>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</si>
  <si>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</si>
  <si>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</si>
  <si>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</si>
  <si>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</si>
  <si>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</si>
  <si>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</si>
  <si>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16</t>
  </si>
  <si>
    <t>K</t>
  </si>
  <si>
    <t>311231116</t>
  </si>
  <si>
    <t>Zdivo nosné z cihel dl 290 mm pevnosti P 7 až 15 na MC 10</t>
  </si>
  <si>
    <t>m3</t>
  </si>
  <si>
    <t>CS ÚRS 2014 01</t>
  </si>
  <si>
    <t>VV</t>
  </si>
  <si>
    <t>17</t>
  </si>
  <si>
    <t>6</t>
  </si>
  <si>
    <t>Úpravy povrchů, podlahy a osazování výplní</t>
  </si>
  <si>
    <t>22</t>
  </si>
  <si>
    <t>622321111</t>
  </si>
  <si>
    <t>Vápenocementová omítka hrubá jednovrstvá zatřená vnějších stěn nanášená ručně</t>
  </si>
  <si>
    <t>m2</t>
  </si>
  <si>
    <t>20</t>
  </si>
  <si>
    <t>m</t>
  </si>
  <si>
    <t>P</t>
  </si>
  <si>
    <t>Poznámka k položce:
včetně snímání nesoudržných omítek, čištění zdiva a lokální opravy zdiva (5% celkového množství)</t>
  </si>
  <si>
    <t>629995101</t>
  </si>
  <si>
    <t>Očištění vnějších ploch tlakovou vodou</t>
  </si>
  <si>
    <t>9</t>
  </si>
  <si>
    <t>Ostatní konstrukce a práce-bourání</t>
  </si>
  <si>
    <t>71</t>
  </si>
  <si>
    <t>72</t>
  </si>
  <si>
    <t>73</t>
  </si>
  <si>
    <t>74</t>
  </si>
  <si>
    <t>944511111</t>
  </si>
  <si>
    <t>Montáž ochranné sítě z textilie z umělých vláken</t>
  </si>
  <si>
    <t>75</t>
  </si>
  <si>
    <t>944511211</t>
  </si>
  <si>
    <t>Příplatek k ochranné síti za první a ZKD den použití</t>
  </si>
  <si>
    <t>76</t>
  </si>
  <si>
    <t>944511811</t>
  </si>
  <si>
    <t>Demontáž ochranné sítě z textilie z umělých vláken</t>
  </si>
  <si>
    <t>18</t>
  </si>
  <si>
    <t>962032432</t>
  </si>
  <si>
    <t>Bourání zdiva cihelných z dutých nebo plných cihel pálených i nepálených na MV nebo MVC přes 1 m3</t>
  </si>
  <si>
    <t>19</t>
  </si>
  <si>
    <t>8</t>
  </si>
  <si>
    <t>23</t>
  </si>
  <si>
    <t>997</t>
  </si>
  <si>
    <t>Přesun sutě</t>
  </si>
  <si>
    <t>29</t>
  </si>
  <si>
    <t>997013215</t>
  </si>
  <si>
    <t>Vnitrostaveništní doprava suti a vybouraných hmot pro budovy v do 18 m ručně</t>
  </si>
  <si>
    <t>t</t>
  </si>
  <si>
    <t>997013501</t>
  </si>
  <si>
    <t>Odvoz suti na skládku a vybouraných hmot nebo meziskládku do 1 km se složením</t>
  </si>
  <si>
    <t>CS ÚRS 2012 02</t>
  </si>
  <si>
    <t>31</t>
  </si>
  <si>
    <t>997013509</t>
  </si>
  <si>
    <t>Příplatek k odvozu suti a vybouraných hmot na skládku ZKD 1 km přes 1 km</t>
  </si>
  <si>
    <t>32</t>
  </si>
  <si>
    <t>997013831</t>
  </si>
  <si>
    <t>Poplatek za uložení stavebního směsného odpadu na skládce (skládkovné)</t>
  </si>
  <si>
    <t>998</t>
  </si>
  <si>
    <t>Přesun hmot</t>
  </si>
  <si>
    <t>998017003</t>
  </si>
  <si>
    <t>Přesun hmot s omezením mechanizace pro budovy v do 24 m</t>
  </si>
  <si>
    <t>PSV</t>
  </si>
  <si>
    <t>Práce a dodávky PSV</t>
  </si>
  <si>
    <t>743</t>
  </si>
  <si>
    <t>Elektromontáže - hrubá montáž</t>
  </si>
  <si>
    <t>79</t>
  </si>
  <si>
    <t>743623200R</t>
  </si>
  <si>
    <t>Demontáž a opětovná montáž stávajícího hromosvodu</t>
  </si>
  <si>
    <t>kus</t>
  </si>
  <si>
    <t>762</t>
  </si>
  <si>
    <t>Konstrukce tesařské</t>
  </si>
  <si>
    <t>762083122</t>
  </si>
  <si>
    <t>Impregnace řeziva proti dřevokaznému hmyzu, houbám a plísním máčením třída ohrožení 3 a 4</t>
  </si>
  <si>
    <t>26</t>
  </si>
  <si>
    <t>27</t>
  </si>
  <si>
    <t>57</t>
  </si>
  <si>
    <t>762341250</t>
  </si>
  <si>
    <t>Montáž bednění střech rovných a šikmých sklonu do 60° z hoblovaných prken</t>
  </si>
  <si>
    <t>58</t>
  </si>
  <si>
    <t>M</t>
  </si>
  <si>
    <t>605110210R</t>
  </si>
  <si>
    <t>řezivo jehličnaté modřínové - středové SM tl. 33-100 mm, jakost II, 2 - 3,5 m</t>
  </si>
  <si>
    <t>36</t>
  </si>
  <si>
    <t>762341821</t>
  </si>
  <si>
    <t>Demontáž bednění střech z fošen</t>
  </si>
  <si>
    <t>63</t>
  </si>
  <si>
    <t>762342214</t>
  </si>
  <si>
    <t>Montáž laťování na střechách jednoduchých sklonu do 60° osové vzdálenosti do 360 mm</t>
  </si>
  <si>
    <t>38</t>
  </si>
  <si>
    <t>605141140</t>
  </si>
  <si>
    <t>řezivo jehličnaté,střešní latě impregnované dl 4 - 5 m</t>
  </si>
  <si>
    <t>39</t>
  </si>
  <si>
    <t>762R</t>
  </si>
  <si>
    <t>Příplatek za pracnost - montáž zapuštěného bednění, více výkres TAB1</t>
  </si>
  <si>
    <t>55</t>
  </si>
  <si>
    <t>998762103</t>
  </si>
  <si>
    <t>Přesun hmot tonážní pro kce tesařské v objektech v do 24 m</t>
  </si>
  <si>
    <t>764</t>
  </si>
  <si>
    <t>Konstrukce klempířské</t>
  </si>
  <si>
    <t>764001821</t>
  </si>
  <si>
    <t>Demontáž krytiny ze svitků nebo tabulí do suti</t>
  </si>
  <si>
    <t>68</t>
  </si>
  <si>
    <t>764101193</t>
  </si>
  <si>
    <t>Příplatek k  montáži krytiny za těsnění drážek sklonu do 10°</t>
  </si>
  <si>
    <t>69</t>
  </si>
  <si>
    <t>553447700</t>
  </si>
  <si>
    <t>páska těsnící ISOCELL 10x-3 role 12,5 m</t>
  </si>
  <si>
    <t>67</t>
  </si>
  <si>
    <t>764101193R</t>
  </si>
  <si>
    <t>Příplatek za dvojitou stojatou střešní drážku</t>
  </si>
  <si>
    <t>764131411</t>
  </si>
  <si>
    <t>Krytina střechy rovné drážkováním ze svitků z Cu plechu rš 670 mm sklonu do 30°</t>
  </si>
  <si>
    <t>61</t>
  </si>
  <si>
    <t>764205146</t>
  </si>
  <si>
    <t>Příplatek k montáži za pracnost při oplechování rohů nadezdívek (atik)  rš přes 400 mm</t>
  </si>
  <si>
    <t>66</t>
  </si>
  <si>
    <t>Oplechování větraného hřebene s větracím pásem z Cu perforovaného plechu rš 500 mm včetně nosné konstrukce, viz výkres DET2</t>
  </si>
  <si>
    <t>65</t>
  </si>
  <si>
    <t>764211655R</t>
  </si>
  <si>
    <t>Montáž okapního ochranného větracího pásu z cu perforovaného plechu  rš 100 mm včetně materiálu</t>
  </si>
  <si>
    <t>24</t>
  </si>
  <si>
    <t>764234411</t>
  </si>
  <si>
    <t>Oplechování horních ploch a nadezdívek (atik) bez rohů z Cu plechu mechanicky kotvené rš  přes 800mm</t>
  </si>
  <si>
    <t>50</t>
  </si>
  <si>
    <t>998764103</t>
  </si>
  <si>
    <t>Přesun hmot tonážní pro konstrukce klempířské v objektech v do 24 m</t>
  </si>
  <si>
    <t>765</t>
  </si>
  <si>
    <t>Konstrukce pokrývačské</t>
  </si>
  <si>
    <t>41</t>
  </si>
  <si>
    <t>765191001</t>
  </si>
  <si>
    <t>Montáž pojistné hydroizolační fólie kladené ve sklonu do 20° lepením na bednění nebo izolaci</t>
  </si>
  <si>
    <t>42</t>
  </si>
  <si>
    <t>592443950R</t>
  </si>
  <si>
    <t>difuzně otevřená kontaktní třívrstvá folie (netkaná PES textilie se dvěma polymerními vrstvami; např. DEKTEN MULTI-PRO, lepené přesahy min. 150 mm) kontralatě podtěsněny např. DEKTAPE KONTRA</t>
  </si>
  <si>
    <t>43</t>
  </si>
  <si>
    <t>592443950R1</t>
  </si>
  <si>
    <t>difuzně otevřená kontaktní PP folie s nakašírovanou strukturovanou rohoží z PP vláken např. DEKTEN METAL+, lepené přesahy min. 100 mm</t>
  </si>
  <si>
    <t>44</t>
  </si>
  <si>
    <t>765191001R</t>
  </si>
  <si>
    <t>Montáž mikroventilační fólie kladené ve sklonu do 20° lepením na bednění nebo izolaci</t>
  </si>
  <si>
    <t>78</t>
  </si>
  <si>
    <t>998765103</t>
  </si>
  <si>
    <t>Přesun hmot tonážní pro krytiny skládané v objektech v do 24 m</t>
  </si>
  <si>
    <t>766</t>
  </si>
  <si>
    <t>Konstrukce truhlářské</t>
  </si>
  <si>
    <t>60</t>
  </si>
  <si>
    <t>998766103</t>
  </si>
  <si>
    <t>Přesun hmot tonážní pro konstrukce truhlářské v objektech v do 24 m</t>
  </si>
  <si>
    <t>7</t>
  </si>
  <si>
    <t>767</t>
  </si>
  <si>
    <t>Konstrukce zámečnické</t>
  </si>
  <si>
    <t>64</t>
  </si>
  <si>
    <t>767423111R</t>
  </si>
  <si>
    <t>Montáž okapnice z cu plechu tl. 0,6 mm r.š. 250 mm vkládaná při okapu pod hydroizolační vrstvy střešního pláště včetně materiálu</t>
  </si>
  <si>
    <t>77</t>
  </si>
  <si>
    <t>998767103</t>
  </si>
  <si>
    <t>Přesun hmot tonážní pro zámečnické konstrukce v objektech v do 24 m</t>
  </si>
  <si>
    <t>11</t>
  </si>
  <si>
    <t>12</t>
  </si>
  <si>
    <t>56</t>
  </si>
  <si>
    <t>783</t>
  </si>
  <si>
    <t>Dokončovací práce - nátěry</t>
  </si>
  <si>
    <t>70</t>
  </si>
  <si>
    <t>622611132R</t>
  </si>
  <si>
    <t>Dvojnásobný fasádní modifikovaný vápenný nátěr s podnátěrem včetně hydrofobizace (100% celkové plochy)</t>
  </si>
  <si>
    <t>53</t>
  </si>
  <si>
    <t>622321141R1.3</t>
  </si>
  <si>
    <t>Obnova tažené korunní římsy r.š. 1,4 m ze speciální staveništní malty specifikované v PD s vyšším podílem hydraulického pojiva</t>
  </si>
  <si>
    <t>941111132</t>
  </si>
  <si>
    <t>Montáž lešení řadového trubkového lehkého s podlahami zatížení do 200 kg/m2 š do 1,5 m v do 25 m</t>
  </si>
  <si>
    <t>941111232</t>
  </si>
  <si>
    <t>Příplatek k lešení řadovému trubkovému lehkému s podlahami š 1,5 m v 25 m za první a ZKD den použití</t>
  </si>
  <si>
    <t>941111832</t>
  </si>
  <si>
    <t>Demontáž lešení řadového trubkového lehkého s podlahami zatížení do 200 kg/m2 š do 1,5 m v do 25 m</t>
  </si>
  <si>
    <t>54</t>
  </si>
  <si>
    <t>37</t>
  </si>
  <si>
    <t>40</t>
  </si>
  <si>
    <t>762331933</t>
  </si>
  <si>
    <t>Vyřezání části střešní vazby průřezové plochy řeziva do 288 cm2 délky do 8 m</t>
  </si>
  <si>
    <t>45</t>
  </si>
  <si>
    <t>46</t>
  </si>
  <si>
    <t>47</t>
  </si>
  <si>
    <t>48</t>
  </si>
  <si>
    <t>762332923</t>
  </si>
  <si>
    <t>Doplnění části střešní vazby z hranolů průřezové plochy do 288 cm2 včetně materiálu</t>
  </si>
  <si>
    <t>764002821</t>
  </si>
  <si>
    <t>Demontáž střešního výlezu do suti</t>
  </si>
  <si>
    <t>49</t>
  </si>
  <si>
    <t>51</t>
  </si>
  <si>
    <t>52</t>
  </si>
  <si>
    <t>35</t>
  </si>
  <si>
    <t>764233452R</t>
  </si>
  <si>
    <t>Atypický střešní výlez pro krytinu plechovou z Cu plechu (sv. 900/ 700 mm) včetně lemování, zasklení (makrolon třístěnná deska s vnitřní stukturou X, bronzová barva)  montáže</t>
  </si>
  <si>
    <t>764533412</t>
  </si>
  <si>
    <t>Žlaby nadokapní (nástřešní ) oblého tvaru včetně háků, čel a hrdel z Cu plechu rš 1000 mm</t>
  </si>
  <si>
    <t>25</t>
  </si>
  <si>
    <t>TR4</t>
  </si>
  <si>
    <t>ks</t>
  </si>
  <si>
    <t>59</t>
  </si>
  <si>
    <t>3 - díl C - jihovýchodní část střešního pláště</t>
  </si>
  <si>
    <t xml:space="preserve">    4 - Vodorovné konstrukce</t>
  </si>
  <si>
    <t xml:space="preserve">    721 - Zdravotechnika - vnitřní kanalizace</t>
  </si>
  <si>
    <t xml:space="preserve">    763 - Konstrukce suché výstavby</t>
  </si>
  <si>
    <t xml:space="preserve">    784 - Dokončovací práce - malby a tapety</t>
  </si>
  <si>
    <t>-1914066420</t>
  </si>
  <si>
    <t xml:space="preserve">(12,58*0,7*0,15)*1,1 </t>
  </si>
  <si>
    <t>317121351</t>
  </si>
  <si>
    <t>Montáž ŽB překladů prefabrikovaných do rýh světlosti otvoru do 2400 mm</t>
  </si>
  <si>
    <t>-873448239</t>
  </si>
  <si>
    <t>593211720</t>
  </si>
  <si>
    <t>překlad železobetonový příčkový RZP  89/12/14 V 89x12x14 cm</t>
  </si>
  <si>
    <t>1559557994</t>
  </si>
  <si>
    <t>80</t>
  </si>
  <si>
    <t>331231126</t>
  </si>
  <si>
    <t>Zdivo pilířů z cihel dl 290 mm pevnosti P 25 na MC 10</t>
  </si>
  <si>
    <t>1191445861</t>
  </si>
  <si>
    <t>0,15*0,15*0,3*8*1,2</t>
  </si>
  <si>
    <t>Vodorovné konstrukce</t>
  </si>
  <si>
    <t>417321414</t>
  </si>
  <si>
    <t>Ztužující pásy a věnce ze ŽB tř. C 20/25</t>
  </si>
  <si>
    <t>759259901</t>
  </si>
  <si>
    <t xml:space="preserve">(12,58*0,15*0,15)*1,1 </t>
  </si>
  <si>
    <t>611241630R</t>
  </si>
  <si>
    <t>lemování oken Velux EDS 0000 M06 78 x 118 cm (bez zateplení, včetně montáže)</t>
  </si>
  <si>
    <t>1242014953</t>
  </si>
  <si>
    <t>611241610R</t>
  </si>
  <si>
    <t>lemování oken Velux EDS 0000 F06 66 x 118 cm  (bez zateplení, včetně montáže)</t>
  </si>
  <si>
    <t>1664676590</t>
  </si>
  <si>
    <t>611242030R</t>
  </si>
  <si>
    <t>zateplovací sada BDX 2000 MK06 78 x 118 cm, včetně montáže a úpravy pro starší typ okna</t>
  </si>
  <si>
    <t>1025770723</t>
  </si>
  <si>
    <t>611242010R</t>
  </si>
  <si>
    <t>zateplovací sada BDX 2000 FK06 66x 118 cm, včetně montáže a úpravy pro starší typ okna</t>
  </si>
  <si>
    <t>-1983513935</t>
  </si>
  <si>
    <t>-2046158358</t>
  </si>
  <si>
    <t xml:space="preserve">(12,58*0,7*2+0,3*0,7)*1,1 </t>
  </si>
  <si>
    <t>-1852024380</t>
  </si>
  <si>
    <t>(9,7+16)*1,1    "O4"</t>
  </si>
  <si>
    <t>-819137020</t>
  </si>
  <si>
    <t>(9,7+16)*1,4*1,1    "O4"</t>
  </si>
  <si>
    <t>-1330391146</t>
  </si>
  <si>
    <t>(10,8*15,4+17,5*15,4)*1,1</t>
  </si>
  <si>
    <t>-383275457</t>
  </si>
  <si>
    <t>(10,8*15,4+17,5*15,4)*1,1*75</t>
  </si>
  <si>
    <t>948469199</t>
  </si>
  <si>
    <t>-1176018122</t>
  </si>
  <si>
    <t>1967959312</t>
  </si>
  <si>
    <t>1195769504</t>
  </si>
  <si>
    <t>-1681262841</t>
  </si>
  <si>
    <t>(12,58*0,7*0,15)*1,1     "B8"</t>
  </si>
  <si>
    <t>974031167</t>
  </si>
  <si>
    <t>Vysekání rýh ve zdivu cihelném hl do 150 mm š do 300 mm</t>
  </si>
  <si>
    <t>-92689986</t>
  </si>
  <si>
    <t>1084782779</t>
  </si>
  <si>
    <t>66889839</t>
  </si>
  <si>
    <t>-1694776482</t>
  </si>
  <si>
    <t>-1838240444</t>
  </si>
  <si>
    <t>973604988</t>
  </si>
  <si>
    <t>721</t>
  </si>
  <si>
    <t>Zdravotechnika - vnitřní kanalizace</t>
  </si>
  <si>
    <t>721273151R</t>
  </si>
  <si>
    <t>Atypická ventilační (komínová) hlavice se stříškou z cu plechu pof. 120-180, včetně montáže a demontáže stávající</t>
  </si>
  <si>
    <t>1389284484</t>
  </si>
  <si>
    <t>-242082968</t>
  </si>
  <si>
    <t>572337528</t>
  </si>
  <si>
    <t xml:space="preserve">  (10,6*9,6+13,5*6,6)*1,2*0,5*0,288     "střešní vazba"</t>
  </si>
  <si>
    <t xml:space="preserve">  (10,6*9,6+13,5*6,6)*0,03*1,2  "bednění"</t>
  </si>
  <si>
    <t>1494534257</t>
  </si>
  <si>
    <t>(10,6*9,6+13,5*6,6)*1,2*0,5</t>
  </si>
  <si>
    <t>2135379070</t>
  </si>
  <si>
    <t>384907442</t>
  </si>
  <si>
    <t>(10,6*9,6+13,5*6,6)*1,2*2</t>
  </si>
  <si>
    <t>1297252279</t>
  </si>
  <si>
    <t xml:space="preserve">(10,6*9,6+13,5*6,6)*0,03*1,1*2 </t>
  </si>
  <si>
    <t>1328650420</t>
  </si>
  <si>
    <t>(10,6*9,6+13,5*6,6)*1,2</t>
  </si>
  <si>
    <t>224476555</t>
  </si>
  <si>
    <t>1446674984</t>
  </si>
  <si>
    <t>229,032*4*0,06*0,04</t>
  </si>
  <si>
    <t>1236943616</t>
  </si>
  <si>
    <t>-2098031892</t>
  </si>
  <si>
    <t>763</t>
  </si>
  <si>
    <t>Konstrukce suché výstavby</t>
  </si>
  <si>
    <t>763131621</t>
  </si>
  <si>
    <t>Montáž desek tl. 12,5 mm SDK podhled</t>
  </si>
  <si>
    <t>-1741266623</t>
  </si>
  <si>
    <t>(9,5*6,5 + 5*3,5)*1,1</t>
  </si>
  <si>
    <t>590305270</t>
  </si>
  <si>
    <t>deska protipožární impregnovaná sdk "DFH2" tl. 12,5 mm</t>
  </si>
  <si>
    <t>1679032009</t>
  </si>
  <si>
    <t>Poznámka k položce:
protipožární impregnovaná deska RFI (DFH2)</t>
  </si>
  <si>
    <t>87,175*1,1 'Přepočtené koeficientem množství</t>
  </si>
  <si>
    <t>763131712</t>
  </si>
  <si>
    <t>SDK podhled napojení na jiný druh podhledu</t>
  </si>
  <si>
    <t>1210173399</t>
  </si>
  <si>
    <t>(2*9,5+2*6,5 + 2*5+2*3,5)*1,1</t>
  </si>
  <si>
    <t>763131714</t>
  </si>
  <si>
    <t>SDK podhled základní penetrační nátěr</t>
  </si>
  <si>
    <t>-1487715156</t>
  </si>
  <si>
    <t>763132811</t>
  </si>
  <si>
    <t>Demontáž desek jednoduché opláštění SDK podhled</t>
  </si>
  <si>
    <t>1386171475</t>
  </si>
  <si>
    <t>763182314</t>
  </si>
  <si>
    <t>Ostění oken z desek v SDK kci hloubky do 0,5 m</t>
  </si>
  <si>
    <t>1979846557</t>
  </si>
  <si>
    <t>(5,2*6+5*3)*1,1</t>
  </si>
  <si>
    <t>81</t>
  </si>
  <si>
    <t>998763303</t>
  </si>
  <si>
    <t>Přesun hmot tonážní pro sádrokartonové konstrukce v objektech v do 24 m</t>
  </si>
  <si>
    <t>-1799644863</t>
  </si>
  <si>
    <t>1803394582</t>
  </si>
  <si>
    <t>2046191150</t>
  </si>
  <si>
    <t>965323906</t>
  </si>
  <si>
    <t>-1717129814</t>
  </si>
  <si>
    <t>-1573130138</t>
  </si>
  <si>
    <t>812909459</t>
  </si>
  <si>
    <t>764211626R2</t>
  </si>
  <si>
    <t>-1022711953</t>
  </si>
  <si>
    <t>764211626R1</t>
  </si>
  <si>
    <t>Oplechování větraného nároží s větracím pásem z Cu perforovaného plechu rš 500 mm</t>
  </si>
  <si>
    <t>-857600334</t>
  </si>
  <si>
    <t>1884571739</t>
  </si>
  <si>
    <t xml:space="preserve">(8,9+16,6)*1,1     </t>
  </si>
  <si>
    <t>764234406</t>
  </si>
  <si>
    <t>Oplechování horních ploch a nadezdívek (atik) bez rohů z Cu plechu mechanicky kotvené rš 500 mm</t>
  </si>
  <si>
    <t>-26250632</t>
  </si>
  <si>
    <t>709801412</t>
  </si>
  <si>
    <t xml:space="preserve">(1,95*12,58)*1,1 </t>
  </si>
  <si>
    <t>764531445R</t>
  </si>
  <si>
    <t>Kotlík oválný (trychtýřový) pro podokapní žlaby z Cu plechu pro svod 180 mm</t>
  </si>
  <si>
    <t>-1036610185</t>
  </si>
  <si>
    <t>186337008</t>
  </si>
  <si>
    <t>62</t>
  </si>
  <si>
    <t>764538423R</t>
  </si>
  <si>
    <t>Svody kruhové včetně objímek, kolen, odskoků z Cu plechu průměru 180 mm</t>
  </si>
  <si>
    <t>-942860567</t>
  </si>
  <si>
    <t>-782793569</t>
  </si>
  <si>
    <t>13227818</t>
  </si>
  <si>
    <t>1480217497</t>
  </si>
  <si>
    <t>229,032*1,05 'Přepočtené koeficientem množství</t>
  </si>
  <si>
    <t>1991231534</t>
  </si>
  <si>
    <t>-144962722</t>
  </si>
  <si>
    <t>83</t>
  </si>
  <si>
    <t>1638103298</t>
  </si>
  <si>
    <t>766674810R</t>
  </si>
  <si>
    <t xml:space="preserve">Demontáž, repase a zpětná montáž stávajícího střešního okna velux MO6 (sv. 780/1180) hladká krytina do 30° </t>
  </si>
  <si>
    <t>420996524</t>
  </si>
  <si>
    <t>766674810R2</t>
  </si>
  <si>
    <t xml:space="preserve">Demontáž, repase a zpětná montáž stávajícího střešního okna velux FO6 (sv. 660/1180) hladká krytina do 30° </t>
  </si>
  <si>
    <t>174344627</t>
  </si>
  <si>
    <t>-1181415698</t>
  </si>
  <si>
    <t xml:space="preserve">(8,9+16,6)*2*1,1     </t>
  </si>
  <si>
    <t>84</t>
  </si>
  <si>
    <t>-2104526743</t>
  </si>
  <si>
    <t>-308126604</t>
  </si>
  <si>
    <t>784</t>
  </si>
  <si>
    <t>Dokončovací práce - malby a tapety</t>
  </si>
  <si>
    <t>784211111</t>
  </si>
  <si>
    <t>Dvojnásobné  bílé malby ze směsí za mokra velmi dobře otěruvzdorných v místnostech výšky do 3,80 m</t>
  </si>
  <si>
    <t>1744540389</t>
  </si>
  <si>
    <t>(5,2*6+5*3)*0,5*1,1</t>
  </si>
  <si>
    <t>4 - díl D - jihozápadní část střešního pláště</t>
  </si>
  <si>
    <t xml:space="preserve">    800-3f - Závěsné lešení pod římsou</t>
  </si>
  <si>
    <t>-1767087825</t>
  </si>
  <si>
    <t xml:space="preserve">(12*0,7*0,15)*1,1 </t>
  </si>
  <si>
    <t>92</t>
  </si>
  <si>
    <t>584918956</t>
  </si>
  <si>
    <t>93</t>
  </si>
  <si>
    <t>1214986594</t>
  </si>
  <si>
    <t>94</t>
  </si>
  <si>
    <t>-1208206574</t>
  </si>
  <si>
    <t>-72970337</t>
  </si>
  <si>
    <t xml:space="preserve">(12*0,15*0,15)*1,1 </t>
  </si>
  <si>
    <t>-997521619</t>
  </si>
  <si>
    <t>-1331594731</t>
  </si>
  <si>
    <t>-2003243819</t>
  </si>
  <si>
    <t xml:space="preserve">(12*0,7*2+0,3*0,7)*1,1 </t>
  </si>
  <si>
    <t>356070452</t>
  </si>
  <si>
    <t>(8,8+16,7)*1,1   "O4"</t>
  </si>
  <si>
    <t>-1326629846</t>
  </si>
  <si>
    <t>(8,8+16,7)*1,1 "O4"</t>
  </si>
  <si>
    <t>800-3f</t>
  </si>
  <si>
    <t>Závěsné lešení pod římsou</t>
  </si>
  <si>
    <t>87</t>
  </si>
  <si>
    <t>R.20</t>
  </si>
  <si>
    <t>Montáž a demontáž závěsného lešení, únosnost kotev konzol v tahu a smyku 10 kN</t>
  </si>
  <si>
    <t>46778129</t>
  </si>
  <si>
    <t>88</t>
  </si>
  <si>
    <t>R.21</t>
  </si>
  <si>
    <t>Příplatek za nájem za každý den užívání po dobu 75 dnů</t>
  </si>
  <si>
    <t>-414254392</t>
  </si>
  <si>
    <t>89</t>
  </si>
  <si>
    <t>R.22</t>
  </si>
  <si>
    <t>Osazení konzol</t>
  </si>
  <si>
    <t>-454084542</t>
  </si>
  <si>
    <t>90</t>
  </si>
  <si>
    <t>R.23</t>
  </si>
  <si>
    <t>Tahové zkoušky kotev</t>
  </si>
  <si>
    <t>8413967</t>
  </si>
  <si>
    <t>1145070148</t>
  </si>
  <si>
    <t>(10,8*15,4)*1,1</t>
  </si>
  <si>
    <t>82</t>
  </si>
  <si>
    <t>-539967887</t>
  </si>
  <si>
    <t>(10,8*15,4)*1,1*75</t>
  </si>
  <si>
    <t>1311258704</t>
  </si>
  <si>
    <t>-960619848</t>
  </si>
  <si>
    <t>85</t>
  </si>
  <si>
    <t>-427008788</t>
  </si>
  <si>
    <t>86</t>
  </si>
  <si>
    <t>-1748866626</t>
  </si>
  <si>
    <t>2126180945</t>
  </si>
  <si>
    <t xml:space="preserve">(12*0,7*0,15)*1,1     </t>
  </si>
  <si>
    <t>95</t>
  </si>
  <si>
    <t>228142952</t>
  </si>
  <si>
    <t>1146942512</t>
  </si>
  <si>
    <t>821467231</t>
  </si>
  <si>
    <t>2084900491</t>
  </si>
  <si>
    <t>1827022596</t>
  </si>
  <si>
    <t>-1465853128</t>
  </si>
  <si>
    <t>304406817</t>
  </si>
  <si>
    <t>91</t>
  </si>
  <si>
    <t>341349847</t>
  </si>
  <si>
    <t>-1637736148</t>
  </si>
  <si>
    <t>-29568203</t>
  </si>
  <si>
    <t>1494731633</t>
  </si>
  <si>
    <t>-1610289734</t>
  </si>
  <si>
    <t>-612460307</t>
  </si>
  <si>
    <t>1941371506</t>
  </si>
  <si>
    <t>1483220915</t>
  </si>
  <si>
    <t>-1329741841</t>
  </si>
  <si>
    <t>-1471528951</t>
  </si>
  <si>
    <t>-1370104440</t>
  </si>
  <si>
    <t>-831700154</t>
  </si>
  <si>
    <t>(11,1*6,5)*1,1</t>
  </si>
  <si>
    <t>-1966269895</t>
  </si>
  <si>
    <t>79,365*1,1 'Přepočtené koeficientem množství</t>
  </si>
  <si>
    <t>1423016107</t>
  </si>
  <si>
    <t>(2*11,1+2*6,5)*1,1</t>
  </si>
  <si>
    <t>-283980726</t>
  </si>
  <si>
    <t>1453599021</t>
  </si>
  <si>
    <t>-855936252</t>
  </si>
  <si>
    <t>(5,2*7)*1,1</t>
  </si>
  <si>
    <t>96</t>
  </si>
  <si>
    <t>1474980012</t>
  </si>
  <si>
    <t>-198847028</t>
  </si>
  <si>
    <t>403208762</t>
  </si>
  <si>
    <t>-613557805</t>
  </si>
  <si>
    <t>316611205</t>
  </si>
  <si>
    <t>-310999027</t>
  </si>
  <si>
    <t>-220066563</t>
  </si>
  <si>
    <t>-290193208</t>
  </si>
  <si>
    <t>-1070050204</t>
  </si>
  <si>
    <t>2102980382</t>
  </si>
  <si>
    <t>-1741326105</t>
  </si>
  <si>
    <t xml:space="preserve">(8,8+16,7)*1,1     </t>
  </si>
  <si>
    <t>84774625</t>
  </si>
  <si>
    <t>-694340669</t>
  </si>
  <si>
    <t>-860851450</t>
  </si>
  <si>
    <t>1,95*12,2*1,1</t>
  </si>
  <si>
    <t>-1420551537</t>
  </si>
  <si>
    <t>-600193927</t>
  </si>
  <si>
    <t>-1059872740</t>
  </si>
  <si>
    <t>14297563</t>
  </si>
  <si>
    <t>-1597790287</t>
  </si>
  <si>
    <t>-2111135716</t>
  </si>
  <si>
    <t>-543315716</t>
  </si>
  <si>
    <t>-457391738</t>
  </si>
  <si>
    <t>-1788663953</t>
  </si>
  <si>
    <t>98</t>
  </si>
  <si>
    <t>-493679478</t>
  </si>
  <si>
    <t xml:space="preserve">TR4/ Korpus výlezového otvoru ( sv.: 90/700 mm, modřínové dřevo), dvojnásobný nátěr lněné fermeže, 8* zapuštěný rohovník, včetně montáže </t>
  </si>
  <si>
    <t>1490194268</t>
  </si>
  <si>
    <t>417609237</t>
  </si>
  <si>
    <t>(8,8+16,7)*2*1,1</t>
  </si>
  <si>
    <t>97</t>
  </si>
  <si>
    <t>1043289586</t>
  </si>
  <si>
    <t>196056560</t>
  </si>
  <si>
    <t>892921029</t>
  </si>
  <si>
    <t>(5,2*7*0,5)*1,1</t>
  </si>
  <si>
    <t>(11,1*6,5 )*1,1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</si>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</sst>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72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572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CA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16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572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CA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16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6" t="s">
        <v>0</v>
      </c>
      <c r="B1" s="187"/>
      <c r="C1" s="187"/>
      <c r="D1" s="188" t="s">
        <v>1</v>
      </c>
      <c r="E1" s="187"/>
      <c r="F1" s="187"/>
      <c r="G1" s="187"/>
      <c r="H1" s="187"/>
      <c r="I1" s="187"/>
      <c r="J1" s="187"/>
      <c r="K1" s="189" t="s">
        <v>609</v>
      </c>
      <c r="L1" s="189"/>
      <c r="M1" s="189"/>
      <c r="N1" s="189"/>
      <c r="O1" s="189"/>
      <c r="P1" s="189"/>
      <c r="Q1" s="189"/>
      <c r="R1" s="189"/>
      <c r="S1" s="189"/>
      <c r="T1" s="187"/>
      <c r="U1" s="187"/>
      <c r="V1" s="187"/>
      <c r="W1" s="189" t="s">
        <v>610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01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69" t="s">
        <v>13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11"/>
      <c r="AQ5" s="13"/>
      <c r="BE5" s="26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71" t="s">
        <v>16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11"/>
      <c r="AQ6" s="13"/>
      <c r="BE6" s="266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66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66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66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66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66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66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66"/>
      <c r="BS13" s="6" t="s">
        <v>17</v>
      </c>
    </row>
    <row r="14" spans="2:71" s="2" customFormat="1" ht="15.75" customHeight="1">
      <c r="B14" s="10"/>
      <c r="C14" s="11"/>
      <c r="D14" s="11"/>
      <c r="E14" s="272" t="s">
        <v>32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66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66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66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66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66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66"/>
      <c r="BS19" s="6" t="s">
        <v>5</v>
      </c>
    </row>
    <row r="20" spans="2:71" s="2" customFormat="1" ht="15.75" customHeight="1">
      <c r="B20" s="10"/>
      <c r="C20" s="11"/>
      <c r="D20" s="11"/>
      <c r="E20" s="273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11"/>
      <c r="AP20" s="11"/>
      <c r="AQ20" s="13"/>
      <c r="BE20" s="266"/>
      <c r="BS20" s="6" t="s">
        <v>35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6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66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4" t="e">
        <f>ROUND($AG$51,2)</f>
        <v>#REF!</v>
      </c>
      <c r="AL23" s="275"/>
      <c r="AM23" s="275"/>
      <c r="AN23" s="275"/>
      <c r="AO23" s="275"/>
      <c r="AP23" s="24"/>
      <c r="AQ23" s="27"/>
      <c r="BE23" s="26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6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76" t="s">
        <v>38</v>
      </c>
      <c r="M25" s="277"/>
      <c r="N25" s="277"/>
      <c r="O25" s="277"/>
      <c r="P25" s="24"/>
      <c r="Q25" s="24"/>
      <c r="R25" s="24"/>
      <c r="S25" s="24"/>
      <c r="T25" s="24"/>
      <c r="U25" s="24"/>
      <c r="V25" s="24"/>
      <c r="W25" s="276" t="s">
        <v>39</v>
      </c>
      <c r="X25" s="277"/>
      <c r="Y25" s="277"/>
      <c r="Z25" s="277"/>
      <c r="AA25" s="277"/>
      <c r="AB25" s="277"/>
      <c r="AC25" s="277"/>
      <c r="AD25" s="277"/>
      <c r="AE25" s="277"/>
      <c r="AF25" s="24"/>
      <c r="AG25" s="24"/>
      <c r="AH25" s="24"/>
      <c r="AI25" s="24"/>
      <c r="AJ25" s="24"/>
      <c r="AK25" s="276" t="s">
        <v>40</v>
      </c>
      <c r="AL25" s="277"/>
      <c r="AM25" s="277"/>
      <c r="AN25" s="277"/>
      <c r="AO25" s="277"/>
      <c r="AP25" s="24"/>
      <c r="AQ25" s="27"/>
      <c r="BE25" s="267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78">
        <v>0.21</v>
      </c>
      <c r="M26" s="279"/>
      <c r="N26" s="279"/>
      <c r="O26" s="279"/>
      <c r="P26" s="30"/>
      <c r="Q26" s="30"/>
      <c r="R26" s="30"/>
      <c r="S26" s="30"/>
      <c r="T26" s="30"/>
      <c r="U26" s="30"/>
      <c r="V26" s="30"/>
      <c r="W26" s="280" t="e">
        <f>ROUND($AZ$51,2)</f>
        <v>#REF!</v>
      </c>
      <c r="X26" s="279"/>
      <c r="Y26" s="279"/>
      <c r="Z26" s="279"/>
      <c r="AA26" s="279"/>
      <c r="AB26" s="279"/>
      <c r="AC26" s="279"/>
      <c r="AD26" s="279"/>
      <c r="AE26" s="279"/>
      <c r="AF26" s="30"/>
      <c r="AG26" s="30"/>
      <c r="AH26" s="30"/>
      <c r="AI26" s="30"/>
      <c r="AJ26" s="30"/>
      <c r="AK26" s="280" t="e">
        <f>ROUND($AV$51,2)</f>
        <v>#REF!</v>
      </c>
      <c r="AL26" s="279"/>
      <c r="AM26" s="279"/>
      <c r="AN26" s="279"/>
      <c r="AO26" s="279"/>
      <c r="AP26" s="30"/>
      <c r="AQ26" s="31"/>
      <c r="BE26" s="268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78">
        <v>0.15</v>
      </c>
      <c r="M27" s="279"/>
      <c r="N27" s="279"/>
      <c r="O27" s="279"/>
      <c r="P27" s="30"/>
      <c r="Q27" s="30"/>
      <c r="R27" s="30"/>
      <c r="S27" s="30"/>
      <c r="T27" s="30"/>
      <c r="U27" s="30"/>
      <c r="V27" s="30"/>
      <c r="W27" s="280" t="e">
        <f>ROUND($BA$51,2)</f>
        <v>#REF!</v>
      </c>
      <c r="X27" s="279"/>
      <c r="Y27" s="279"/>
      <c r="Z27" s="279"/>
      <c r="AA27" s="279"/>
      <c r="AB27" s="279"/>
      <c r="AC27" s="279"/>
      <c r="AD27" s="279"/>
      <c r="AE27" s="279"/>
      <c r="AF27" s="30"/>
      <c r="AG27" s="30"/>
      <c r="AH27" s="30"/>
      <c r="AI27" s="30"/>
      <c r="AJ27" s="30"/>
      <c r="AK27" s="280" t="e">
        <f>ROUND($AW$51,2)</f>
        <v>#REF!</v>
      </c>
      <c r="AL27" s="279"/>
      <c r="AM27" s="279"/>
      <c r="AN27" s="279"/>
      <c r="AO27" s="279"/>
      <c r="AP27" s="30"/>
      <c r="AQ27" s="31"/>
      <c r="BE27" s="268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78">
        <v>0.21</v>
      </c>
      <c r="M28" s="279"/>
      <c r="N28" s="279"/>
      <c r="O28" s="279"/>
      <c r="P28" s="30"/>
      <c r="Q28" s="30"/>
      <c r="R28" s="30"/>
      <c r="S28" s="30"/>
      <c r="T28" s="30"/>
      <c r="U28" s="30"/>
      <c r="V28" s="30"/>
      <c r="W28" s="280" t="e">
        <f>ROUND($BB$51,2)</f>
        <v>#REF!</v>
      </c>
      <c r="X28" s="279"/>
      <c r="Y28" s="279"/>
      <c r="Z28" s="279"/>
      <c r="AA28" s="279"/>
      <c r="AB28" s="279"/>
      <c r="AC28" s="279"/>
      <c r="AD28" s="279"/>
      <c r="AE28" s="279"/>
      <c r="AF28" s="30"/>
      <c r="AG28" s="30"/>
      <c r="AH28" s="30"/>
      <c r="AI28" s="30"/>
      <c r="AJ28" s="30"/>
      <c r="AK28" s="280">
        <v>0</v>
      </c>
      <c r="AL28" s="279"/>
      <c r="AM28" s="279"/>
      <c r="AN28" s="279"/>
      <c r="AO28" s="279"/>
      <c r="AP28" s="30"/>
      <c r="AQ28" s="31"/>
      <c r="BE28" s="268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78">
        <v>0.15</v>
      </c>
      <c r="M29" s="279"/>
      <c r="N29" s="279"/>
      <c r="O29" s="279"/>
      <c r="P29" s="30"/>
      <c r="Q29" s="30"/>
      <c r="R29" s="30"/>
      <c r="S29" s="30"/>
      <c r="T29" s="30"/>
      <c r="U29" s="30"/>
      <c r="V29" s="30"/>
      <c r="W29" s="280" t="e">
        <f>ROUND($BC$51,2)</f>
        <v>#REF!</v>
      </c>
      <c r="X29" s="279"/>
      <c r="Y29" s="279"/>
      <c r="Z29" s="279"/>
      <c r="AA29" s="279"/>
      <c r="AB29" s="279"/>
      <c r="AC29" s="279"/>
      <c r="AD29" s="279"/>
      <c r="AE29" s="279"/>
      <c r="AF29" s="30"/>
      <c r="AG29" s="30"/>
      <c r="AH29" s="30"/>
      <c r="AI29" s="30"/>
      <c r="AJ29" s="30"/>
      <c r="AK29" s="280">
        <v>0</v>
      </c>
      <c r="AL29" s="279"/>
      <c r="AM29" s="279"/>
      <c r="AN29" s="279"/>
      <c r="AO29" s="279"/>
      <c r="AP29" s="30"/>
      <c r="AQ29" s="31"/>
      <c r="BE29" s="268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78">
        <v>0</v>
      </c>
      <c r="M30" s="279"/>
      <c r="N30" s="279"/>
      <c r="O30" s="279"/>
      <c r="P30" s="30"/>
      <c r="Q30" s="30"/>
      <c r="R30" s="30"/>
      <c r="S30" s="30"/>
      <c r="T30" s="30"/>
      <c r="U30" s="30"/>
      <c r="V30" s="30"/>
      <c r="W30" s="280" t="e">
        <f>ROUND($BD$51,2)</f>
        <v>#REF!</v>
      </c>
      <c r="X30" s="279"/>
      <c r="Y30" s="279"/>
      <c r="Z30" s="279"/>
      <c r="AA30" s="279"/>
      <c r="AB30" s="279"/>
      <c r="AC30" s="279"/>
      <c r="AD30" s="279"/>
      <c r="AE30" s="279"/>
      <c r="AF30" s="30"/>
      <c r="AG30" s="30"/>
      <c r="AH30" s="30"/>
      <c r="AI30" s="30"/>
      <c r="AJ30" s="30"/>
      <c r="AK30" s="280">
        <v>0</v>
      </c>
      <c r="AL30" s="279"/>
      <c r="AM30" s="279"/>
      <c r="AN30" s="279"/>
      <c r="AO30" s="279"/>
      <c r="AP30" s="30"/>
      <c r="AQ30" s="31"/>
      <c r="BE30" s="26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67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81" t="s">
        <v>49</v>
      </c>
      <c r="Y32" s="282"/>
      <c r="Z32" s="282"/>
      <c r="AA32" s="282"/>
      <c r="AB32" s="282"/>
      <c r="AC32" s="34"/>
      <c r="AD32" s="34"/>
      <c r="AE32" s="34"/>
      <c r="AF32" s="34"/>
      <c r="AG32" s="34"/>
      <c r="AH32" s="34"/>
      <c r="AI32" s="34"/>
      <c r="AJ32" s="34"/>
      <c r="AK32" s="283" t="e">
        <f>ROUND(SUM($AK$23:$AK$30),2)</f>
        <v>#REF!</v>
      </c>
      <c r="AL32" s="282"/>
      <c r="AM32" s="282"/>
      <c r="AN32" s="282"/>
      <c r="AO32" s="284"/>
      <c r="AP32" s="32"/>
      <c r="AQ32" s="37"/>
      <c r="BE32" s="26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01_2015_1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85" t="str">
        <f>$K$6</f>
        <v>Obnova střešního pláště hlavní budovy Hankova domu ve Dvoře Králové n. L. - etapy</v>
      </c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Dvůr Králové nad Labem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87" t="str">
        <f>IF($AN$8="","",$AN$8)</f>
        <v>26.06.2015</v>
      </c>
      <c r="AN44" s="27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Dvůr Králové nad Labem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69" t="str">
        <f>IF($E$17="","",$E$17)</f>
        <v>Ing. Miloš Kudrnovský</v>
      </c>
      <c r="AN46" s="277"/>
      <c r="AO46" s="277"/>
      <c r="AP46" s="277"/>
      <c r="AQ46" s="24"/>
      <c r="AR46" s="43"/>
      <c r="AS46" s="288" t="s">
        <v>51</v>
      </c>
      <c r="AT46" s="28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0"/>
      <c r="AT47" s="26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1"/>
      <c r="AT48" s="277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92" t="s">
        <v>52</v>
      </c>
      <c r="D49" s="282"/>
      <c r="E49" s="282"/>
      <c r="F49" s="282"/>
      <c r="G49" s="282"/>
      <c r="H49" s="34"/>
      <c r="I49" s="293" t="s">
        <v>53</v>
      </c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94" t="s">
        <v>54</v>
      </c>
      <c r="AH49" s="282"/>
      <c r="AI49" s="282"/>
      <c r="AJ49" s="282"/>
      <c r="AK49" s="282"/>
      <c r="AL49" s="282"/>
      <c r="AM49" s="282"/>
      <c r="AN49" s="293" t="s">
        <v>55</v>
      </c>
      <c r="AO49" s="282"/>
      <c r="AP49" s="282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9" t="e">
        <f>ROUND(SUM($AG$52:$AG$56),2)</f>
        <v>#REF!</v>
      </c>
      <c r="AH51" s="300"/>
      <c r="AI51" s="300"/>
      <c r="AJ51" s="300"/>
      <c r="AK51" s="300"/>
      <c r="AL51" s="300"/>
      <c r="AM51" s="300"/>
      <c r="AN51" s="299" t="e">
        <f>ROUND(SUM($AG$51,$AT$51),2)</f>
        <v>#REF!</v>
      </c>
      <c r="AO51" s="300"/>
      <c r="AP51" s="300"/>
      <c r="AQ51" s="68"/>
      <c r="AR51" s="50"/>
      <c r="AS51" s="69">
        <f>ROUND(SUM($AS$52:$AS$56),2)</f>
        <v>0</v>
      </c>
      <c r="AT51" s="70" t="e">
        <f>ROUND(SUM($AV$51:$AW$51),2)</f>
        <v>#REF!</v>
      </c>
      <c r="AU51" s="71" t="e">
        <f>ROUND(SUM($AU$52:$AU$56),5)</f>
        <v>#REF!</v>
      </c>
      <c r="AV51" s="70" t="e">
        <f>ROUND($AZ$51*$L$26,2)</f>
        <v>#REF!</v>
      </c>
      <c r="AW51" s="70" t="e">
        <f>ROUND($BA$51*$L$27,2)</f>
        <v>#REF!</v>
      </c>
      <c r="AX51" s="70" t="e">
        <f>ROUND($BB$51*$L$26,2)</f>
        <v>#REF!</v>
      </c>
      <c r="AY51" s="70" t="e">
        <f>ROUND($BC$51*$L$27,2)</f>
        <v>#REF!</v>
      </c>
      <c r="AZ51" s="70" t="e">
        <f>ROUND(SUM($AZ$52:$AZ$56),2)</f>
        <v>#REF!</v>
      </c>
      <c r="BA51" s="70" t="e">
        <f>ROUND(SUM($BA$52:$BA$56),2)</f>
        <v>#REF!</v>
      </c>
      <c r="BB51" s="70" t="e">
        <f>ROUND(SUM($BB$52:$BB$56),2)</f>
        <v>#REF!</v>
      </c>
      <c r="BC51" s="70" t="e">
        <f>ROUND(SUM($BC$52:$BC$56),2)</f>
        <v>#REF!</v>
      </c>
      <c r="BD51" s="72" t="e">
        <f>ROUND(SUM($BD$52:$BD$56),2)</f>
        <v>#REF!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4</v>
      </c>
      <c r="BX51" s="47" t="s">
        <v>74</v>
      </c>
    </row>
    <row r="52" spans="1:91" s="74" customFormat="1" ht="28.5" customHeight="1">
      <c r="A52" s="182" t="s">
        <v>611</v>
      </c>
      <c r="B52" s="75"/>
      <c r="C52" s="76"/>
      <c r="D52" s="297" t="s">
        <v>20</v>
      </c>
      <c r="E52" s="298"/>
      <c r="F52" s="298"/>
      <c r="G52" s="298"/>
      <c r="H52" s="298"/>
      <c r="I52" s="76"/>
      <c r="J52" s="297" t="s">
        <v>75</v>
      </c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5" t="e">
        <f>#REF!</f>
        <v>#REF!</v>
      </c>
      <c r="AH52" s="296"/>
      <c r="AI52" s="296"/>
      <c r="AJ52" s="296"/>
      <c r="AK52" s="296"/>
      <c r="AL52" s="296"/>
      <c r="AM52" s="296"/>
      <c r="AN52" s="295" t="e">
        <f>ROUND(SUM($AG$52,$AT$52),2)</f>
        <v>#REF!</v>
      </c>
      <c r="AO52" s="296"/>
      <c r="AP52" s="296"/>
      <c r="AQ52" s="77" t="s">
        <v>76</v>
      </c>
      <c r="AR52" s="78"/>
      <c r="AS52" s="79">
        <v>0</v>
      </c>
      <c r="AT52" s="80" t="e">
        <f>ROUND(SUM($AV$52:$AW$52),2)</f>
        <v>#REF!</v>
      </c>
      <c r="AU52" s="81" t="e">
        <f>#REF!</f>
        <v>#REF!</v>
      </c>
      <c r="AV52" s="80" t="e">
        <f>#REF!</f>
        <v>#REF!</v>
      </c>
      <c r="AW52" s="80" t="e">
        <f>#REF!</f>
        <v>#REF!</v>
      </c>
      <c r="AX52" s="80" t="e">
        <f>#REF!</f>
        <v>#REF!</v>
      </c>
      <c r="AY52" s="80" t="e">
        <f>#REF!</f>
        <v>#REF!</v>
      </c>
      <c r="AZ52" s="80" t="e">
        <f>#REF!</f>
        <v>#REF!</v>
      </c>
      <c r="BA52" s="80" t="e">
        <f>#REF!</f>
        <v>#REF!</v>
      </c>
      <c r="BB52" s="80" t="e">
        <f>#REF!</f>
        <v>#REF!</v>
      </c>
      <c r="BC52" s="80" t="e">
        <f>#REF!</f>
        <v>#REF!</v>
      </c>
      <c r="BD52" s="82" t="e">
        <f>#REF!</f>
        <v>#REF!</v>
      </c>
      <c r="BT52" s="74" t="s">
        <v>20</v>
      </c>
      <c r="BV52" s="74" t="s">
        <v>73</v>
      </c>
      <c r="BW52" s="74" t="s">
        <v>77</v>
      </c>
      <c r="BX52" s="74" t="s">
        <v>4</v>
      </c>
      <c r="CM52" s="74" t="s">
        <v>78</v>
      </c>
    </row>
    <row r="53" spans="1:91" s="74" customFormat="1" ht="28.5" customHeight="1">
      <c r="A53" s="182" t="s">
        <v>611</v>
      </c>
      <c r="B53" s="75"/>
      <c r="C53" s="76"/>
      <c r="D53" s="297" t="s">
        <v>78</v>
      </c>
      <c r="E53" s="298"/>
      <c r="F53" s="298"/>
      <c r="G53" s="298"/>
      <c r="H53" s="298"/>
      <c r="I53" s="76"/>
      <c r="J53" s="297" t="s">
        <v>79</v>
      </c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5" t="e">
        <f>#REF!</f>
        <v>#REF!</v>
      </c>
      <c r="AH53" s="296"/>
      <c r="AI53" s="296"/>
      <c r="AJ53" s="296"/>
      <c r="AK53" s="296"/>
      <c r="AL53" s="296"/>
      <c r="AM53" s="296"/>
      <c r="AN53" s="295" t="e">
        <f>ROUND(SUM($AG$53,$AT$53),2)</f>
        <v>#REF!</v>
      </c>
      <c r="AO53" s="296"/>
      <c r="AP53" s="296"/>
      <c r="AQ53" s="77" t="s">
        <v>76</v>
      </c>
      <c r="AR53" s="78"/>
      <c r="AS53" s="79">
        <v>0</v>
      </c>
      <c r="AT53" s="80" t="e">
        <f>ROUND(SUM($AV$53:$AW$53),2)</f>
        <v>#REF!</v>
      </c>
      <c r="AU53" s="81" t="e">
        <f>#REF!</f>
        <v>#REF!</v>
      </c>
      <c r="AV53" s="80" t="e">
        <f>#REF!</f>
        <v>#REF!</v>
      </c>
      <c r="AW53" s="80" t="e">
        <f>#REF!</f>
        <v>#REF!</v>
      </c>
      <c r="AX53" s="80" t="e">
        <f>#REF!</f>
        <v>#REF!</v>
      </c>
      <c r="AY53" s="80" t="e">
        <f>#REF!</f>
        <v>#REF!</v>
      </c>
      <c r="AZ53" s="80" t="e">
        <f>#REF!</f>
        <v>#REF!</v>
      </c>
      <c r="BA53" s="80" t="e">
        <f>#REF!</f>
        <v>#REF!</v>
      </c>
      <c r="BB53" s="80" t="e">
        <f>#REF!</f>
        <v>#REF!</v>
      </c>
      <c r="BC53" s="80" t="e">
        <f>#REF!</f>
        <v>#REF!</v>
      </c>
      <c r="BD53" s="82" t="e">
        <f>#REF!</f>
        <v>#REF!</v>
      </c>
      <c r="BT53" s="74" t="s">
        <v>20</v>
      </c>
      <c r="BV53" s="74" t="s">
        <v>73</v>
      </c>
      <c r="BW53" s="74" t="s">
        <v>80</v>
      </c>
      <c r="BX53" s="74" t="s">
        <v>4</v>
      </c>
      <c r="CM53" s="74" t="s">
        <v>78</v>
      </c>
    </row>
    <row r="54" spans="1:91" s="74" customFormat="1" ht="28.5" customHeight="1">
      <c r="A54" s="182" t="s">
        <v>611</v>
      </c>
      <c r="B54" s="75"/>
      <c r="C54" s="76"/>
      <c r="D54" s="297" t="s">
        <v>81</v>
      </c>
      <c r="E54" s="298"/>
      <c r="F54" s="298"/>
      <c r="G54" s="298"/>
      <c r="H54" s="298"/>
      <c r="I54" s="76"/>
      <c r="J54" s="297" t="s">
        <v>82</v>
      </c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5">
        <f>'3 - díl C - jihovýchodní ...'!$J$27</f>
        <v>0</v>
      </c>
      <c r="AH54" s="296"/>
      <c r="AI54" s="296"/>
      <c r="AJ54" s="296"/>
      <c r="AK54" s="296"/>
      <c r="AL54" s="296"/>
      <c r="AM54" s="296"/>
      <c r="AN54" s="295">
        <f>ROUND(SUM($AG$54,$AT$54),2)</f>
        <v>0</v>
      </c>
      <c r="AO54" s="296"/>
      <c r="AP54" s="296"/>
      <c r="AQ54" s="77" t="s">
        <v>76</v>
      </c>
      <c r="AR54" s="78"/>
      <c r="AS54" s="79">
        <v>0</v>
      </c>
      <c r="AT54" s="80">
        <f>ROUND(SUM($AV$54:$AW$54),2)</f>
        <v>0</v>
      </c>
      <c r="AU54" s="81">
        <f>'3 - díl C - jihovýchodní ...'!$P$94</f>
        <v>0</v>
      </c>
      <c r="AV54" s="80">
        <f>'3 - díl C - jihovýchodní ...'!$J$30</f>
        <v>0</v>
      </c>
      <c r="AW54" s="80">
        <f>'3 - díl C - jihovýchodní ...'!$J$31</f>
        <v>0</v>
      </c>
      <c r="AX54" s="80">
        <f>'3 - díl C - jihovýchodní ...'!$J$32</f>
        <v>0</v>
      </c>
      <c r="AY54" s="80">
        <f>'3 - díl C - jihovýchodní ...'!$J$33</f>
        <v>0</v>
      </c>
      <c r="AZ54" s="80">
        <f>'3 - díl C - jihovýchodní ...'!$F$30</f>
        <v>0</v>
      </c>
      <c r="BA54" s="80">
        <f>'3 - díl C - jihovýchodní ...'!$F$31</f>
        <v>0</v>
      </c>
      <c r="BB54" s="80">
        <f>'3 - díl C - jihovýchodní ...'!$F$32</f>
        <v>0</v>
      </c>
      <c r="BC54" s="80">
        <f>'3 - díl C - jihovýchodní ...'!$F$33</f>
        <v>0</v>
      </c>
      <c r="BD54" s="82">
        <f>'3 - díl C - jihovýchodní ...'!$F$34</f>
        <v>0</v>
      </c>
      <c r="BT54" s="74" t="s">
        <v>20</v>
      </c>
      <c r="BV54" s="74" t="s">
        <v>73</v>
      </c>
      <c r="BW54" s="74" t="s">
        <v>83</v>
      </c>
      <c r="BX54" s="74" t="s">
        <v>4</v>
      </c>
      <c r="CM54" s="74" t="s">
        <v>78</v>
      </c>
    </row>
    <row r="55" spans="1:91" s="74" customFormat="1" ht="28.5" customHeight="1">
      <c r="A55" s="182" t="s">
        <v>611</v>
      </c>
      <c r="B55" s="75"/>
      <c r="C55" s="76"/>
      <c r="D55" s="297" t="s">
        <v>84</v>
      </c>
      <c r="E55" s="298"/>
      <c r="F55" s="298"/>
      <c r="G55" s="298"/>
      <c r="H55" s="298"/>
      <c r="I55" s="76"/>
      <c r="J55" s="297" t="s">
        <v>85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5">
        <f>'4 - díl D - jihozápadní č...'!$J$27</f>
        <v>0</v>
      </c>
      <c r="AH55" s="296"/>
      <c r="AI55" s="296"/>
      <c r="AJ55" s="296"/>
      <c r="AK55" s="296"/>
      <c r="AL55" s="296"/>
      <c r="AM55" s="296"/>
      <c r="AN55" s="295">
        <f>ROUND(SUM($AG$55,$AT$55),2)</f>
        <v>0</v>
      </c>
      <c r="AO55" s="296"/>
      <c r="AP55" s="296"/>
      <c r="AQ55" s="77" t="s">
        <v>76</v>
      </c>
      <c r="AR55" s="78"/>
      <c r="AS55" s="79">
        <v>0</v>
      </c>
      <c r="AT55" s="80">
        <f>ROUND(SUM($AV$55:$AW$55),2)</f>
        <v>0</v>
      </c>
      <c r="AU55" s="81">
        <f>'4 - díl D - jihozápadní č...'!$P$95</f>
        <v>0</v>
      </c>
      <c r="AV55" s="80">
        <f>'4 - díl D - jihozápadní č...'!$J$30</f>
        <v>0</v>
      </c>
      <c r="AW55" s="80">
        <f>'4 - díl D - jihozápadní č...'!$J$31</f>
        <v>0</v>
      </c>
      <c r="AX55" s="80">
        <f>'4 - díl D - jihozápadní č...'!$J$32</f>
        <v>0</v>
      </c>
      <c r="AY55" s="80">
        <f>'4 - díl D - jihozápadní č...'!$J$33</f>
        <v>0</v>
      </c>
      <c r="AZ55" s="80">
        <f>'4 - díl D - jihozápadní č...'!$F$30</f>
        <v>0</v>
      </c>
      <c r="BA55" s="80">
        <f>'4 - díl D - jihozápadní č...'!$F$31</f>
        <v>0</v>
      </c>
      <c r="BB55" s="80">
        <f>'4 - díl D - jihozápadní č...'!$F$32</f>
        <v>0</v>
      </c>
      <c r="BC55" s="80">
        <f>'4 - díl D - jihozápadní č...'!$F$33</f>
        <v>0</v>
      </c>
      <c r="BD55" s="82">
        <f>'4 - díl D - jihozápadní č...'!$F$34</f>
        <v>0</v>
      </c>
      <c r="BT55" s="74" t="s">
        <v>20</v>
      </c>
      <c r="BV55" s="74" t="s">
        <v>73</v>
      </c>
      <c r="BW55" s="74" t="s">
        <v>86</v>
      </c>
      <c r="BX55" s="74" t="s">
        <v>4</v>
      </c>
      <c r="CM55" s="74" t="s">
        <v>78</v>
      </c>
    </row>
    <row r="56" spans="1:91" s="74" customFormat="1" ht="28.5" customHeight="1">
      <c r="A56" s="182" t="s">
        <v>611</v>
      </c>
      <c r="B56" s="75"/>
      <c r="C56" s="76"/>
      <c r="D56" s="297" t="s">
        <v>87</v>
      </c>
      <c r="E56" s="298"/>
      <c r="F56" s="298"/>
      <c r="G56" s="298"/>
      <c r="H56" s="298"/>
      <c r="I56" s="76"/>
      <c r="J56" s="297" t="s">
        <v>88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5" t="e">
        <f>#REF!</f>
        <v>#REF!</v>
      </c>
      <c r="AH56" s="296"/>
      <c r="AI56" s="296"/>
      <c r="AJ56" s="296"/>
      <c r="AK56" s="296"/>
      <c r="AL56" s="296"/>
      <c r="AM56" s="296"/>
      <c r="AN56" s="295" t="e">
        <f>ROUND(SUM($AG$56,$AT$56),2)</f>
        <v>#REF!</v>
      </c>
      <c r="AO56" s="296"/>
      <c r="AP56" s="296"/>
      <c r="AQ56" s="77" t="s">
        <v>76</v>
      </c>
      <c r="AR56" s="78"/>
      <c r="AS56" s="83">
        <v>0</v>
      </c>
      <c r="AT56" s="84" t="e">
        <f>ROUND(SUM($AV$56:$AW$56),2)</f>
        <v>#REF!</v>
      </c>
      <c r="AU56" s="85" t="e">
        <f>#REF!</f>
        <v>#REF!</v>
      </c>
      <c r="AV56" s="84" t="e">
        <f>#REF!</f>
        <v>#REF!</v>
      </c>
      <c r="AW56" s="84" t="e">
        <f>#REF!</f>
        <v>#REF!</v>
      </c>
      <c r="AX56" s="84" t="e">
        <f>#REF!</f>
        <v>#REF!</v>
      </c>
      <c r="AY56" s="84" t="e">
        <f>#REF!</f>
        <v>#REF!</v>
      </c>
      <c r="AZ56" s="84" t="e">
        <f>#REF!</f>
        <v>#REF!</v>
      </c>
      <c r="BA56" s="84" t="e">
        <f>#REF!</f>
        <v>#REF!</v>
      </c>
      <c r="BB56" s="84" t="e">
        <f>#REF!</f>
        <v>#REF!</v>
      </c>
      <c r="BC56" s="84" t="e">
        <f>#REF!</f>
        <v>#REF!</v>
      </c>
      <c r="BD56" s="86" t="e">
        <f>#REF!</f>
        <v>#REF!</v>
      </c>
      <c r="BT56" s="74" t="s">
        <v>20</v>
      </c>
      <c r="BV56" s="74" t="s">
        <v>73</v>
      </c>
      <c r="BW56" s="74" t="s">
        <v>89</v>
      </c>
      <c r="BX56" s="74" t="s">
        <v>4</v>
      </c>
      <c r="CM56" s="74" t="s">
        <v>78</v>
      </c>
    </row>
    <row r="57" spans="2:44" s="6" customFormat="1" ht="30.7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43"/>
    </row>
    <row r="58" spans="2:44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</sheetData>
  <sheetProtection password="CC35" sheet="1" objects="1" scenarios="1" formatColumns="0" formatRows="0" sort="0" autoFilter="0"/>
  <mergeCells count="57"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díl A - střešní pavilon'!C2" tooltip="1 - díl A - střešní pavilon" display="/"/>
    <hyperlink ref="A53" location="'2 - díl B - báňová střecha'!C2" tooltip="2 - díl B - báňová střecha" display="/"/>
    <hyperlink ref="A54" location="'3 - díl C - jihovýchodní ...'!C2" tooltip="3 - díl C - jihovýchodní ..." display="/"/>
    <hyperlink ref="A55" location="'4 - díl D - jihozápadní č...'!C2" tooltip="4 - díl D - jihozápadní č..." display="/"/>
    <hyperlink ref="A56" location="'5 - díl E - severozápadní...'!C2" tooltip="5 - díl E - severozápadní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612</v>
      </c>
      <c r="G1" s="302" t="s">
        <v>613</v>
      </c>
      <c r="H1" s="302"/>
      <c r="I1" s="184"/>
      <c r="J1" s="185" t="s">
        <v>614</v>
      </c>
      <c r="K1" s="183" t="s">
        <v>90</v>
      </c>
      <c r="L1" s="185" t="s">
        <v>615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1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Obnova střešního pláště hlavní budovy Hankova domu ve Dvoře Králové n. L. - etapy</v>
      </c>
      <c r="F7" s="270"/>
      <c r="G7" s="270"/>
      <c r="H7" s="270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5" t="s">
        <v>328</v>
      </c>
      <c r="F9" s="277"/>
      <c r="G9" s="277"/>
      <c r="H9" s="27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26.06.2015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73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ROUND($J$94,2)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ROUND(SUM($BE$94:$BE$231),2)</f>
        <v>0</v>
      </c>
      <c r="G30" s="24"/>
      <c r="H30" s="24"/>
      <c r="I30" s="97">
        <v>0.21</v>
      </c>
      <c r="J30" s="96">
        <f>ROUND(SUM($BE$94:$BE$231)*$I$30,2)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ROUND(SUM($BF$94:$BF$231),2)</f>
        <v>0</v>
      </c>
      <c r="G31" s="24"/>
      <c r="H31" s="24"/>
      <c r="I31" s="97">
        <v>0.15</v>
      </c>
      <c r="J31" s="96">
        <f>ROUND(SUM($BF$94:$BF$231)*$I$31,2)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ROUND(SUM($BG$94:$BG$231),2)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ROUND(SUM($BH$94:$BH$231),2)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ROUND(SUM($BI$94:$BI$231),2)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Obnova střešního pláště hlavní budovy Hankova domu ve Dvoře Králové n. L. - etapy</v>
      </c>
      <c r="F45" s="277"/>
      <c r="G45" s="277"/>
      <c r="H45" s="277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5" t="str">
        <f>$E$9</f>
        <v>3 - díl C - jihovýchodní část střešního pláště</v>
      </c>
      <c r="F47" s="277"/>
      <c r="G47" s="277"/>
      <c r="H47" s="27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Dvůr Králové nad Labem</v>
      </c>
      <c r="G49" s="24"/>
      <c r="H49" s="24"/>
      <c r="I49" s="88" t="s">
        <v>23</v>
      </c>
      <c r="J49" s="52" t="str">
        <f>IF($J$12="","",$J$12)</f>
        <v>26.06.2015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Dvůr Králové nad Labem</v>
      </c>
      <c r="G51" s="24"/>
      <c r="H51" s="24"/>
      <c r="I51" s="88" t="s">
        <v>33</v>
      </c>
      <c r="J51" s="17" t="str">
        <f>$E$21</f>
        <v>Ing. Miloš Kudrnovský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94</v>
      </c>
      <c r="D54" s="32"/>
      <c r="E54" s="32"/>
      <c r="F54" s="32"/>
      <c r="G54" s="32"/>
      <c r="H54" s="32"/>
      <c r="I54" s="106"/>
      <c r="J54" s="107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96</v>
      </c>
      <c r="D56" s="24"/>
      <c r="E56" s="24"/>
      <c r="F56" s="24"/>
      <c r="G56" s="24"/>
      <c r="H56" s="24"/>
      <c r="J56" s="67">
        <f>ROUND($J$94,2)</f>
        <v>0</v>
      </c>
      <c r="K56" s="27"/>
      <c r="AU56" s="6" t="s">
        <v>97</v>
      </c>
    </row>
    <row r="57" spans="2:11" s="73" customFormat="1" ht="25.5" customHeight="1">
      <c r="B57" s="108"/>
      <c r="C57" s="109"/>
      <c r="D57" s="110" t="s">
        <v>98</v>
      </c>
      <c r="E57" s="110"/>
      <c r="F57" s="110"/>
      <c r="G57" s="110"/>
      <c r="H57" s="110"/>
      <c r="I57" s="111"/>
      <c r="J57" s="112">
        <f>ROUND($J$95,2)</f>
        <v>0</v>
      </c>
      <c r="K57" s="113"/>
    </row>
    <row r="58" spans="2:11" s="114" customFormat="1" ht="21" customHeight="1">
      <c r="B58" s="115"/>
      <c r="C58" s="116"/>
      <c r="D58" s="117" t="s">
        <v>99</v>
      </c>
      <c r="E58" s="117"/>
      <c r="F58" s="117"/>
      <c r="G58" s="117"/>
      <c r="H58" s="117"/>
      <c r="I58" s="118"/>
      <c r="J58" s="119">
        <f>ROUND($J$96,2)</f>
        <v>0</v>
      </c>
      <c r="K58" s="120"/>
    </row>
    <row r="59" spans="2:11" s="114" customFormat="1" ht="21" customHeight="1">
      <c r="B59" s="115"/>
      <c r="C59" s="116"/>
      <c r="D59" s="117" t="s">
        <v>329</v>
      </c>
      <c r="E59" s="117"/>
      <c r="F59" s="117"/>
      <c r="G59" s="117"/>
      <c r="H59" s="117"/>
      <c r="I59" s="118"/>
      <c r="J59" s="119">
        <f>ROUND($J$103,2)</f>
        <v>0</v>
      </c>
      <c r="K59" s="120"/>
    </row>
    <row r="60" spans="2:11" s="114" customFormat="1" ht="21" customHeight="1">
      <c r="B60" s="115"/>
      <c r="C60" s="116"/>
      <c r="D60" s="117" t="s">
        <v>100</v>
      </c>
      <c r="E60" s="117"/>
      <c r="F60" s="117"/>
      <c r="G60" s="117"/>
      <c r="H60" s="117"/>
      <c r="I60" s="118"/>
      <c r="J60" s="119">
        <f>ROUND($J$106,2)</f>
        <v>0</v>
      </c>
      <c r="K60" s="120"/>
    </row>
    <row r="61" spans="2:11" s="114" customFormat="1" ht="21" customHeight="1">
      <c r="B61" s="115"/>
      <c r="C61" s="116"/>
      <c r="D61" s="117" t="s">
        <v>101</v>
      </c>
      <c r="E61" s="117"/>
      <c r="F61" s="117"/>
      <c r="G61" s="117"/>
      <c r="H61" s="117"/>
      <c r="I61" s="118"/>
      <c r="J61" s="119">
        <f>ROUND($J$118,2)</f>
        <v>0</v>
      </c>
      <c r="K61" s="120"/>
    </row>
    <row r="62" spans="2:11" s="114" customFormat="1" ht="21" customHeight="1">
      <c r="B62" s="115"/>
      <c r="C62" s="116"/>
      <c r="D62" s="117" t="s">
        <v>102</v>
      </c>
      <c r="E62" s="117"/>
      <c r="F62" s="117"/>
      <c r="G62" s="117"/>
      <c r="H62" s="117"/>
      <c r="I62" s="118"/>
      <c r="J62" s="119">
        <f>ROUND($J$134,2)</f>
        <v>0</v>
      </c>
      <c r="K62" s="120"/>
    </row>
    <row r="63" spans="2:11" s="114" customFormat="1" ht="21" customHeight="1">
      <c r="B63" s="115"/>
      <c r="C63" s="116"/>
      <c r="D63" s="117" t="s">
        <v>103</v>
      </c>
      <c r="E63" s="117"/>
      <c r="F63" s="117"/>
      <c r="G63" s="117"/>
      <c r="H63" s="117"/>
      <c r="I63" s="118"/>
      <c r="J63" s="119">
        <f>ROUND($J$139,2)</f>
        <v>0</v>
      </c>
      <c r="K63" s="120"/>
    </row>
    <row r="64" spans="2:11" s="73" customFormat="1" ht="25.5" customHeight="1">
      <c r="B64" s="108"/>
      <c r="C64" s="109"/>
      <c r="D64" s="110" t="s">
        <v>104</v>
      </c>
      <c r="E64" s="110"/>
      <c r="F64" s="110"/>
      <c r="G64" s="110"/>
      <c r="H64" s="110"/>
      <c r="I64" s="111"/>
      <c r="J64" s="112">
        <f>ROUND($J$141,2)</f>
        <v>0</v>
      </c>
      <c r="K64" s="113"/>
    </row>
    <row r="65" spans="2:11" s="114" customFormat="1" ht="21" customHeight="1">
      <c r="B65" s="115"/>
      <c r="C65" s="116"/>
      <c r="D65" s="117" t="s">
        <v>330</v>
      </c>
      <c r="E65" s="117"/>
      <c r="F65" s="117"/>
      <c r="G65" s="117"/>
      <c r="H65" s="117"/>
      <c r="I65" s="118"/>
      <c r="J65" s="119">
        <f>ROUND($J$142,2)</f>
        <v>0</v>
      </c>
      <c r="K65" s="120"/>
    </row>
    <row r="66" spans="2:11" s="114" customFormat="1" ht="21" customHeight="1">
      <c r="B66" s="115"/>
      <c r="C66" s="116"/>
      <c r="D66" s="117" t="s">
        <v>105</v>
      </c>
      <c r="E66" s="117"/>
      <c r="F66" s="117"/>
      <c r="G66" s="117"/>
      <c r="H66" s="117"/>
      <c r="I66" s="118"/>
      <c r="J66" s="119">
        <f>ROUND($J$144,2)</f>
        <v>0</v>
      </c>
      <c r="K66" s="120"/>
    </row>
    <row r="67" spans="2:11" s="114" customFormat="1" ht="21" customHeight="1">
      <c r="B67" s="115"/>
      <c r="C67" s="116"/>
      <c r="D67" s="117" t="s">
        <v>106</v>
      </c>
      <c r="E67" s="117"/>
      <c r="F67" s="117"/>
      <c r="G67" s="117"/>
      <c r="H67" s="117"/>
      <c r="I67" s="118"/>
      <c r="J67" s="119">
        <f>ROUND($J$146,2)</f>
        <v>0</v>
      </c>
      <c r="K67" s="120"/>
    </row>
    <row r="68" spans="2:11" s="114" customFormat="1" ht="21" customHeight="1">
      <c r="B68" s="115"/>
      <c r="C68" s="116"/>
      <c r="D68" s="117" t="s">
        <v>331</v>
      </c>
      <c r="E68" s="117"/>
      <c r="F68" s="117"/>
      <c r="G68" s="117"/>
      <c r="H68" s="117"/>
      <c r="I68" s="118"/>
      <c r="J68" s="119">
        <f>ROUND($J$167,2)</f>
        <v>0</v>
      </c>
      <c r="K68" s="120"/>
    </row>
    <row r="69" spans="2:11" s="114" customFormat="1" ht="21" customHeight="1">
      <c r="B69" s="115"/>
      <c r="C69" s="116"/>
      <c r="D69" s="117" t="s">
        <v>107</v>
      </c>
      <c r="E69" s="117"/>
      <c r="F69" s="117"/>
      <c r="G69" s="117"/>
      <c r="H69" s="117"/>
      <c r="I69" s="118"/>
      <c r="J69" s="119">
        <f>ROUND($J$182,2)</f>
        <v>0</v>
      </c>
      <c r="K69" s="120"/>
    </row>
    <row r="70" spans="2:11" s="114" customFormat="1" ht="21" customHeight="1">
      <c r="B70" s="115"/>
      <c r="C70" s="116"/>
      <c r="D70" s="117" t="s">
        <v>108</v>
      </c>
      <c r="E70" s="117"/>
      <c r="F70" s="117"/>
      <c r="G70" s="117"/>
      <c r="H70" s="117"/>
      <c r="I70" s="118"/>
      <c r="J70" s="119">
        <f>ROUND($J$206,2)</f>
        <v>0</v>
      </c>
      <c r="K70" s="120"/>
    </row>
    <row r="71" spans="2:11" s="114" customFormat="1" ht="21" customHeight="1">
      <c r="B71" s="115"/>
      <c r="C71" s="116"/>
      <c r="D71" s="117" t="s">
        <v>109</v>
      </c>
      <c r="E71" s="117"/>
      <c r="F71" s="117"/>
      <c r="G71" s="117"/>
      <c r="H71" s="117"/>
      <c r="I71" s="118"/>
      <c r="J71" s="119">
        <f>ROUND($J$218,2)</f>
        <v>0</v>
      </c>
      <c r="K71" s="120"/>
    </row>
    <row r="72" spans="2:11" s="114" customFormat="1" ht="21" customHeight="1">
      <c r="B72" s="115"/>
      <c r="C72" s="116"/>
      <c r="D72" s="117" t="s">
        <v>110</v>
      </c>
      <c r="E72" s="117"/>
      <c r="F72" s="117"/>
      <c r="G72" s="117"/>
      <c r="H72" s="117"/>
      <c r="I72" s="118"/>
      <c r="J72" s="119">
        <f>ROUND($J$221,2)</f>
        <v>0</v>
      </c>
      <c r="K72" s="120"/>
    </row>
    <row r="73" spans="2:11" s="114" customFormat="1" ht="21" customHeight="1">
      <c r="B73" s="115"/>
      <c r="C73" s="116"/>
      <c r="D73" s="117" t="s">
        <v>111</v>
      </c>
      <c r="E73" s="117"/>
      <c r="F73" s="117"/>
      <c r="G73" s="117"/>
      <c r="H73" s="117"/>
      <c r="I73" s="118"/>
      <c r="J73" s="119">
        <f>ROUND($J$225,2)</f>
        <v>0</v>
      </c>
      <c r="K73" s="120"/>
    </row>
    <row r="74" spans="2:11" s="114" customFormat="1" ht="21" customHeight="1">
      <c r="B74" s="115"/>
      <c r="C74" s="116"/>
      <c r="D74" s="117" t="s">
        <v>332</v>
      </c>
      <c r="E74" s="117"/>
      <c r="F74" s="117"/>
      <c r="G74" s="117"/>
      <c r="H74" s="117"/>
      <c r="I74" s="118"/>
      <c r="J74" s="119">
        <f>ROUND($J$228,2)</f>
        <v>0</v>
      </c>
      <c r="K74" s="120"/>
    </row>
    <row r="75" spans="2:11" s="6" customFormat="1" ht="22.5" customHeight="1">
      <c r="B75" s="23"/>
      <c r="C75" s="24"/>
      <c r="D75" s="24"/>
      <c r="E75" s="24"/>
      <c r="F75" s="24"/>
      <c r="G75" s="24"/>
      <c r="H75" s="24"/>
      <c r="J75" s="24"/>
      <c r="K75" s="27"/>
    </row>
    <row r="76" spans="2:11" s="6" customFormat="1" ht="7.5" customHeight="1">
      <c r="B76" s="38"/>
      <c r="C76" s="39"/>
      <c r="D76" s="39"/>
      <c r="E76" s="39"/>
      <c r="F76" s="39"/>
      <c r="G76" s="39"/>
      <c r="H76" s="39"/>
      <c r="I76" s="101"/>
      <c r="J76" s="39"/>
      <c r="K76" s="40"/>
    </row>
    <row r="80" spans="2:12" s="6" customFormat="1" ht="7.5" customHeight="1">
      <c r="B80" s="41"/>
      <c r="C80" s="42"/>
      <c r="D80" s="42"/>
      <c r="E80" s="42"/>
      <c r="F80" s="42"/>
      <c r="G80" s="42"/>
      <c r="H80" s="42"/>
      <c r="I80" s="103"/>
      <c r="J80" s="42"/>
      <c r="K80" s="42"/>
      <c r="L80" s="43"/>
    </row>
    <row r="81" spans="2:12" s="6" customFormat="1" ht="37.5" customHeight="1">
      <c r="B81" s="23"/>
      <c r="C81" s="12" t="s">
        <v>112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" customHeight="1">
      <c r="B83" s="23"/>
      <c r="C83" s="19" t="s">
        <v>15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6.5" customHeight="1">
      <c r="B84" s="23"/>
      <c r="C84" s="24"/>
      <c r="D84" s="24"/>
      <c r="E84" s="303" t="str">
        <f>$E$7</f>
        <v>Obnova střešního pláště hlavní budovy Hankova domu ve Dvoře Králové n. L. - etapy</v>
      </c>
      <c r="F84" s="277"/>
      <c r="G84" s="277"/>
      <c r="H84" s="277"/>
      <c r="J84" s="24"/>
      <c r="K84" s="24"/>
      <c r="L84" s="43"/>
    </row>
    <row r="85" spans="2:12" s="6" customFormat="1" ht="15" customHeight="1">
      <c r="B85" s="23"/>
      <c r="C85" s="19" t="s">
        <v>92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19.5" customHeight="1">
      <c r="B86" s="23"/>
      <c r="C86" s="24"/>
      <c r="D86" s="24"/>
      <c r="E86" s="285" t="str">
        <f>$E$9</f>
        <v>3 - díl C - jihovýchodní část střešního pláště</v>
      </c>
      <c r="F86" s="277"/>
      <c r="G86" s="277"/>
      <c r="H86" s="277"/>
      <c r="J86" s="24"/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8.75" customHeight="1">
      <c r="B88" s="23"/>
      <c r="C88" s="19" t="s">
        <v>21</v>
      </c>
      <c r="D88" s="24"/>
      <c r="E88" s="24"/>
      <c r="F88" s="17" t="str">
        <f>$F$12</f>
        <v>Dvůr Králové nad Labem</v>
      </c>
      <c r="G88" s="24"/>
      <c r="H88" s="24"/>
      <c r="I88" s="88" t="s">
        <v>23</v>
      </c>
      <c r="J88" s="52" t="str">
        <f>IF($J$12="","",$J$12)</f>
        <v>26.06.2015</v>
      </c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5.75" customHeight="1">
      <c r="B90" s="23"/>
      <c r="C90" s="19" t="s">
        <v>27</v>
      </c>
      <c r="D90" s="24"/>
      <c r="E90" s="24"/>
      <c r="F90" s="17" t="str">
        <f>$E$15</f>
        <v>Město Dvůr Králové nad Labem</v>
      </c>
      <c r="G90" s="24"/>
      <c r="H90" s="24"/>
      <c r="I90" s="88" t="s">
        <v>33</v>
      </c>
      <c r="J90" s="17" t="str">
        <f>$E$21</f>
        <v>Ing. Miloš Kudrnovský</v>
      </c>
      <c r="K90" s="24"/>
      <c r="L90" s="43"/>
    </row>
    <row r="91" spans="2:12" s="6" customFormat="1" ht="15" customHeight="1">
      <c r="B91" s="23"/>
      <c r="C91" s="19" t="s">
        <v>31</v>
      </c>
      <c r="D91" s="24"/>
      <c r="E91" s="24"/>
      <c r="F91" s="17">
        <f>IF($E$18="","",$E$18)</f>
      </c>
      <c r="G91" s="24"/>
      <c r="H91" s="24"/>
      <c r="J91" s="24"/>
      <c r="K91" s="24"/>
      <c r="L91" s="43"/>
    </row>
    <row r="92" spans="2:12" s="6" customFormat="1" ht="11.2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20" s="121" customFormat="1" ht="30" customHeight="1">
      <c r="B93" s="122"/>
      <c r="C93" s="123" t="s">
        <v>113</v>
      </c>
      <c r="D93" s="124" t="s">
        <v>56</v>
      </c>
      <c r="E93" s="124" t="s">
        <v>52</v>
      </c>
      <c r="F93" s="124" t="s">
        <v>114</v>
      </c>
      <c r="G93" s="124" t="s">
        <v>115</v>
      </c>
      <c r="H93" s="124" t="s">
        <v>116</v>
      </c>
      <c r="I93" s="125" t="s">
        <v>117</v>
      </c>
      <c r="J93" s="124" t="s">
        <v>118</v>
      </c>
      <c r="K93" s="126" t="s">
        <v>119</v>
      </c>
      <c r="L93" s="127"/>
      <c r="M93" s="59" t="s">
        <v>120</v>
      </c>
      <c r="N93" s="60" t="s">
        <v>41</v>
      </c>
      <c r="O93" s="60" t="s">
        <v>121</v>
      </c>
      <c r="P93" s="60" t="s">
        <v>122</v>
      </c>
      <c r="Q93" s="60" t="s">
        <v>123</v>
      </c>
      <c r="R93" s="60" t="s">
        <v>124</v>
      </c>
      <c r="S93" s="60" t="s">
        <v>125</v>
      </c>
      <c r="T93" s="61" t="s">
        <v>126</v>
      </c>
    </row>
    <row r="94" spans="2:63" s="6" customFormat="1" ht="30" customHeight="1">
      <c r="B94" s="23"/>
      <c r="C94" s="66" t="s">
        <v>96</v>
      </c>
      <c r="D94" s="24"/>
      <c r="E94" s="24"/>
      <c r="F94" s="24"/>
      <c r="G94" s="24"/>
      <c r="H94" s="24"/>
      <c r="J94" s="128">
        <f>$BK$94</f>
        <v>0</v>
      </c>
      <c r="K94" s="24"/>
      <c r="L94" s="43"/>
      <c r="M94" s="63"/>
      <c r="N94" s="64"/>
      <c r="O94" s="64"/>
      <c r="P94" s="129">
        <f>$P$95+$P$141</f>
        <v>0</v>
      </c>
      <c r="Q94" s="64"/>
      <c r="R94" s="129">
        <f>$R$95+$R$141</f>
        <v>11.33924984</v>
      </c>
      <c r="S94" s="64"/>
      <c r="T94" s="130">
        <f>$T$95+$T$141</f>
        <v>14.595506519999999</v>
      </c>
      <c r="AT94" s="6" t="s">
        <v>70</v>
      </c>
      <c r="AU94" s="6" t="s">
        <v>97</v>
      </c>
      <c r="BK94" s="131">
        <f>$BK$95+$BK$141</f>
        <v>0</v>
      </c>
    </row>
    <row r="95" spans="2:63" s="132" customFormat="1" ht="37.5" customHeight="1">
      <c r="B95" s="133"/>
      <c r="C95" s="134"/>
      <c r="D95" s="134" t="s">
        <v>70</v>
      </c>
      <c r="E95" s="135" t="s">
        <v>127</v>
      </c>
      <c r="F95" s="135" t="s">
        <v>128</v>
      </c>
      <c r="G95" s="134"/>
      <c r="H95" s="134"/>
      <c r="J95" s="136">
        <f>$BK$95</f>
        <v>0</v>
      </c>
      <c r="K95" s="134"/>
      <c r="L95" s="137"/>
      <c r="M95" s="138"/>
      <c r="N95" s="134"/>
      <c r="O95" s="134"/>
      <c r="P95" s="139">
        <f>$P$96+$P$103+$P$106+$P$118+$P$134+$P$139</f>
        <v>0</v>
      </c>
      <c r="Q95" s="134"/>
      <c r="R95" s="139">
        <f>$R$96+$R$103+$R$106+$R$118+$R$134+$R$139</f>
        <v>4.5691401</v>
      </c>
      <c r="S95" s="134"/>
      <c r="T95" s="140">
        <f>$T$96+$T$103+$T$106+$T$118+$T$134+$T$139</f>
        <v>2.282375</v>
      </c>
      <c r="AR95" s="141" t="s">
        <v>20</v>
      </c>
      <c r="AT95" s="141" t="s">
        <v>70</v>
      </c>
      <c r="AU95" s="141" t="s">
        <v>71</v>
      </c>
      <c r="AY95" s="141" t="s">
        <v>129</v>
      </c>
      <c r="BK95" s="142">
        <f>$BK$96+$BK$103+$BK$106+$BK$118+$BK$134+$BK$139</f>
        <v>0</v>
      </c>
    </row>
    <row r="96" spans="2:63" s="132" customFormat="1" ht="21" customHeight="1">
      <c r="B96" s="133"/>
      <c r="C96" s="134"/>
      <c r="D96" s="134" t="s">
        <v>70</v>
      </c>
      <c r="E96" s="143" t="s">
        <v>81</v>
      </c>
      <c r="F96" s="143" t="s">
        <v>130</v>
      </c>
      <c r="G96" s="134"/>
      <c r="H96" s="134"/>
      <c r="J96" s="144">
        <f>$BK$96</f>
        <v>0</v>
      </c>
      <c r="K96" s="134"/>
      <c r="L96" s="137"/>
      <c r="M96" s="138"/>
      <c r="N96" s="134"/>
      <c r="O96" s="134"/>
      <c r="P96" s="139">
        <f>SUM($P$97:$P$102)</f>
        <v>0</v>
      </c>
      <c r="Q96" s="134"/>
      <c r="R96" s="139">
        <f>SUM($R$97:$R$102)</f>
        <v>3.1269899800000003</v>
      </c>
      <c r="S96" s="134"/>
      <c r="T96" s="140">
        <f>SUM($T$97:$T$102)</f>
        <v>0</v>
      </c>
      <c r="AR96" s="141" t="s">
        <v>20</v>
      </c>
      <c r="AT96" s="141" t="s">
        <v>70</v>
      </c>
      <c r="AU96" s="141" t="s">
        <v>20</v>
      </c>
      <c r="AY96" s="141" t="s">
        <v>129</v>
      </c>
      <c r="BK96" s="142">
        <f>SUM($BK$97:$BK$102)</f>
        <v>0</v>
      </c>
    </row>
    <row r="97" spans="2:65" s="6" customFormat="1" ht="15.75" customHeight="1">
      <c r="B97" s="23"/>
      <c r="C97" s="145" t="s">
        <v>294</v>
      </c>
      <c r="D97" s="145" t="s">
        <v>132</v>
      </c>
      <c r="E97" s="146" t="s">
        <v>133</v>
      </c>
      <c r="F97" s="147" t="s">
        <v>134</v>
      </c>
      <c r="G97" s="148" t="s">
        <v>135</v>
      </c>
      <c r="H97" s="149">
        <v>1.453</v>
      </c>
      <c r="I97" s="150"/>
      <c r="J97" s="151">
        <f>ROUND($I$97*$H$97,2)</f>
        <v>0</v>
      </c>
      <c r="K97" s="147" t="s">
        <v>136</v>
      </c>
      <c r="L97" s="43"/>
      <c r="M97" s="152"/>
      <c r="N97" s="153" t="s">
        <v>42</v>
      </c>
      <c r="O97" s="24"/>
      <c r="P97" s="24"/>
      <c r="Q97" s="154">
        <v>1.78636</v>
      </c>
      <c r="R97" s="154">
        <f>$Q$97*$H$97</f>
        <v>2.59558108</v>
      </c>
      <c r="S97" s="154">
        <v>0</v>
      </c>
      <c r="T97" s="155">
        <f>$S$97*$H$97</f>
        <v>0</v>
      </c>
      <c r="AR97" s="89" t="s">
        <v>84</v>
      </c>
      <c r="AT97" s="89" t="s">
        <v>132</v>
      </c>
      <c r="AU97" s="89" t="s">
        <v>78</v>
      </c>
      <c r="AY97" s="6" t="s">
        <v>129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84</v>
      </c>
      <c r="BM97" s="89" t="s">
        <v>333</v>
      </c>
    </row>
    <row r="98" spans="2:51" s="6" customFormat="1" ht="15.75" customHeight="1">
      <c r="B98" s="157"/>
      <c r="C98" s="158"/>
      <c r="D98" s="159" t="s">
        <v>137</v>
      </c>
      <c r="E98" s="160"/>
      <c r="F98" s="160" t="s">
        <v>334</v>
      </c>
      <c r="G98" s="158"/>
      <c r="H98" s="161">
        <v>1.453</v>
      </c>
      <c r="J98" s="158"/>
      <c r="K98" s="158"/>
      <c r="L98" s="162"/>
      <c r="M98" s="163"/>
      <c r="N98" s="158"/>
      <c r="O98" s="158"/>
      <c r="P98" s="158"/>
      <c r="Q98" s="158"/>
      <c r="R98" s="158"/>
      <c r="S98" s="158"/>
      <c r="T98" s="164"/>
      <c r="AT98" s="165" t="s">
        <v>137</v>
      </c>
      <c r="AU98" s="165" t="s">
        <v>78</v>
      </c>
      <c r="AV98" s="165" t="s">
        <v>78</v>
      </c>
      <c r="AW98" s="165" t="s">
        <v>97</v>
      </c>
      <c r="AX98" s="165" t="s">
        <v>71</v>
      </c>
      <c r="AY98" s="165" t="s">
        <v>129</v>
      </c>
    </row>
    <row r="99" spans="2:65" s="6" customFormat="1" ht="15.75" customHeight="1">
      <c r="B99" s="23"/>
      <c r="C99" s="145" t="s">
        <v>269</v>
      </c>
      <c r="D99" s="145" t="s">
        <v>132</v>
      </c>
      <c r="E99" s="146" t="s">
        <v>335</v>
      </c>
      <c r="F99" s="147" t="s">
        <v>336</v>
      </c>
      <c r="G99" s="148" t="s">
        <v>197</v>
      </c>
      <c r="H99" s="149">
        <v>7</v>
      </c>
      <c r="I99" s="150"/>
      <c r="J99" s="151">
        <f>ROUND($I$99*$H$99,2)</f>
        <v>0</v>
      </c>
      <c r="K99" s="147" t="s">
        <v>136</v>
      </c>
      <c r="L99" s="43"/>
      <c r="M99" s="152"/>
      <c r="N99" s="153" t="s">
        <v>42</v>
      </c>
      <c r="O99" s="24"/>
      <c r="P99" s="24"/>
      <c r="Q99" s="154">
        <v>0.0303</v>
      </c>
      <c r="R99" s="154">
        <f>$Q$99*$H$99</f>
        <v>0.2121</v>
      </c>
      <c r="S99" s="154">
        <v>0</v>
      </c>
      <c r="T99" s="155">
        <f>$S$99*$H$99</f>
        <v>0</v>
      </c>
      <c r="AR99" s="89" t="s">
        <v>84</v>
      </c>
      <c r="AT99" s="89" t="s">
        <v>132</v>
      </c>
      <c r="AU99" s="89" t="s">
        <v>78</v>
      </c>
      <c r="AY99" s="6" t="s">
        <v>129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84</v>
      </c>
      <c r="BM99" s="89" t="s">
        <v>337</v>
      </c>
    </row>
    <row r="100" spans="2:65" s="6" customFormat="1" ht="15.75" customHeight="1">
      <c r="B100" s="23"/>
      <c r="C100" s="171" t="s">
        <v>194</v>
      </c>
      <c r="D100" s="171" t="s">
        <v>208</v>
      </c>
      <c r="E100" s="169" t="s">
        <v>338</v>
      </c>
      <c r="F100" s="170" t="s">
        <v>339</v>
      </c>
      <c r="G100" s="171" t="s">
        <v>197</v>
      </c>
      <c r="H100" s="172">
        <v>7</v>
      </c>
      <c r="I100" s="173"/>
      <c r="J100" s="174">
        <f>ROUND($I$100*$H$100,2)</f>
        <v>0</v>
      </c>
      <c r="K100" s="170" t="s">
        <v>136</v>
      </c>
      <c r="L100" s="175"/>
      <c r="M100" s="176"/>
      <c r="N100" s="177" t="s">
        <v>42</v>
      </c>
      <c r="O100" s="24"/>
      <c r="P100" s="24"/>
      <c r="Q100" s="154">
        <v>0.028</v>
      </c>
      <c r="R100" s="154">
        <f>$Q$100*$H$100</f>
        <v>0.196</v>
      </c>
      <c r="S100" s="154">
        <v>0</v>
      </c>
      <c r="T100" s="155">
        <f>$S$100*$H$100</f>
        <v>0</v>
      </c>
      <c r="AR100" s="89" t="s">
        <v>169</v>
      </c>
      <c r="AT100" s="89" t="s">
        <v>208</v>
      </c>
      <c r="AU100" s="89" t="s">
        <v>78</v>
      </c>
      <c r="AY100" s="89" t="s">
        <v>129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84</v>
      </c>
      <c r="BM100" s="89" t="s">
        <v>340</v>
      </c>
    </row>
    <row r="101" spans="2:65" s="6" customFormat="1" ht="15.75" customHeight="1">
      <c r="B101" s="23"/>
      <c r="C101" s="148" t="s">
        <v>341</v>
      </c>
      <c r="D101" s="148" t="s">
        <v>132</v>
      </c>
      <c r="E101" s="146" t="s">
        <v>342</v>
      </c>
      <c r="F101" s="147" t="s">
        <v>343</v>
      </c>
      <c r="G101" s="148" t="s">
        <v>135</v>
      </c>
      <c r="H101" s="149">
        <v>0.065</v>
      </c>
      <c r="I101" s="150"/>
      <c r="J101" s="151">
        <f>ROUND($I$101*$H$101,2)</f>
        <v>0</v>
      </c>
      <c r="K101" s="147" t="s">
        <v>136</v>
      </c>
      <c r="L101" s="43"/>
      <c r="M101" s="152"/>
      <c r="N101" s="153" t="s">
        <v>42</v>
      </c>
      <c r="O101" s="24"/>
      <c r="P101" s="24"/>
      <c r="Q101" s="154">
        <v>1.89706</v>
      </c>
      <c r="R101" s="154">
        <f>$Q$101*$H$101</f>
        <v>0.1233089</v>
      </c>
      <c r="S101" s="154">
        <v>0</v>
      </c>
      <c r="T101" s="155">
        <f>$S$101*$H$101</f>
        <v>0</v>
      </c>
      <c r="AR101" s="89" t="s">
        <v>84</v>
      </c>
      <c r="AT101" s="89" t="s">
        <v>132</v>
      </c>
      <c r="AU101" s="89" t="s">
        <v>78</v>
      </c>
      <c r="AY101" s="89" t="s">
        <v>129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84</v>
      </c>
      <c r="BM101" s="89" t="s">
        <v>344</v>
      </c>
    </row>
    <row r="102" spans="2:51" s="6" customFormat="1" ht="15.75" customHeight="1">
      <c r="B102" s="157"/>
      <c r="C102" s="158"/>
      <c r="D102" s="159" t="s">
        <v>137</v>
      </c>
      <c r="E102" s="160"/>
      <c r="F102" s="160" t="s">
        <v>345</v>
      </c>
      <c r="G102" s="158"/>
      <c r="H102" s="161">
        <v>0.065</v>
      </c>
      <c r="J102" s="158"/>
      <c r="K102" s="158"/>
      <c r="L102" s="162"/>
      <c r="M102" s="163"/>
      <c r="N102" s="158"/>
      <c r="O102" s="158"/>
      <c r="P102" s="158"/>
      <c r="Q102" s="158"/>
      <c r="R102" s="158"/>
      <c r="S102" s="158"/>
      <c r="T102" s="164"/>
      <c r="AT102" s="165" t="s">
        <v>137</v>
      </c>
      <c r="AU102" s="165" t="s">
        <v>78</v>
      </c>
      <c r="AV102" s="165" t="s">
        <v>78</v>
      </c>
      <c r="AW102" s="165" t="s">
        <v>97</v>
      </c>
      <c r="AX102" s="165" t="s">
        <v>20</v>
      </c>
      <c r="AY102" s="165" t="s">
        <v>129</v>
      </c>
    </row>
    <row r="103" spans="2:63" s="132" customFormat="1" ht="30.75" customHeight="1">
      <c r="B103" s="133"/>
      <c r="C103" s="134"/>
      <c r="D103" s="134" t="s">
        <v>70</v>
      </c>
      <c r="E103" s="143" t="s">
        <v>84</v>
      </c>
      <c r="F103" s="143" t="s">
        <v>346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SUM($P$104:$P$105)</f>
        <v>0</v>
      </c>
      <c r="Q103" s="134"/>
      <c r="R103" s="139">
        <f>SUM($R$104:$R$105)</f>
        <v>0.7630073999999999</v>
      </c>
      <c r="S103" s="134"/>
      <c r="T103" s="140">
        <f>SUM($T$104:$T$105)</f>
        <v>0</v>
      </c>
      <c r="AR103" s="141" t="s">
        <v>20</v>
      </c>
      <c r="AT103" s="141" t="s">
        <v>70</v>
      </c>
      <c r="AU103" s="141" t="s">
        <v>20</v>
      </c>
      <c r="AY103" s="141" t="s">
        <v>129</v>
      </c>
      <c r="BK103" s="142">
        <f>SUM($BK$104:$BK$105)</f>
        <v>0</v>
      </c>
    </row>
    <row r="104" spans="2:65" s="6" customFormat="1" ht="15.75" customHeight="1">
      <c r="B104" s="23"/>
      <c r="C104" s="145" t="s">
        <v>223</v>
      </c>
      <c r="D104" s="145" t="s">
        <v>132</v>
      </c>
      <c r="E104" s="146" t="s">
        <v>347</v>
      </c>
      <c r="F104" s="147" t="s">
        <v>348</v>
      </c>
      <c r="G104" s="148" t="s">
        <v>135</v>
      </c>
      <c r="H104" s="149">
        <v>0.311</v>
      </c>
      <c r="I104" s="150"/>
      <c r="J104" s="151">
        <f>ROUND($I$104*$H$104,2)</f>
        <v>0</v>
      </c>
      <c r="K104" s="147" t="s">
        <v>136</v>
      </c>
      <c r="L104" s="43"/>
      <c r="M104" s="152"/>
      <c r="N104" s="153" t="s">
        <v>42</v>
      </c>
      <c r="O104" s="24"/>
      <c r="P104" s="24"/>
      <c r="Q104" s="154">
        <v>2.4534</v>
      </c>
      <c r="R104" s="154">
        <f>$Q$104*$H$104</f>
        <v>0.7630073999999999</v>
      </c>
      <c r="S104" s="154">
        <v>0</v>
      </c>
      <c r="T104" s="155">
        <f>$S$104*$H$104</f>
        <v>0</v>
      </c>
      <c r="AR104" s="89" t="s">
        <v>84</v>
      </c>
      <c r="AT104" s="89" t="s">
        <v>132</v>
      </c>
      <c r="AU104" s="89" t="s">
        <v>78</v>
      </c>
      <c r="AY104" s="6" t="s">
        <v>129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84</v>
      </c>
      <c r="BM104" s="89" t="s">
        <v>349</v>
      </c>
    </row>
    <row r="105" spans="2:51" s="6" customFormat="1" ht="15.75" customHeight="1">
      <c r="B105" s="157"/>
      <c r="C105" s="158"/>
      <c r="D105" s="159" t="s">
        <v>137</v>
      </c>
      <c r="E105" s="160"/>
      <c r="F105" s="160" t="s">
        <v>350</v>
      </c>
      <c r="G105" s="158"/>
      <c r="H105" s="161">
        <v>0.311</v>
      </c>
      <c r="J105" s="158"/>
      <c r="K105" s="158"/>
      <c r="L105" s="162"/>
      <c r="M105" s="163"/>
      <c r="N105" s="158"/>
      <c r="O105" s="158"/>
      <c r="P105" s="158"/>
      <c r="Q105" s="158"/>
      <c r="R105" s="158"/>
      <c r="S105" s="158"/>
      <c r="T105" s="164"/>
      <c r="AT105" s="165" t="s">
        <v>137</v>
      </c>
      <c r="AU105" s="165" t="s">
        <v>78</v>
      </c>
      <c r="AV105" s="165" t="s">
        <v>78</v>
      </c>
      <c r="AW105" s="165" t="s">
        <v>97</v>
      </c>
      <c r="AX105" s="165" t="s">
        <v>20</v>
      </c>
      <c r="AY105" s="165" t="s">
        <v>129</v>
      </c>
    </row>
    <row r="106" spans="2:63" s="132" customFormat="1" ht="30.75" customHeight="1">
      <c r="B106" s="133"/>
      <c r="C106" s="134"/>
      <c r="D106" s="134" t="s">
        <v>70</v>
      </c>
      <c r="E106" s="143" t="s">
        <v>139</v>
      </c>
      <c r="F106" s="143" t="s">
        <v>140</v>
      </c>
      <c r="G106" s="134"/>
      <c r="H106" s="134"/>
      <c r="J106" s="144">
        <f>$BK$106</f>
        <v>0</v>
      </c>
      <c r="K106" s="134"/>
      <c r="L106" s="137"/>
      <c r="M106" s="138"/>
      <c r="N106" s="134"/>
      <c r="O106" s="134"/>
      <c r="P106" s="139">
        <f>SUM($P$107:$P$117)</f>
        <v>0</v>
      </c>
      <c r="Q106" s="134"/>
      <c r="R106" s="139">
        <f>SUM($R$107:$R$117)</f>
        <v>0.67914272</v>
      </c>
      <c r="S106" s="134"/>
      <c r="T106" s="140">
        <f>SUM($T$107:$T$117)</f>
        <v>0</v>
      </c>
      <c r="AR106" s="141" t="s">
        <v>20</v>
      </c>
      <c r="AT106" s="141" t="s">
        <v>70</v>
      </c>
      <c r="AU106" s="141" t="s">
        <v>20</v>
      </c>
      <c r="AY106" s="141" t="s">
        <v>129</v>
      </c>
      <c r="BK106" s="142">
        <f>SUM($BK$107:$BK$117)</f>
        <v>0</v>
      </c>
    </row>
    <row r="107" spans="2:65" s="6" customFormat="1" ht="15.75" customHeight="1">
      <c r="B107" s="23"/>
      <c r="C107" s="168" t="s">
        <v>20</v>
      </c>
      <c r="D107" s="168" t="s">
        <v>208</v>
      </c>
      <c r="E107" s="169" t="s">
        <v>351</v>
      </c>
      <c r="F107" s="170" t="s">
        <v>352</v>
      </c>
      <c r="G107" s="171" t="s">
        <v>197</v>
      </c>
      <c r="H107" s="172">
        <v>6</v>
      </c>
      <c r="I107" s="173"/>
      <c r="J107" s="174">
        <f>ROUND($I$107*$H$107,2)</f>
        <v>0</v>
      </c>
      <c r="K107" s="170"/>
      <c r="L107" s="175"/>
      <c r="M107" s="176"/>
      <c r="N107" s="177" t="s">
        <v>42</v>
      </c>
      <c r="O107" s="24"/>
      <c r="P107" s="24"/>
      <c r="Q107" s="154">
        <v>0.0038</v>
      </c>
      <c r="R107" s="154">
        <f>$Q$107*$H$107</f>
        <v>0.0228</v>
      </c>
      <c r="S107" s="154">
        <v>0</v>
      </c>
      <c r="T107" s="155">
        <f>$S$107*$H$107</f>
        <v>0</v>
      </c>
      <c r="AR107" s="89" t="s">
        <v>169</v>
      </c>
      <c r="AT107" s="89" t="s">
        <v>208</v>
      </c>
      <c r="AU107" s="89" t="s">
        <v>78</v>
      </c>
      <c r="AY107" s="6" t="s">
        <v>129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84</v>
      </c>
      <c r="BM107" s="89" t="s">
        <v>353</v>
      </c>
    </row>
    <row r="108" spans="2:65" s="6" customFormat="1" ht="15.75" customHeight="1">
      <c r="B108" s="23"/>
      <c r="C108" s="171" t="s">
        <v>78</v>
      </c>
      <c r="D108" s="171" t="s">
        <v>208</v>
      </c>
      <c r="E108" s="169" t="s">
        <v>354</v>
      </c>
      <c r="F108" s="170" t="s">
        <v>355</v>
      </c>
      <c r="G108" s="171" t="s">
        <v>197</v>
      </c>
      <c r="H108" s="172">
        <v>3</v>
      </c>
      <c r="I108" s="173"/>
      <c r="J108" s="174">
        <f>ROUND($I$108*$H$108,2)</f>
        <v>0</v>
      </c>
      <c r="K108" s="170"/>
      <c r="L108" s="175"/>
      <c r="M108" s="176"/>
      <c r="N108" s="177" t="s">
        <v>42</v>
      </c>
      <c r="O108" s="24"/>
      <c r="P108" s="24"/>
      <c r="Q108" s="154">
        <v>0.0035</v>
      </c>
      <c r="R108" s="154">
        <f>$Q$108*$H$108</f>
        <v>0.0105</v>
      </c>
      <c r="S108" s="154">
        <v>0</v>
      </c>
      <c r="T108" s="155">
        <f>$S$108*$H$108</f>
        <v>0</v>
      </c>
      <c r="AR108" s="89" t="s">
        <v>169</v>
      </c>
      <c r="AT108" s="89" t="s">
        <v>208</v>
      </c>
      <c r="AU108" s="89" t="s">
        <v>78</v>
      </c>
      <c r="AY108" s="89" t="s">
        <v>129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84</v>
      </c>
      <c r="BM108" s="89" t="s">
        <v>356</v>
      </c>
    </row>
    <row r="109" spans="2:65" s="6" customFormat="1" ht="15.75" customHeight="1">
      <c r="B109" s="23"/>
      <c r="C109" s="171" t="s">
        <v>81</v>
      </c>
      <c r="D109" s="171" t="s">
        <v>208</v>
      </c>
      <c r="E109" s="169" t="s">
        <v>357</v>
      </c>
      <c r="F109" s="170" t="s">
        <v>358</v>
      </c>
      <c r="G109" s="171" t="s">
        <v>197</v>
      </c>
      <c r="H109" s="172">
        <v>6</v>
      </c>
      <c r="I109" s="173"/>
      <c r="J109" s="174">
        <f>ROUND($I$109*$H$109,2)</f>
        <v>0</v>
      </c>
      <c r="K109" s="170"/>
      <c r="L109" s="175"/>
      <c r="M109" s="176"/>
      <c r="N109" s="177" t="s">
        <v>42</v>
      </c>
      <c r="O109" s="24"/>
      <c r="P109" s="24"/>
      <c r="Q109" s="154">
        <v>0.0039</v>
      </c>
      <c r="R109" s="154">
        <f>$Q$109*$H$109</f>
        <v>0.023399999999999997</v>
      </c>
      <c r="S109" s="154">
        <v>0</v>
      </c>
      <c r="T109" s="155">
        <f>$S$109*$H$109</f>
        <v>0</v>
      </c>
      <c r="AR109" s="89" t="s">
        <v>169</v>
      </c>
      <c r="AT109" s="89" t="s">
        <v>208</v>
      </c>
      <c r="AU109" s="89" t="s">
        <v>78</v>
      </c>
      <c r="AY109" s="89" t="s">
        <v>129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84</v>
      </c>
      <c r="BM109" s="89" t="s">
        <v>359</v>
      </c>
    </row>
    <row r="110" spans="2:65" s="6" customFormat="1" ht="15.75" customHeight="1">
      <c r="B110" s="23"/>
      <c r="C110" s="171" t="s">
        <v>84</v>
      </c>
      <c r="D110" s="171" t="s">
        <v>208</v>
      </c>
      <c r="E110" s="169" t="s">
        <v>360</v>
      </c>
      <c r="F110" s="170" t="s">
        <v>361</v>
      </c>
      <c r="G110" s="171" t="s">
        <v>197</v>
      </c>
      <c r="H110" s="172">
        <v>3</v>
      </c>
      <c r="I110" s="173"/>
      <c r="J110" s="174">
        <f>ROUND($I$110*$H$110,2)</f>
        <v>0</v>
      </c>
      <c r="K110" s="170"/>
      <c r="L110" s="175"/>
      <c r="M110" s="176"/>
      <c r="N110" s="177" t="s">
        <v>42</v>
      </c>
      <c r="O110" s="24"/>
      <c r="P110" s="24"/>
      <c r="Q110" s="154">
        <v>0.0035</v>
      </c>
      <c r="R110" s="154">
        <f>$Q$110*$H$110</f>
        <v>0.0105</v>
      </c>
      <c r="S110" s="154">
        <v>0</v>
      </c>
      <c r="T110" s="155">
        <f>$S$110*$H$110</f>
        <v>0</v>
      </c>
      <c r="AR110" s="89" t="s">
        <v>169</v>
      </c>
      <c r="AT110" s="89" t="s">
        <v>208</v>
      </c>
      <c r="AU110" s="89" t="s">
        <v>78</v>
      </c>
      <c r="AY110" s="89" t="s">
        <v>129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84</v>
      </c>
      <c r="BM110" s="89" t="s">
        <v>362</v>
      </c>
    </row>
    <row r="111" spans="2:65" s="6" customFormat="1" ht="15.75" customHeight="1">
      <c r="B111" s="23"/>
      <c r="C111" s="148" t="s">
        <v>288</v>
      </c>
      <c r="D111" s="148" t="s">
        <v>132</v>
      </c>
      <c r="E111" s="146" t="s">
        <v>142</v>
      </c>
      <c r="F111" s="147" t="s">
        <v>143</v>
      </c>
      <c r="G111" s="148" t="s">
        <v>144</v>
      </c>
      <c r="H111" s="149">
        <v>19.604</v>
      </c>
      <c r="I111" s="150"/>
      <c r="J111" s="151">
        <f>ROUND($I$111*$H$111,2)</f>
        <v>0</v>
      </c>
      <c r="K111" s="147" t="s">
        <v>136</v>
      </c>
      <c r="L111" s="43"/>
      <c r="M111" s="152"/>
      <c r="N111" s="153" t="s">
        <v>42</v>
      </c>
      <c r="O111" s="24"/>
      <c r="P111" s="24"/>
      <c r="Q111" s="154">
        <v>0.02363</v>
      </c>
      <c r="R111" s="154">
        <f>$Q$111*$H$111</f>
        <v>0.46324252</v>
      </c>
      <c r="S111" s="154">
        <v>0</v>
      </c>
      <c r="T111" s="155">
        <f>$S$111*$H$111</f>
        <v>0</v>
      </c>
      <c r="AR111" s="89" t="s">
        <v>84</v>
      </c>
      <c r="AT111" s="89" t="s">
        <v>132</v>
      </c>
      <c r="AU111" s="89" t="s">
        <v>78</v>
      </c>
      <c r="AY111" s="89" t="s">
        <v>129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84</v>
      </c>
      <c r="BM111" s="89" t="s">
        <v>363</v>
      </c>
    </row>
    <row r="112" spans="2:51" s="6" customFormat="1" ht="15.75" customHeight="1">
      <c r="B112" s="157"/>
      <c r="C112" s="158"/>
      <c r="D112" s="159" t="s">
        <v>137</v>
      </c>
      <c r="E112" s="160"/>
      <c r="F112" s="160" t="s">
        <v>364</v>
      </c>
      <c r="G112" s="158"/>
      <c r="H112" s="161">
        <v>19.604</v>
      </c>
      <c r="J112" s="158"/>
      <c r="K112" s="158"/>
      <c r="L112" s="162"/>
      <c r="M112" s="163"/>
      <c r="N112" s="158"/>
      <c r="O112" s="158"/>
      <c r="P112" s="158"/>
      <c r="Q112" s="158"/>
      <c r="R112" s="158"/>
      <c r="S112" s="158"/>
      <c r="T112" s="164"/>
      <c r="AT112" s="165" t="s">
        <v>137</v>
      </c>
      <c r="AU112" s="165" t="s">
        <v>78</v>
      </c>
      <c r="AV112" s="165" t="s">
        <v>78</v>
      </c>
      <c r="AW112" s="165" t="s">
        <v>97</v>
      </c>
      <c r="AX112" s="165" t="s">
        <v>71</v>
      </c>
      <c r="AY112" s="165" t="s">
        <v>129</v>
      </c>
    </row>
    <row r="113" spans="2:65" s="6" customFormat="1" ht="27" customHeight="1">
      <c r="B113" s="23"/>
      <c r="C113" s="145" t="s">
        <v>87</v>
      </c>
      <c r="D113" s="145" t="s">
        <v>132</v>
      </c>
      <c r="E113" s="146" t="s">
        <v>295</v>
      </c>
      <c r="F113" s="147" t="s">
        <v>296</v>
      </c>
      <c r="G113" s="148" t="s">
        <v>146</v>
      </c>
      <c r="H113" s="149">
        <v>28.27</v>
      </c>
      <c r="I113" s="150"/>
      <c r="J113" s="151">
        <f>ROUND($I$113*$H$113,2)</f>
        <v>0</v>
      </c>
      <c r="K113" s="147"/>
      <c r="L113" s="43"/>
      <c r="M113" s="152"/>
      <c r="N113" s="153" t="s">
        <v>42</v>
      </c>
      <c r="O113" s="24"/>
      <c r="P113" s="24"/>
      <c r="Q113" s="154">
        <v>0.00526</v>
      </c>
      <c r="R113" s="154">
        <f>$Q$113*$H$113</f>
        <v>0.1487002</v>
      </c>
      <c r="S113" s="154">
        <v>0</v>
      </c>
      <c r="T113" s="155">
        <f>$S$113*$H$113</f>
        <v>0</v>
      </c>
      <c r="AR113" s="89" t="s">
        <v>84</v>
      </c>
      <c r="AT113" s="89" t="s">
        <v>132</v>
      </c>
      <c r="AU113" s="89" t="s">
        <v>78</v>
      </c>
      <c r="AY113" s="6" t="s">
        <v>129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84</v>
      </c>
      <c r="BM113" s="89" t="s">
        <v>365</v>
      </c>
    </row>
    <row r="114" spans="2:47" s="6" customFormat="1" ht="30.75" customHeight="1">
      <c r="B114" s="23"/>
      <c r="C114" s="24"/>
      <c r="D114" s="159" t="s">
        <v>147</v>
      </c>
      <c r="E114" s="24"/>
      <c r="F114" s="167" t="s">
        <v>148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147</v>
      </c>
      <c r="AU114" s="6" t="s">
        <v>78</v>
      </c>
    </row>
    <row r="115" spans="2:51" s="6" customFormat="1" ht="15.75" customHeight="1">
      <c r="B115" s="157"/>
      <c r="C115" s="158"/>
      <c r="D115" s="166" t="s">
        <v>137</v>
      </c>
      <c r="E115" s="158"/>
      <c r="F115" s="160" t="s">
        <v>366</v>
      </c>
      <c r="G115" s="158"/>
      <c r="H115" s="161">
        <v>28.27</v>
      </c>
      <c r="J115" s="158"/>
      <c r="K115" s="158"/>
      <c r="L115" s="162"/>
      <c r="M115" s="163"/>
      <c r="N115" s="158"/>
      <c r="O115" s="158"/>
      <c r="P115" s="158"/>
      <c r="Q115" s="158"/>
      <c r="R115" s="158"/>
      <c r="S115" s="158"/>
      <c r="T115" s="164"/>
      <c r="AT115" s="165" t="s">
        <v>137</v>
      </c>
      <c r="AU115" s="165" t="s">
        <v>78</v>
      </c>
      <c r="AV115" s="165" t="s">
        <v>78</v>
      </c>
      <c r="AW115" s="165" t="s">
        <v>97</v>
      </c>
      <c r="AX115" s="165" t="s">
        <v>71</v>
      </c>
      <c r="AY115" s="165" t="s">
        <v>129</v>
      </c>
    </row>
    <row r="116" spans="2:65" s="6" customFormat="1" ht="15.75" customHeight="1">
      <c r="B116" s="23"/>
      <c r="C116" s="145" t="s">
        <v>139</v>
      </c>
      <c r="D116" s="145" t="s">
        <v>132</v>
      </c>
      <c r="E116" s="146" t="s">
        <v>149</v>
      </c>
      <c r="F116" s="147" t="s">
        <v>150</v>
      </c>
      <c r="G116" s="148" t="s">
        <v>144</v>
      </c>
      <c r="H116" s="149">
        <v>39.578</v>
      </c>
      <c r="I116" s="150"/>
      <c r="J116" s="151">
        <f>ROUND($I$116*$H$116,2)</f>
        <v>0</v>
      </c>
      <c r="K116" s="147" t="s">
        <v>136</v>
      </c>
      <c r="L116" s="43"/>
      <c r="M116" s="152"/>
      <c r="N116" s="153" t="s">
        <v>42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84</v>
      </c>
      <c r="AT116" s="89" t="s">
        <v>132</v>
      </c>
      <c r="AU116" s="89" t="s">
        <v>78</v>
      </c>
      <c r="AY116" s="6" t="s">
        <v>129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84</v>
      </c>
      <c r="BM116" s="89" t="s">
        <v>367</v>
      </c>
    </row>
    <row r="117" spans="2:51" s="6" customFormat="1" ht="15.75" customHeight="1">
      <c r="B117" s="157"/>
      <c r="C117" s="158"/>
      <c r="D117" s="159" t="s">
        <v>137</v>
      </c>
      <c r="E117" s="160"/>
      <c r="F117" s="160" t="s">
        <v>368</v>
      </c>
      <c r="G117" s="158"/>
      <c r="H117" s="161">
        <v>39.578</v>
      </c>
      <c r="J117" s="158"/>
      <c r="K117" s="158"/>
      <c r="L117" s="162"/>
      <c r="M117" s="163"/>
      <c r="N117" s="158"/>
      <c r="O117" s="158"/>
      <c r="P117" s="158"/>
      <c r="Q117" s="158"/>
      <c r="R117" s="158"/>
      <c r="S117" s="158"/>
      <c r="T117" s="164"/>
      <c r="AT117" s="165" t="s">
        <v>137</v>
      </c>
      <c r="AU117" s="165" t="s">
        <v>78</v>
      </c>
      <c r="AV117" s="165" t="s">
        <v>78</v>
      </c>
      <c r="AW117" s="165" t="s">
        <v>97</v>
      </c>
      <c r="AX117" s="165" t="s">
        <v>71</v>
      </c>
      <c r="AY117" s="165" t="s">
        <v>129</v>
      </c>
    </row>
    <row r="118" spans="2:63" s="132" customFormat="1" ht="30.75" customHeight="1">
      <c r="B118" s="133"/>
      <c r="C118" s="134"/>
      <c r="D118" s="134" t="s">
        <v>70</v>
      </c>
      <c r="E118" s="143" t="s">
        <v>151</v>
      </c>
      <c r="F118" s="143" t="s">
        <v>152</v>
      </c>
      <c r="G118" s="134"/>
      <c r="H118" s="134"/>
      <c r="J118" s="144">
        <f>$BK$118</f>
        <v>0</v>
      </c>
      <c r="K118" s="134"/>
      <c r="L118" s="137"/>
      <c r="M118" s="138"/>
      <c r="N118" s="134"/>
      <c r="O118" s="134"/>
      <c r="P118" s="139">
        <f>SUM($P$119:$P$133)</f>
        <v>0</v>
      </c>
      <c r="Q118" s="134"/>
      <c r="R118" s="139">
        <f>SUM($R$119:$R$133)</f>
        <v>0</v>
      </c>
      <c r="S118" s="134"/>
      <c r="T118" s="140">
        <f>SUM($T$119:$T$133)</f>
        <v>2.282375</v>
      </c>
      <c r="AR118" s="141" t="s">
        <v>20</v>
      </c>
      <c r="AT118" s="141" t="s">
        <v>70</v>
      </c>
      <c r="AU118" s="141" t="s">
        <v>20</v>
      </c>
      <c r="AY118" s="141" t="s">
        <v>129</v>
      </c>
      <c r="BK118" s="142">
        <f>SUM($BK$119:$BK$133)</f>
        <v>0</v>
      </c>
    </row>
    <row r="119" spans="2:65" s="6" customFormat="1" ht="15.75" customHeight="1">
      <c r="B119" s="23"/>
      <c r="C119" s="145" t="s">
        <v>155</v>
      </c>
      <c r="D119" s="145" t="s">
        <v>132</v>
      </c>
      <c r="E119" s="146" t="s">
        <v>297</v>
      </c>
      <c r="F119" s="147" t="s">
        <v>298</v>
      </c>
      <c r="G119" s="148" t="s">
        <v>144</v>
      </c>
      <c r="H119" s="149">
        <v>479.402</v>
      </c>
      <c r="I119" s="150"/>
      <c r="J119" s="151">
        <f>ROUND($I$119*$H$119,2)</f>
        <v>0</v>
      </c>
      <c r="K119" s="147" t="s">
        <v>136</v>
      </c>
      <c r="L119" s="43"/>
      <c r="M119" s="152"/>
      <c r="N119" s="153" t="s">
        <v>42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84</v>
      </c>
      <c r="AT119" s="89" t="s">
        <v>132</v>
      </c>
      <c r="AU119" s="89" t="s">
        <v>78</v>
      </c>
      <c r="AY119" s="6" t="s">
        <v>129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84</v>
      </c>
      <c r="BM119" s="89" t="s">
        <v>369</v>
      </c>
    </row>
    <row r="120" spans="2:51" s="6" customFormat="1" ht="15.75" customHeight="1">
      <c r="B120" s="157"/>
      <c r="C120" s="158"/>
      <c r="D120" s="159" t="s">
        <v>137</v>
      </c>
      <c r="E120" s="160"/>
      <c r="F120" s="160" t="s">
        <v>370</v>
      </c>
      <c r="G120" s="158"/>
      <c r="H120" s="161">
        <v>479.402</v>
      </c>
      <c r="J120" s="158"/>
      <c r="K120" s="158"/>
      <c r="L120" s="162"/>
      <c r="M120" s="163"/>
      <c r="N120" s="158"/>
      <c r="O120" s="158"/>
      <c r="P120" s="158"/>
      <c r="Q120" s="158"/>
      <c r="R120" s="158"/>
      <c r="S120" s="158"/>
      <c r="T120" s="164"/>
      <c r="AT120" s="165" t="s">
        <v>137</v>
      </c>
      <c r="AU120" s="165" t="s">
        <v>78</v>
      </c>
      <c r="AV120" s="165" t="s">
        <v>78</v>
      </c>
      <c r="AW120" s="165" t="s">
        <v>97</v>
      </c>
      <c r="AX120" s="165" t="s">
        <v>20</v>
      </c>
      <c r="AY120" s="165" t="s">
        <v>129</v>
      </c>
    </row>
    <row r="121" spans="2:65" s="6" customFormat="1" ht="15.75" customHeight="1">
      <c r="B121" s="23"/>
      <c r="C121" s="145" t="s">
        <v>156</v>
      </c>
      <c r="D121" s="145" t="s">
        <v>132</v>
      </c>
      <c r="E121" s="146" t="s">
        <v>299</v>
      </c>
      <c r="F121" s="147" t="s">
        <v>300</v>
      </c>
      <c r="G121" s="148" t="s">
        <v>144</v>
      </c>
      <c r="H121" s="149">
        <v>35955.15</v>
      </c>
      <c r="I121" s="150"/>
      <c r="J121" s="151">
        <f>ROUND($I$121*$H$121,2)</f>
        <v>0</v>
      </c>
      <c r="K121" s="147" t="s">
        <v>136</v>
      </c>
      <c r="L121" s="43"/>
      <c r="M121" s="152"/>
      <c r="N121" s="153" t="s">
        <v>42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84</v>
      </c>
      <c r="AT121" s="89" t="s">
        <v>132</v>
      </c>
      <c r="AU121" s="89" t="s">
        <v>78</v>
      </c>
      <c r="AY121" s="6" t="s">
        <v>129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84</v>
      </c>
      <c r="BM121" s="89" t="s">
        <v>371</v>
      </c>
    </row>
    <row r="122" spans="2:51" s="6" customFormat="1" ht="15.75" customHeight="1">
      <c r="B122" s="157"/>
      <c r="C122" s="158"/>
      <c r="D122" s="159" t="s">
        <v>137</v>
      </c>
      <c r="E122" s="160"/>
      <c r="F122" s="160" t="s">
        <v>372</v>
      </c>
      <c r="G122" s="158"/>
      <c r="H122" s="161">
        <v>35955.15</v>
      </c>
      <c r="J122" s="158"/>
      <c r="K122" s="158"/>
      <c r="L122" s="162"/>
      <c r="M122" s="163"/>
      <c r="N122" s="158"/>
      <c r="O122" s="158"/>
      <c r="P122" s="158"/>
      <c r="Q122" s="158"/>
      <c r="R122" s="158"/>
      <c r="S122" s="158"/>
      <c r="T122" s="164"/>
      <c r="AT122" s="165" t="s">
        <v>137</v>
      </c>
      <c r="AU122" s="165" t="s">
        <v>78</v>
      </c>
      <c r="AV122" s="165" t="s">
        <v>78</v>
      </c>
      <c r="AW122" s="165" t="s">
        <v>97</v>
      </c>
      <c r="AX122" s="165" t="s">
        <v>20</v>
      </c>
      <c r="AY122" s="165" t="s">
        <v>129</v>
      </c>
    </row>
    <row r="123" spans="2:65" s="6" customFormat="1" ht="15.75" customHeight="1">
      <c r="B123" s="23"/>
      <c r="C123" s="145" t="s">
        <v>159</v>
      </c>
      <c r="D123" s="145" t="s">
        <v>132</v>
      </c>
      <c r="E123" s="146" t="s">
        <v>301</v>
      </c>
      <c r="F123" s="147" t="s">
        <v>302</v>
      </c>
      <c r="G123" s="148" t="s">
        <v>144</v>
      </c>
      <c r="H123" s="149">
        <v>479.402</v>
      </c>
      <c r="I123" s="150"/>
      <c r="J123" s="151">
        <f>ROUND($I$123*$H$123,2)</f>
        <v>0</v>
      </c>
      <c r="K123" s="147" t="s">
        <v>136</v>
      </c>
      <c r="L123" s="43"/>
      <c r="M123" s="152"/>
      <c r="N123" s="153" t="s">
        <v>42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84</v>
      </c>
      <c r="AT123" s="89" t="s">
        <v>132</v>
      </c>
      <c r="AU123" s="89" t="s">
        <v>78</v>
      </c>
      <c r="AY123" s="6" t="s">
        <v>129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84</v>
      </c>
      <c r="BM123" s="89" t="s">
        <v>373</v>
      </c>
    </row>
    <row r="124" spans="2:51" s="6" customFormat="1" ht="15.75" customHeight="1">
      <c r="B124" s="157"/>
      <c r="C124" s="158"/>
      <c r="D124" s="159" t="s">
        <v>137</v>
      </c>
      <c r="E124" s="160"/>
      <c r="F124" s="160" t="s">
        <v>370</v>
      </c>
      <c r="G124" s="158"/>
      <c r="H124" s="161">
        <v>479.402</v>
      </c>
      <c r="J124" s="158"/>
      <c r="K124" s="158"/>
      <c r="L124" s="162"/>
      <c r="M124" s="163"/>
      <c r="N124" s="158"/>
      <c r="O124" s="158"/>
      <c r="P124" s="158"/>
      <c r="Q124" s="158"/>
      <c r="R124" s="158"/>
      <c r="S124" s="158"/>
      <c r="T124" s="164"/>
      <c r="AT124" s="165" t="s">
        <v>137</v>
      </c>
      <c r="AU124" s="165" t="s">
        <v>78</v>
      </c>
      <c r="AV124" s="165" t="s">
        <v>78</v>
      </c>
      <c r="AW124" s="165" t="s">
        <v>97</v>
      </c>
      <c r="AX124" s="165" t="s">
        <v>20</v>
      </c>
      <c r="AY124" s="165" t="s">
        <v>129</v>
      </c>
    </row>
    <row r="125" spans="2:65" s="6" customFormat="1" ht="15.75" customHeight="1">
      <c r="B125" s="23"/>
      <c r="C125" s="145" t="s">
        <v>291</v>
      </c>
      <c r="D125" s="145" t="s">
        <v>132</v>
      </c>
      <c r="E125" s="146" t="s">
        <v>157</v>
      </c>
      <c r="F125" s="147" t="s">
        <v>158</v>
      </c>
      <c r="G125" s="148" t="s">
        <v>144</v>
      </c>
      <c r="H125" s="149">
        <v>479.402</v>
      </c>
      <c r="I125" s="150"/>
      <c r="J125" s="151">
        <f>ROUND($I$125*$H$125,2)</f>
        <v>0</v>
      </c>
      <c r="K125" s="147" t="s">
        <v>136</v>
      </c>
      <c r="L125" s="43"/>
      <c r="M125" s="152"/>
      <c r="N125" s="153" t="s">
        <v>42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84</v>
      </c>
      <c r="AT125" s="89" t="s">
        <v>132</v>
      </c>
      <c r="AU125" s="89" t="s">
        <v>78</v>
      </c>
      <c r="AY125" s="6" t="s">
        <v>129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84</v>
      </c>
      <c r="BM125" s="89" t="s">
        <v>374</v>
      </c>
    </row>
    <row r="126" spans="2:51" s="6" customFormat="1" ht="15.75" customHeight="1">
      <c r="B126" s="157"/>
      <c r="C126" s="158"/>
      <c r="D126" s="159" t="s">
        <v>137</v>
      </c>
      <c r="E126" s="160"/>
      <c r="F126" s="160" t="s">
        <v>370</v>
      </c>
      <c r="G126" s="158"/>
      <c r="H126" s="161">
        <v>479.402</v>
      </c>
      <c r="J126" s="158"/>
      <c r="K126" s="158"/>
      <c r="L126" s="162"/>
      <c r="M126" s="163"/>
      <c r="N126" s="158"/>
      <c r="O126" s="158"/>
      <c r="P126" s="158"/>
      <c r="Q126" s="158"/>
      <c r="R126" s="158"/>
      <c r="S126" s="158"/>
      <c r="T126" s="164"/>
      <c r="AT126" s="165" t="s">
        <v>137</v>
      </c>
      <c r="AU126" s="165" t="s">
        <v>78</v>
      </c>
      <c r="AV126" s="165" t="s">
        <v>78</v>
      </c>
      <c r="AW126" s="165" t="s">
        <v>97</v>
      </c>
      <c r="AX126" s="165" t="s">
        <v>20</v>
      </c>
      <c r="AY126" s="165" t="s">
        <v>129</v>
      </c>
    </row>
    <row r="127" spans="2:65" s="6" customFormat="1" ht="15.75" customHeight="1">
      <c r="B127" s="23"/>
      <c r="C127" s="145" t="s">
        <v>153</v>
      </c>
      <c r="D127" s="145" t="s">
        <v>132</v>
      </c>
      <c r="E127" s="146" t="s">
        <v>160</v>
      </c>
      <c r="F127" s="147" t="s">
        <v>161</v>
      </c>
      <c r="G127" s="148" t="s">
        <v>144</v>
      </c>
      <c r="H127" s="149">
        <v>35955.15</v>
      </c>
      <c r="I127" s="150"/>
      <c r="J127" s="151">
        <f>ROUND($I$127*$H$127,2)</f>
        <v>0</v>
      </c>
      <c r="K127" s="147" t="s">
        <v>136</v>
      </c>
      <c r="L127" s="43"/>
      <c r="M127" s="152"/>
      <c r="N127" s="153" t="s">
        <v>42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84</v>
      </c>
      <c r="AT127" s="89" t="s">
        <v>132</v>
      </c>
      <c r="AU127" s="89" t="s">
        <v>78</v>
      </c>
      <c r="AY127" s="6" t="s">
        <v>129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84</v>
      </c>
      <c r="BM127" s="89" t="s">
        <v>375</v>
      </c>
    </row>
    <row r="128" spans="2:51" s="6" customFormat="1" ht="15.75" customHeight="1">
      <c r="B128" s="157"/>
      <c r="C128" s="158"/>
      <c r="D128" s="159" t="s">
        <v>137</v>
      </c>
      <c r="E128" s="160"/>
      <c r="F128" s="160" t="s">
        <v>372</v>
      </c>
      <c r="G128" s="158"/>
      <c r="H128" s="161">
        <v>35955.15</v>
      </c>
      <c r="J128" s="158"/>
      <c r="K128" s="158"/>
      <c r="L128" s="162"/>
      <c r="M128" s="163"/>
      <c r="N128" s="158"/>
      <c r="O128" s="158"/>
      <c r="P128" s="158"/>
      <c r="Q128" s="158"/>
      <c r="R128" s="158"/>
      <c r="S128" s="158"/>
      <c r="T128" s="164"/>
      <c r="AT128" s="165" t="s">
        <v>137</v>
      </c>
      <c r="AU128" s="165" t="s">
        <v>78</v>
      </c>
      <c r="AV128" s="165" t="s">
        <v>78</v>
      </c>
      <c r="AW128" s="165" t="s">
        <v>97</v>
      </c>
      <c r="AX128" s="165" t="s">
        <v>20</v>
      </c>
      <c r="AY128" s="165" t="s">
        <v>129</v>
      </c>
    </row>
    <row r="129" spans="2:65" s="6" customFormat="1" ht="15.75" customHeight="1">
      <c r="B129" s="23"/>
      <c r="C129" s="145" t="s">
        <v>154</v>
      </c>
      <c r="D129" s="145" t="s">
        <v>132</v>
      </c>
      <c r="E129" s="146" t="s">
        <v>163</v>
      </c>
      <c r="F129" s="147" t="s">
        <v>164</v>
      </c>
      <c r="G129" s="148" t="s">
        <v>144</v>
      </c>
      <c r="H129" s="149">
        <v>479.402</v>
      </c>
      <c r="I129" s="150"/>
      <c r="J129" s="151">
        <f>ROUND($I$129*$H$129,2)</f>
        <v>0</v>
      </c>
      <c r="K129" s="147" t="s">
        <v>136</v>
      </c>
      <c r="L129" s="43"/>
      <c r="M129" s="152"/>
      <c r="N129" s="153" t="s">
        <v>42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84</v>
      </c>
      <c r="AT129" s="89" t="s">
        <v>132</v>
      </c>
      <c r="AU129" s="89" t="s">
        <v>78</v>
      </c>
      <c r="AY129" s="6" t="s">
        <v>129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84</v>
      </c>
      <c r="BM129" s="89" t="s">
        <v>376</v>
      </c>
    </row>
    <row r="130" spans="2:51" s="6" customFormat="1" ht="15.75" customHeight="1">
      <c r="B130" s="157"/>
      <c r="C130" s="158"/>
      <c r="D130" s="159" t="s">
        <v>137</v>
      </c>
      <c r="E130" s="160"/>
      <c r="F130" s="160" t="s">
        <v>370</v>
      </c>
      <c r="G130" s="158"/>
      <c r="H130" s="161">
        <v>479.402</v>
      </c>
      <c r="J130" s="158"/>
      <c r="K130" s="158"/>
      <c r="L130" s="162"/>
      <c r="M130" s="163"/>
      <c r="N130" s="158"/>
      <c r="O130" s="158"/>
      <c r="P130" s="158"/>
      <c r="Q130" s="158"/>
      <c r="R130" s="158"/>
      <c r="S130" s="158"/>
      <c r="T130" s="164"/>
      <c r="AT130" s="165" t="s">
        <v>137</v>
      </c>
      <c r="AU130" s="165" t="s">
        <v>78</v>
      </c>
      <c r="AV130" s="165" t="s">
        <v>78</v>
      </c>
      <c r="AW130" s="165" t="s">
        <v>97</v>
      </c>
      <c r="AX130" s="165" t="s">
        <v>20</v>
      </c>
      <c r="AY130" s="165" t="s">
        <v>129</v>
      </c>
    </row>
    <row r="131" spans="2:65" s="6" customFormat="1" ht="15.75" customHeight="1">
      <c r="B131" s="23"/>
      <c r="C131" s="145" t="s">
        <v>318</v>
      </c>
      <c r="D131" s="145" t="s">
        <v>132</v>
      </c>
      <c r="E131" s="146" t="s">
        <v>166</v>
      </c>
      <c r="F131" s="147" t="s">
        <v>167</v>
      </c>
      <c r="G131" s="148" t="s">
        <v>135</v>
      </c>
      <c r="H131" s="149">
        <v>1.453</v>
      </c>
      <c r="I131" s="150"/>
      <c r="J131" s="151">
        <f>ROUND($I$131*$H$131,2)</f>
        <v>0</v>
      </c>
      <c r="K131" s="147" t="s">
        <v>136</v>
      </c>
      <c r="L131" s="43"/>
      <c r="M131" s="152"/>
      <c r="N131" s="153" t="s">
        <v>42</v>
      </c>
      <c r="O131" s="24"/>
      <c r="P131" s="24"/>
      <c r="Q131" s="154">
        <v>0</v>
      </c>
      <c r="R131" s="154">
        <f>$Q$131*$H$131</f>
        <v>0</v>
      </c>
      <c r="S131" s="154">
        <v>1.175</v>
      </c>
      <c r="T131" s="155">
        <f>$S$131*$H$131</f>
        <v>1.707275</v>
      </c>
      <c r="AR131" s="89" t="s">
        <v>131</v>
      </c>
      <c r="AT131" s="89" t="s">
        <v>132</v>
      </c>
      <c r="AU131" s="89" t="s">
        <v>78</v>
      </c>
      <c r="AY131" s="6" t="s">
        <v>129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131</v>
      </c>
      <c r="BM131" s="89" t="s">
        <v>377</v>
      </c>
    </row>
    <row r="132" spans="2:51" s="6" customFormat="1" ht="15.75" customHeight="1">
      <c r="B132" s="157"/>
      <c r="C132" s="158"/>
      <c r="D132" s="159" t="s">
        <v>137</v>
      </c>
      <c r="E132" s="160"/>
      <c r="F132" s="160" t="s">
        <v>378</v>
      </c>
      <c r="G132" s="158"/>
      <c r="H132" s="161">
        <v>1.453</v>
      </c>
      <c r="J132" s="158"/>
      <c r="K132" s="158"/>
      <c r="L132" s="162"/>
      <c r="M132" s="163"/>
      <c r="N132" s="158"/>
      <c r="O132" s="158"/>
      <c r="P132" s="158"/>
      <c r="Q132" s="158"/>
      <c r="R132" s="158"/>
      <c r="S132" s="158"/>
      <c r="T132" s="164"/>
      <c r="AT132" s="165" t="s">
        <v>137</v>
      </c>
      <c r="AU132" s="165" t="s">
        <v>78</v>
      </c>
      <c r="AV132" s="165" t="s">
        <v>78</v>
      </c>
      <c r="AW132" s="165" t="s">
        <v>97</v>
      </c>
      <c r="AX132" s="165" t="s">
        <v>71</v>
      </c>
      <c r="AY132" s="165" t="s">
        <v>129</v>
      </c>
    </row>
    <row r="133" spans="2:65" s="6" customFormat="1" ht="15.75" customHeight="1">
      <c r="B133" s="23"/>
      <c r="C133" s="145" t="s">
        <v>283</v>
      </c>
      <c r="D133" s="145" t="s">
        <v>132</v>
      </c>
      <c r="E133" s="146" t="s">
        <v>379</v>
      </c>
      <c r="F133" s="147" t="s">
        <v>380</v>
      </c>
      <c r="G133" s="148" t="s">
        <v>146</v>
      </c>
      <c r="H133" s="149">
        <v>7.1</v>
      </c>
      <c r="I133" s="150"/>
      <c r="J133" s="151">
        <f>ROUND($I$133*$H$133,2)</f>
        <v>0</v>
      </c>
      <c r="K133" s="147" t="s">
        <v>136</v>
      </c>
      <c r="L133" s="43"/>
      <c r="M133" s="152"/>
      <c r="N133" s="153" t="s">
        <v>42</v>
      </c>
      <c r="O133" s="24"/>
      <c r="P133" s="24"/>
      <c r="Q133" s="154">
        <v>0</v>
      </c>
      <c r="R133" s="154">
        <f>$Q$133*$H$133</f>
        <v>0</v>
      </c>
      <c r="S133" s="154">
        <v>0.081</v>
      </c>
      <c r="T133" s="155">
        <f>$S$133*$H$133</f>
        <v>0.5751</v>
      </c>
      <c r="AR133" s="89" t="s">
        <v>84</v>
      </c>
      <c r="AT133" s="89" t="s">
        <v>132</v>
      </c>
      <c r="AU133" s="89" t="s">
        <v>78</v>
      </c>
      <c r="AY133" s="6" t="s">
        <v>129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84</v>
      </c>
      <c r="BM133" s="89" t="s">
        <v>381</v>
      </c>
    </row>
    <row r="134" spans="2:63" s="132" customFormat="1" ht="30.75" customHeight="1">
      <c r="B134" s="133"/>
      <c r="C134" s="134"/>
      <c r="D134" s="134" t="s">
        <v>70</v>
      </c>
      <c r="E134" s="143" t="s">
        <v>171</v>
      </c>
      <c r="F134" s="143" t="s">
        <v>172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SUM($P$135:$P$138)</f>
        <v>0</v>
      </c>
      <c r="Q134" s="134"/>
      <c r="R134" s="139">
        <f>SUM($R$135:$R$138)</f>
        <v>0</v>
      </c>
      <c r="S134" s="134"/>
      <c r="T134" s="140">
        <f>SUM($T$135:$T$138)</f>
        <v>0</v>
      </c>
      <c r="AR134" s="141" t="s">
        <v>20</v>
      </c>
      <c r="AT134" s="141" t="s">
        <v>70</v>
      </c>
      <c r="AU134" s="141" t="s">
        <v>20</v>
      </c>
      <c r="AY134" s="141" t="s">
        <v>129</v>
      </c>
      <c r="BK134" s="142">
        <f>SUM($BK$135:$BK$138)</f>
        <v>0</v>
      </c>
    </row>
    <row r="135" spans="2:65" s="6" customFormat="1" ht="15.75" customHeight="1">
      <c r="B135" s="23"/>
      <c r="C135" s="148" t="s">
        <v>277</v>
      </c>
      <c r="D135" s="148" t="s">
        <v>132</v>
      </c>
      <c r="E135" s="146" t="s">
        <v>174</v>
      </c>
      <c r="F135" s="147" t="s">
        <v>175</v>
      </c>
      <c r="G135" s="148" t="s">
        <v>176</v>
      </c>
      <c r="H135" s="149">
        <v>14.596</v>
      </c>
      <c r="I135" s="150"/>
      <c r="J135" s="151">
        <f>ROUND($I$135*$H$135,2)</f>
        <v>0</v>
      </c>
      <c r="K135" s="147" t="s">
        <v>136</v>
      </c>
      <c r="L135" s="43"/>
      <c r="M135" s="152"/>
      <c r="N135" s="153" t="s">
        <v>42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84</v>
      </c>
      <c r="AT135" s="89" t="s">
        <v>132</v>
      </c>
      <c r="AU135" s="89" t="s">
        <v>78</v>
      </c>
      <c r="AY135" s="89" t="s">
        <v>129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84</v>
      </c>
      <c r="BM135" s="89" t="s">
        <v>382</v>
      </c>
    </row>
    <row r="136" spans="2:65" s="6" customFormat="1" ht="15.75" customHeight="1">
      <c r="B136" s="23"/>
      <c r="C136" s="148" t="s">
        <v>169</v>
      </c>
      <c r="D136" s="148" t="s">
        <v>132</v>
      </c>
      <c r="E136" s="146" t="s">
        <v>177</v>
      </c>
      <c r="F136" s="147" t="s">
        <v>178</v>
      </c>
      <c r="G136" s="148" t="s">
        <v>176</v>
      </c>
      <c r="H136" s="149">
        <v>14.596</v>
      </c>
      <c r="I136" s="150"/>
      <c r="J136" s="151">
        <f>ROUND($I$136*$H$136,2)</f>
        <v>0</v>
      </c>
      <c r="K136" s="147" t="s">
        <v>179</v>
      </c>
      <c r="L136" s="43"/>
      <c r="M136" s="152"/>
      <c r="N136" s="153" t="s">
        <v>42</v>
      </c>
      <c r="O136" s="24"/>
      <c r="P136" s="24"/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84</v>
      </c>
      <c r="AT136" s="89" t="s">
        <v>132</v>
      </c>
      <c r="AU136" s="89" t="s">
        <v>78</v>
      </c>
      <c r="AY136" s="89" t="s">
        <v>129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20</v>
      </c>
      <c r="BK136" s="156">
        <f>ROUND($I$136*$H$136,2)</f>
        <v>0</v>
      </c>
      <c r="BL136" s="89" t="s">
        <v>84</v>
      </c>
      <c r="BM136" s="89" t="s">
        <v>383</v>
      </c>
    </row>
    <row r="137" spans="2:65" s="6" customFormat="1" ht="15.75" customHeight="1">
      <c r="B137" s="23"/>
      <c r="C137" s="148" t="s">
        <v>151</v>
      </c>
      <c r="D137" s="148" t="s">
        <v>132</v>
      </c>
      <c r="E137" s="146" t="s">
        <v>181</v>
      </c>
      <c r="F137" s="147" t="s">
        <v>182</v>
      </c>
      <c r="G137" s="148" t="s">
        <v>176</v>
      </c>
      <c r="H137" s="149">
        <v>14.596</v>
      </c>
      <c r="I137" s="150"/>
      <c r="J137" s="151">
        <f>ROUND($I$137*$H$137,2)</f>
        <v>0</v>
      </c>
      <c r="K137" s="147" t="s">
        <v>179</v>
      </c>
      <c r="L137" s="43"/>
      <c r="M137" s="152"/>
      <c r="N137" s="153" t="s">
        <v>42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84</v>
      </c>
      <c r="AT137" s="89" t="s">
        <v>132</v>
      </c>
      <c r="AU137" s="89" t="s">
        <v>78</v>
      </c>
      <c r="AY137" s="89" t="s">
        <v>129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84</v>
      </c>
      <c r="BM137" s="89" t="s">
        <v>384</v>
      </c>
    </row>
    <row r="138" spans="2:65" s="6" customFormat="1" ht="15.75" customHeight="1">
      <c r="B138" s="23"/>
      <c r="C138" s="148" t="s">
        <v>25</v>
      </c>
      <c r="D138" s="148" t="s">
        <v>132</v>
      </c>
      <c r="E138" s="146" t="s">
        <v>184</v>
      </c>
      <c r="F138" s="147" t="s">
        <v>185</v>
      </c>
      <c r="G138" s="148" t="s">
        <v>176</v>
      </c>
      <c r="H138" s="149">
        <v>14.596</v>
      </c>
      <c r="I138" s="150"/>
      <c r="J138" s="151">
        <f>ROUND($I$138*$H$138,2)</f>
        <v>0</v>
      </c>
      <c r="K138" s="147" t="s">
        <v>136</v>
      </c>
      <c r="L138" s="43"/>
      <c r="M138" s="152"/>
      <c r="N138" s="153" t="s">
        <v>42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84</v>
      </c>
      <c r="AT138" s="89" t="s">
        <v>132</v>
      </c>
      <c r="AU138" s="89" t="s">
        <v>78</v>
      </c>
      <c r="AY138" s="89" t="s">
        <v>129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84</v>
      </c>
      <c r="BM138" s="89" t="s">
        <v>385</v>
      </c>
    </row>
    <row r="139" spans="2:63" s="132" customFormat="1" ht="30.75" customHeight="1">
      <c r="B139" s="133"/>
      <c r="C139" s="134"/>
      <c r="D139" s="134" t="s">
        <v>70</v>
      </c>
      <c r="E139" s="143" t="s">
        <v>186</v>
      </c>
      <c r="F139" s="143" t="s">
        <v>187</v>
      </c>
      <c r="G139" s="134"/>
      <c r="H139" s="134"/>
      <c r="J139" s="144">
        <f>$BK$139</f>
        <v>0</v>
      </c>
      <c r="K139" s="134"/>
      <c r="L139" s="137"/>
      <c r="M139" s="138"/>
      <c r="N139" s="134"/>
      <c r="O139" s="134"/>
      <c r="P139" s="139">
        <f>$P$140</f>
        <v>0</v>
      </c>
      <c r="Q139" s="134"/>
      <c r="R139" s="139">
        <f>$R$140</f>
        <v>0</v>
      </c>
      <c r="S139" s="134"/>
      <c r="T139" s="140">
        <f>$T$140</f>
        <v>0</v>
      </c>
      <c r="AR139" s="141" t="s">
        <v>20</v>
      </c>
      <c r="AT139" s="141" t="s">
        <v>70</v>
      </c>
      <c r="AU139" s="141" t="s">
        <v>20</v>
      </c>
      <c r="AY139" s="141" t="s">
        <v>129</v>
      </c>
      <c r="BK139" s="142">
        <f>$BK$140</f>
        <v>0</v>
      </c>
    </row>
    <row r="140" spans="2:65" s="6" customFormat="1" ht="15.75" customHeight="1">
      <c r="B140" s="23"/>
      <c r="C140" s="148" t="s">
        <v>286</v>
      </c>
      <c r="D140" s="148" t="s">
        <v>132</v>
      </c>
      <c r="E140" s="146" t="s">
        <v>188</v>
      </c>
      <c r="F140" s="147" t="s">
        <v>189</v>
      </c>
      <c r="G140" s="148" t="s">
        <v>176</v>
      </c>
      <c r="H140" s="149">
        <v>4.704</v>
      </c>
      <c r="I140" s="150"/>
      <c r="J140" s="151">
        <f>ROUND($I$140*$H$140,2)</f>
        <v>0</v>
      </c>
      <c r="K140" s="147" t="s">
        <v>136</v>
      </c>
      <c r="L140" s="43"/>
      <c r="M140" s="152"/>
      <c r="N140" s="153" t="s">
        <v>42</v>
      </c>
      <c r="O140" s="24"/>
      <c r="P140" s="24"/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84</v>
      </c>
      <c r="AT140" s="89" t="s">
        <v>132</v>
      </c>
      <c r="AU140" s="89" t="s">
        <v>78</v>
      </c>
      <c r="AY140" s="89" t="s">
        <v>129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84</v>
      </c>
      <c r="BM140" s="89" t="s">
        <v>386</v>
      </c>
    </row>
    <row r="141" spans="2:63" s="132" customFormat="1" ht="37.5" customHeight="1">
      <c r="B141" s="133"/>
      <c r="C141" s="134"/>
      <c r="D141" s="134" t="s">
        <v>70</v>
      </c>
      <c r="E141" s="135" t="s">
        <v>190</v>
      </c>
      <c r="F141" s="135" t="s">
        <v>191</v>
      </c>
      <c r="G141" s="134"/>
      <c r="H141" s="134"/>
      <c r="J141" s="136">
        <f>$BK$141</f>
        <v>0</v>
      </c>
      <c r="K141" s="134"/>
      <c r="L141" s="137"/>
      <c r="M141" s="138"/>
      <c r="N141" s="134"/>
      <c r="O141" s="134"/>
      <c r="P141" s="139">
        <f>$P$142+$P$144+$P$146+$P$167+$P$182+$P$206+$P$218+$P$221+$P$225+$P$228</f>
        <v>0</v>
      </c>
      <c r="Q141" s="134"/>
      <c r="R141" s="139">
        <f>$R$142+$R$144+$R$146+$R$167+$R$182+$R$206+$R$218+$R$221+$R$225+$R$228</f>
        <v>6.77010974</v>
      </c>
      <c r="S141" s="134"/>
      <c r="T141" s="140">
        <f>$T$142+$T$144+$T$146+$T$167+$T$182+$T$206+$T$218+$T$221+$T$225+$T$228</f>
        <v>12.313131519999999</v>
      </c>
      <c r="AR141" s="141" t="s">
        <v>78</v>
      </c>
      <c r="AT141" s="141" t="s">
        <v>70</v>
      </c>
      <c r="AU141" s="141" t="s">
        <v>71</v>
      </c>
      <c r="AY141" s="141" t="s">
        <v>129</v>
      </c>
      <c r="BK141" s="142">
        <f>$BK$142+$BK$144+$BK$146+$BK$167+$BK$182+$BK$206+$BK$218+$BK$221+$BK$225+$BK$228</f>
        <v>0</v>
      </c>
    </row>
    <row r="142" spans="2:63" s="132" customFormat="1" ht="21" customHeight="1">
      <c r="B142" s="133"/>
      <c r="C142" s="134"/>
      <c r="D142" s="134" t="s">
        <v>70</v>
      </c>
      <c r="E142" s="143" t="s">
        <v>387</v>
      </c>
      <c r="F142" s="143" t="s">
        <v>388</v>
      </c>
      <c r="G142" s="134"/>
      <c r="H142" s="134"/>
      <c r="J142" s="144">
        <f>$BK$142</f>
        <v>0</v>
      </c>
      <c r="K142" s="134"/>
      <c r="L142" s="137"/>
      <c r="M142" s="138"/>
      <c r="N142" s="134"/>
      <c r="O142" s="134"/>
      <c r="P142" s="139">
        <f>$P$143</f>
        <v>0</v>
      </c>
      <c r="Q142" s="134"/>
      <c r="R142" s="139">
        <f>$R$143</f>
        <v>0.00027</v>
      </c>
      <c r="S142" s="134"/>
      <c r="T142" s="140">
        <f>$T$143</f>
        <v>0</v>
      </c>
      <c r="AR142" s="141" t="s">
        <v>78</v>
      </c>
      <c r="AT142" s="141" t="s">
        <v>70</v>
      </c>
      <c r="AU142" s="141" t="s">
        <v>20</v>
      </c>
      <c r="AY142" s="141" t="s">
        <v>129</v>
      </c>
      <c r="BK142" s="142">
        <f>$BK$143</f>
        <v>0</v>
      </c>
    </row>
    <row r="143" spans="2:65" s="6" customFormat="1" ht="27" customHeight="1">
      <c r="B143" s="23"/>
      <c r="C143" s="148" t="s">
        <v>280</v>
      </c>
      <c r="D143" s="148" t="s">
        <v>132</v>
      </c>
      <c r="E143" s="146" t="s">
        <v>389</v>
      </c>
      <c r="F143" s="147" t="s">
        <v>390</v>
      </c>
      <c r="G143" s="148" t="s">
        <v>197</v>
      </c>
      <c r="H143" s="149">
        <v>3</v>
      </c>
      <c r="I143" s="150"/>
      <c r="J143" s="151">
        <f>ROUND($I$143*$H$143,2)</f>
        <v>0</v>
      </c>
      <c r="K143" s="147"/>
      <c r="L143" s="43"/>
      <c r="M143" s="152"/>
      <c r="N143" s="153" t="s">
        <v>42</v>
      </c>
      <c r="O143" s="24"/>
      <c r="P143" s="24"/>
      <c r="Q143" s="154">
        <v>9E-05</v>
      </c>
      <c r="R143" s="154">
        <f>$Q$143*$H$143</f>
        <v>0.00027</v>
      </c>
      <c r="S143" s="154">
        <v>0</v>
      </c>
      <c r="T143" s="155">
        <f>$S$143*$H$143</f>
        <v>0</v>
      </c>
      <c r="AR143" s="89" t="s">
        <v>131</v>
      </c>
      <c r="AT143" s="89" t="s">
        <v>132</v>
      </c>
      <c r="AU143" s="89" t="s">
        <v>78</v>
      </c>
      <c r="AY143" s="89" t="s">
        <v>129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131</v>
      </c>
      <c r="BM143" s="89" t="s">
        <v>391</v>
      </c>
    </row>
    <row r="144" spans="2:63" s="132" customFormat="1" ht="30.75" customHeight="1">
      <c r="B144" s="133"/>
      <c r="C144" s="134"/>
      <c r="D144" s="134" t="s">
        <v>70</v>
      </c>
      <c r="E144" s="143" t="s">
        <v>192</v>
      </c>
      <c r="F144" s="143" t="s">
        <v>193</v>
      </c>
      <c r="G144" s="134"/>
      <c r="H144" s="134"/>
      <c r="J144" s="144">
        <f>$BK$144</f>
        <v>0</v>
      </c>
      <c r="K144" s="134"/>
      <c r="L144" s="137"/>
      <c r="M144" s="138"/>
      <c r="N144" s="134"/>
      <c r="O144" s="134"/>
      <c r="P144" s="139">
        <f>$P$145</f>
        <v>0</v>
      </c>
      <c r="Q144" s="134"/>
      <c r="R144" s="139">
        <f>$R$145</f>
        <v>0</v>
      </c>
      <c r="S144" s="134"/>
      <c r="T144" s="140">
        <f>$T$145</f>
        <v>0</v>
      </c>
      <c r="AR144" s="141" t="s">
        <v>78</v>
      </c>
      <c r="AT144" s="141" t="s">
        <v>70</v>
      </c>
      <c r="AU144" s="141" t="s">
        <v>20</v>
      </c>
      <c r="AY144" s="141" t="s">
        <v>129</v>
      </c>
      <c r="BK144" s="142">
        <f>$BK$145</f>
        <v>0</v>
      </c>
    </row>
    <row r="145" spans="2:65" s="6" customFormat="1" ht="15.75" customHeight="1">
      <c r="B145" s="23"/>
      <c r="C145" s="148" t="s">
        <v>162</v>
      </c>
      <c r="D145" s="148" t="s">
        <v>132</v>
      </c>
      <c r="E145" s="146" t="s">
        <v>195</v>
      </c>
      <c r="F145" s="147" t="s">
        <v>196</v>
      </c>
      <c r="G145" s="148" t="s">
        <v>197</v>
      </c>
      <c r="H145" s="149">
        <v>1</v>
      </c>
      <c r="I145" s="150"/>
      <c r="J145" s="151">
        <f>ROUND($I$145*$H$145,2)</f>
        <v>0</v>
      </c>
      <c r="K145" s="147"/>
      <c r="L145" s="43"/>
      <c r="M145" s="152"/>
      <c r="N145" s="153" t="s">
        <v>42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131</v>
      </c>
      <c r="AT145" s="89" t="s">
        <v>132</v>
      </c>
      <c r="AU145" s="89" t="s">
        <v>78</v>
      </c>
      <c r="AY145" s="89" t="s">
        <v>129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131</v>
      </c>
      <c r="BM145" s="89" t="s">
        <v>392</v>
      </c>
    </row>
    <row r="146" spans="2:63" s="132" customFormat="1" ht="30.75" customHeight="1">
      <c r="B146" s="133"/>
      <c r="C146" s="134"/>
      <c r="D146" s="134" t="s">
        <v>70</v>
      </c>
      <c r="E146" s="143" t="s">
        <v>198</v>
      </c>
      <c r="F146" s="143" t="s">
        <v>199</v>
      </c>
      <c r="G146" s="134"/>
      <c r="H146" s="134"/>
      <c r="J146" s="144">
        <f>$BK$146</f>
        <v>0</v>
      </c>
      <c r="K146" s="134"/>
      <c r="L146" s="137"/>
      <c r="M146" s="138"/>
      <c r="N146" s="134"/>
      <c r="O146" s="134"/>
      <c r="P146" s="139">
        <f>SUM($P$147:$P$166)</f>
        <v>0</v>
      </c>
      <c r="Q146" s="134"/>
      <c r="R146" s="139">
        <f>SUM($R$147:$R$166)</f>
        <v>3.2910906000000004</v>
      </c>
      <c r="S146" s="134"/>
      <c r="T146" s="140">
        <f>SUM($T$147:$T$166)</f>
        <v>9.60102144</v>
      </c>
      <c r="AR146" s="141" t="s">
        <v>78</v>
      </c>
      <c r="AT146" s="141" t="s">
        <v>70</v>
      </c>
      <c r="AU146" s="141" t="s">
        <v>20</v>
      </c>
      <c r="AY146" s="141" t="s">
        <v>129</v>
      </c>
      <c r="BK146" s="142">
        <f>SUM($BK$147:$BK$166)</f>
        <v>0</v>
      </c>
    </row>
    <row r="147" spans="2:65" s="6" customFormat="1" ht="15.75" customHeight="1">
      <c r="B147" s="23"/>
      <c r="C147" s="148" t="s">
        <v>287</v>
      </c>
      <c r="D147" s="148" t="s">
        <v>132</v>
      </c>
      <c r="E147" s="146" t="s">
        <v>200</v>
      </c>
      <c r="F147" s="147" t="s">
        <v>201</v>
      </c>
      <c r="G147" s="148" t="s">
        <v>135</v>
      </c>
      <c r="H147" s="149">
        <v>39.852</v>
      </c>
      <c r="I147" s="150"/>
      <c r="J147" s="151">
        <f>ROUND($I$147*$H$147,2)</f>
        <v>0</v>
      </c>
      <c r="K147" s="147" t="s">
        <v>136</v>
      </c>
      <c r="L147" s="43"/>
      <c r="M147" s="152"/>
      <c r="N147" s="153" t="s">
        <v>42</v>
      </c>
      <c r="O147" s="24"/>
      <c r="P147" s="24"/>
      <c r="Q147" s="154">
        <v>0.00189</v>
      </c>
      <c r="R147" s="154">
        <f>$Q$147*$H$147</f>
        <v>0.07532027999999999</v>
      </c>
      <c r="S147" s="154">
        <v>0</v>
      </c>
      <c r="T147" s="155">
        <f>$S$147*$H$147</f>
        <v>0</v>
      </c>
      <c r="AR147" s="89" t="s">
        <v>131</v>
      </c>
      <c r="AT147" s="89" t="s">
        <v>132</v>
      </c>
      <c r="AU147" s="89" t="s">
        <v>78</v>
      </c>
      <c r="AY147" s="89" t="s">
        <v>129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131</v>
      </c>
      <c r="BM147" s="89" t="s">
        <v>393</v>
      </c>
    </row>
    <row r="148" spans="2:51" s="6" customFormat="1" ht="15.75" customHeight="1">
      <c r="B148" s="157"/>
      <c r="C148" s="158"/>
      <c r="D148" s="159" t="s">
        <v>137</v>
      </c>
      <c r="E148" s="160"/>
      <c r="F148" s="160" t="s">
        <v>394</v>
      </c>
      <c r="G148" s="158"/>
      <c r="H148" s="161">
        <v>32.981</v>
      </c>
      <c r="J148" s="158"/>
      <c r="K148" s="158"/>
      <c r="L148" s="162"/>
      <c r="M148" s="163"/>
      <c r="N148" s="158"/>
      <c r="O148" s="158"/>
      <c r="P148" s="158"/>
      <c r="Q148" s="158"/>
      <c r="R148" s="158"/>
      <c r="S148" s="158"/>
      <c r="T148" s="164"/>
      <c r="AT148" s="165" t="s">
        <v>137</v>
      </c>
      <c r="AU148" s="165" t="s">
        <v>78</v>
      </c>
      <c r="AV148" s="165" t="s">
        <v>78</v>
      </c>
      <c r="AW148" s="165" t="s">
        <v>97</v>
      </c>
      <c r="AX148" s="165" t="s">
        <v>71</v>
      </c>
      <c r="AY148" s="165" t="s">
        <v>129</v>
      </c>
    </row>
    <row r="149" spans="2:51" s="6" customFormat="1" ht="15.75" customHeight="1">
      <c r="B149" s="157"/>
      <c r="C149" s="158"/>
      <c r="D149" s="166" t="s">
        <v>137</v>
      </c>
      <c r="E149" s="158"/>
      <c r="F149" s="160" t="s">
        <v>395</v>
      </c>
      <c r="G149" s="158"/>
      <c r="H149" s="161">
        <v>6.871</v>
      </c>
      <c r="J149" s="158"/>
      <c r="K149" s="158"/>
      <c r="L149" s="162"/>
      <c r="M149" s="163"/>
      <c r="N149" s="158"/>
      <c r="O149" s="158"/>
      <c r="P149" s="158"/>
      <c r="Q149" s="158"/>
      <c r="R149" s="158"/>
      <c r="S149" s="158"/>
      <c r="T149" s="164"/>
      <c r="AT149" s="165" t="s">
        <v>137</v>
      </c>
      <c r="AU149" s="165" t="s">
        <v>78</v>
      </c>
      <c r="AV149" s="165" t="s">
        <v>78</v>
      </c>
      <c r="AW149" s="165" t="s">
        <v>97</v>
      </c>
      <c r="AX149" s="165" t="s">
        <v>71</v>
      </c>
      <c r="AY149" s="165" t="s">
        <v>129</v>
      </c>
    </row>
    <row r="150" spans="2:65" s="6" customFormat="1" ht="15.75" customHeight="1">
      <c r="B150" s="23"/>
      <c r="C150" s="145" t="s">
        <v>246</v>
      </c>
      <c r="D150" s="145" t="s">
        <v>132</v>
      </c>
      <c r="E150" s="146" t="s">
        <v>306</v>
      </c>
      <c r="F150" s="147" t="s">
        <v>307</v>
      </c>
      <c r="G150" s="148" t="s">
        <v>146</v>
      </c>
      <c r="H150" s="149">
        <v>114.516</v>
      </c>
      <c r="I150" s="150"/>
      <c r="J150" s="151">
        <f>ROUND($I$150*$H$150,2)</f>
        <v>0</v>
      </c>
      <c r="K150" s="147" t="s">
        <v>136</v>
      </c>
      <c r="L150" s="43"/>
      <c r="M150" s="152"/>
      <c r="N150" s="153" t="s">
        <v>42</v>
      </c>
      <c r="O150" s="24"/>
      <c r="P150" s="24"/>
      <c r="Q150" s="154">
        <v>0</v>
      </c>
      <c r="R150" s="154">
        <f>$Q$150*$H$150</f>
        <v>0</v>
      </c>
      <c r="S150" s="154">
        <v>0.01584</v>
      </c>
      <c r="T150" s="155">
        <f>$S$150*$H$150</f>
        <v>1.81393344</v>
      </c>
      <c r="AR150" s="89" t="s">
        <v>131</v>
      </c>
      <c r="AT150" s="89" t="s">
        <v>132</v>
      </c>
      <c r="AU150" s="89" t="s">
        <v>78</v>
      </c>
      <c r="AY150" s="6" t="s">
        <v>129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131</v>
      </c>
      <c r="BM150" s="89" t="s">
        <v>396</v>
      </c>
    </row>
    <row r="151" spans="2:51" s="6" customFormat="1" ht="15.75" customHeight="1">
      <c r="B151" s="157"/>
      <c r="C151" s="158"/>
      <c r="D151" s="159" t="s">
        <v>137</v>
      </c>
      <c r="E151" s="160"/>
      <c r="F151" s="160" t="s">
        <v>397</v>
      </c>
      <c r="G151" s="158"/>
      <c r="H151" s="161">
        <v>114.516</v>
      </c>
      <c r="J151" s="158"/>
      <c r="K151" s="158"/>
      <c r="L151" s="162"/>
      <c r="M151" s="163"/>
      <c r="N151" s="158"/>
      <c r="O151" s="158"/>
      <c r="P151" s="158"/>
      <c r="Q151" s="158"/>
      <c r="R151" s="158"/>
      <c r="S151" s="158"/>
      <c r="T151" s="164"/>
      <c r="AT151" s="165" t="s">
        <v>137</v>
      </c>
      <c r="AU151" s="165" t="s">
        <v>78</v>
      </c>
      <c r="AV151" s="165" t="s">
        <v>78</v>
      </c>
      <c r="AW151" s="165" t="s">
        <v>97</v>
      </c>
      <c r="AX151" s="165" t="s">
        <v>20</v>
      </c>
      <c r="AY151" s="165" t="s">
        <v>129</v>
      </c>
    </row>
    <row r="152" spans="2:65" s="6" customFormat="1" ht="15.75" customHeight="1">
      <c r="B152" s="23"/>
      <c r="C152" s="145" t="s">
        <v>244</v>
      </c>
      <c r="D152" s="145" t="s">
        <v>132</v>
      </c>
      <c r="E152" s="146" t="s">
        <v>312</v>
      </c>
      <c r="F152" s="147" t="s">
        <v>313</v>
      </c>
      <c r="G152" s="148" t="s">
        <v>146</v>
      </c>
      <c r="H152" s="149">
        <v>114.516</v>
      </c>
      <c r="I152" s="150"/>
      <c r="J152" s="151">
        <f>ROUND($I$152*$H$152,2)</f>
        <v>0</v>
      </c>
      <c r="K152" s="147" t="s">
        <v>136</v>
      </c>
      <c r="L152" s="43"/>
      <c r="M152" s="152"/>
      <c r="N152" s="153" t="s">
        <v>42</v>
      </c>
      <c r="O152" s="24"/>
      <c r="P152" s="24"/>
      <c r="Q152" s="154">
        <v>0.01752</v>
      </c>
      <c r="R152" s="154">
        <f>$Q$152*$H$152</f>
        <v>2.0063203200000004</v>
      </c>
      <c r="S152" s="154">
        <v>0</v>
      </c>
      <c r="T152" s="155">
        <f>$S$152*$H$152</f>
        <v>0</v>
      </c>
      <c r="AR152" s="89" t="s">
        <v>131</v>
      </c>
      <c r="AT152" s="89" t="s">
        <v>132</v>
      </c>
      <c r="AU152" s="89" t="s">
        <v>78</v>
      </c>
      <c r="AY152" s="6" t="s">
        <v>129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131</v>
      </c>
      <c r="BM152" s="89" t="s">
        <v>398</v>
      </c>
    </row>
    <row r="153" spans="2:51" s="6" customFormat="1" ht="15.75" customHeight="1">
      <c r="B153" s="157"/>
      <c r="C153" s="158"/>
      <c r="D153" s="159" t="s">
        <v>137</v>
      </c>
      <c r="E153" s="160"/>
      <c r="F153" s="160" t="s">
        <v>397</v>
      </c>
      <c r="G153" s="158"/>
      <c r="H153" s="161">
        <v>114.516</v>
      </c>
      <c r="J153" s="158"/>
      <c r="K153" s="158"/>
      <c r="L153" s="162"/>
      <c r="M153" s="163"/>
      <c r="N153" s="158"/>
      <c r="O153" s="158"/>
      <c r="P153" s="158"/>
      <c r="Q153" s="158"/>
      <c r="R153" s="158"/>
      <c r="S153" s="158"/>
      <c r="T153" s="164"/>
      <c r="AT153" s="165" t="s">
        <v>137</v>
      </c>
      <c r="AU153" s="165" t="s">
        <v>78</v>
      </c>
      <c r="AV153" s="165" t="s">
        <v>78</v>
      </c>
      <c r="AW153" s="165" t="s">
        <v>97</v>
      </c>
      <c r="AX153" s="165" t="s">
        <v>20</v>
      </c>
      <c r="AY153" s="165" t="s">
        <v>129</v>
      </c>
    </row>
    <row r="154" spans="2:65" s="6" customFormat="1" ht="15.75" customHeight="1">
      <c r="B154" s="23"/>
      <c r="C154" s="145" t="s">
        <v>7</v>
      </c>
      <c r="D154" s="145" t="s">
        <v>132</v>
      </c>
      <c r="E154" s="146" t="s">
        <v>205</v>
      </c>
      <c r="F154" s="147" t="s">
        <v>206</v>
      </c>
      <c r="G154" s="148" t="s">
        <v>144</v>
      </c>
      <c r="H154" s="149">
        <v>458.064</v>
      </c>
      <c r="I154" s="150"/>
      <c r="J154" s="151">
        <f>ROUND($I$154*$H$154,2)</f>
        <v>0</v>
      </c>
      <c r="K154" s="147" t="s">
        <v>136</v>
      </c>
      <c r="L154" s="43"/>
      <c r="M154" s="152"/>
      <c r="N154" s="153" t="s">
        <v>42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84</v>
      </c>
      <c r="AT154" s="89" t="s">
        <v>132</v>
      </c>
      <c r="AU154" s="89" t="s">
        <v>78</v>
      </c>
      <c r="AY154" s="6" t="s">
        <v>129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84</v>
      </c>
      <c r="BM154" s="89" t="s">
        <v>399</v>
      </c>
    </row>
    <row r="155" spans="2:51" s="6" customFormat="1" ht="15.75" customHeight="1">
      <c r="B155" s="157"/>
      <c r="C155" s="158"/>
      <c r="D155" s="159" t="s">
        <v>137</v>
      </c>
      <c r="E155" s="160"/>
      <c r="F155" s="160" t="s">
        <v>400</v>
      </c>
      <c r="G155" s="158"/>
      <c r="H155" s="161">
        <v>458.064</v>
      </c>
      <c r="J155" s="158"/>
      <c r="K155" s="158"/>
      <c r="L155" s="162"/>
      <c r="M155" s="163"/>
      <c r="N155" s="158"/>
      <c r="O155" s="158"/>
      <c r="P155" s="158"/>
      <c r="Q155" s="158"/>
      <c r="R155" s="158"/>
      <c r="S155" s="158"/>
      <c r="T155" s="164"/>
      <c r="AT155" s="165" t="s">
        <v>137</v>
      </c>
      <c r="AU155" s="165" t="s">
        <v>78</v>
      </c>
      <c r="AV155" s="165" t="s">
        <v>78</v>
      </c>
      <c r="AW155" s="165" t="s">
        <v>97</v>
      </c>
      <c r="AX155" s="165" t="s">
        <v>20</v>
      </c>
      <c r="AY155" s="165" t="s">
        <v>129</v>
      </c>
    </row>
    <row r="156" spans="2:65" s="6" customFormat="1" ht="15.75" customHeight="1">
      <c r="B156" s="23"/>
      <c r="C156" s="168" t="s">
        <v>131</v>
      </c>
      <c r="D156" s="168" t="s">
        <v>208</v>
      </c>
      <c r="E156" s="169" t="s">
        <v>209</v>
      </c>
      <c r="F156" s="170" t="s">
        <v>210</v>
      </c>
      <c r="G156" s="171" t="s">
        <v>135</v>
      </c>
      <c r="H156" s="172">
        <v>12.597</v>
      </c>
      <c r="I156" s="173"/>
      <c r="J156" s="174">
        <f>ROUND($I$156*$H$156,2)</f>
        <v>0</v>
      </c>
      <c r="K156" s="170"/>
      <c r="L156" s="175"/>
      <c r="M156" s="176"/>
      <c r="N156" s="177" t="s">
        <v>42</v>
      </c>
      <c r="O156" s="24"/>
      <c r="P156" s="24"/>
      <c r="Q156" s="154">
        <v>0</v>
      </c>
      <c r="R156" s="154">
        <f>$Q$156*$H$156</f>
        <v>0</v>
      </c>
      <c r="S156" s="154">
        <v>0</v>
      </c>
      <c r="T156" s="155">
        <f>$S$156*$H$156</f>
        <v>0</v>
      </c>
      <c r="AR156" s="89" t="s">
        <v>183</v>
      </c>
      <c r="AT156" s="89" t="s">
        <v>208</v>
      </c>
      <c r="AU156" s="89" t="s">
        <v>78</v>
      </c>
      <c r="AY156" s="6" t="s">
        <v>129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131</v>
      </c>
      <c r="BM156" s="89" t="s">
        <v>401</v>
      </c>
    </row>
    <row r="157" spans="2:51" s="6" customFormat="1" ht="15.75" customHeight="1">
      <c r="B157" s="157"/>
      <c r="C157" s="158"/>
      <c r="D157" s="159" t="s">
        <v>137</v>
      </c>
      <c r="E157" s="160"/>
      <c r="F157" s="160" t="s">
        <v>402</v>
      </c>
      <c r="G157" s="158"/>
      <c r="H157" s="161">
        <v>12.597</v>
      </c>
      <c r="J157" s="158"/>
      <c r="K157" s="158"/>
      <c r="L157" s="162"/>
      <c r="M157" s="163"/>
      <c r="N157" s="158"/>
      <c r="O157" s="158"/>
      <c r="P157" s="158"/>
      <c r="Q157" s="158"/>
      <c r="R157" s="158"/>
      <c r="S157" s="158"/>
      <c r="T157" s="164"/>
      <c r="AT157" s="165" t="s">
        <v>137</v>
      </c>
      <c r="AU157" s="165" t="s">
        <v>78</v>
      </c>
      <c r="AV157" s="165" t="s">
        <v>78</v>
      </c>
      <c r="AW157" s="165" t="s">
        <v>97</v>
      </c>
      <c r="AX157" s="165" t="s">
        <v>71</v>
      </c>
      <c r="AY157" s="165" t="s">
        <v>129</v>
      </c>
    </row>
    <row r="158" spans="2:65" s="6" customFormat="1" ht="15.75" customHeight="1">
      <c r="B158" s="23"/>
      <c r="C158" s="145" t="s">
        <v>138</v>
      </c>
      <c r="D158" s="145" t="s">
        <v>132</v>
      </c>
      <c r="E158" s="146" t="s">
        <v>212</v>
      </c>
      <c r="F158" s="147" t="s">
        <v>213</v>
      </c>
      <c r="G158" s="148" t="s">
        <v>144</v>
      </c>
      <c r="H158" s="149">
        <v>229.032</v>
      </c>
      <c r="I158" s="150"/>
      <c r="J158" s="151">
        <f>ROUND($I$158*$H$158,2)</f>
        <v>0</v>
      </c>
      <c r="K158" s="147" t="s">
        <v>136</v>
      </c>
      <c r="L158" s="43"/>
      <c r="M158" s="152"/>
      <c r="N158" s="153" t="s">
        <v>42</v>
      </c>
      <c r="O158" s="24"/>
      <c r="P158" s="24"/>
      <c r="Q158" s="154">
        <v>0</v>
      </c>
      <c r="R158" s="154">
        <f>$Q$158*$H$158</f>
        <v>0</v>
      </c>
      <c r="S158" s="154">
        <v>0.017</v>
      </c>
      <c r="T158" s="155">
        <f>$S$158*$H$158</f>
        <v>3.8935440000000003</v>
      </c>
      <c r="AR158" s="89" t="s">
        <v>131</v>
      </c>
      <c r="AT158" s="89" t="s">
        <v>132</v>
      </c>
      <c r="AU158" s="89" t="s">
        <v>78</v>
      </c>
      <c r="AY158" s="6" t="s">
        <v>129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131</v>
      </c>
      <c r="BM158" s="89" t="s">
        <v>403</v>
      </c>
    </row>
    <row r="159" spans="2:51" s="6" customFormat="1" ht="15.75" customHeight="1">
      <c r="B159" s="157"/>
      <c r="C159" s="158"/>
      <c r="D159" s="159" t="s">
        <v>137</v>
      </c>
      <c r="E159" s="160"/>
      <c r="F159" s="160" t="s">
        <v>404</v>
      </c>
      <c r="G159" s="158"/>
      <c r="H159" s="161">
        <v>229.032</v>
      </c>
      <c r="J159" s="158"/>
      <c r="K159" s="158"/>
      <c r="L159" s="162"/>
      <c r="M159" s="163"/>
      <c r="N159" s="158"/>
      <c r="O159" s="158"/>
      <c r="P159" s="158"/>
      <c r="Q159" s="158"/>
      <c r="R159" s="158"/>
      <c r="S159" s="158"/>
      <c r="T159" s="164"/>
      <c r="AT159" s="165" t="s">
        <v>137</v>
      </c>
      <c r="AU159" s="165" t="s">
        <v>78</v>
      </c>
      <c r="AV159" s="165" t="s">
        <v>78</v>
      </c>
      <c r="AW159" s="165" t="s">
        <v>97</v>
      </c>
      <c r="AX159" s="165" t="s">
        <v>20</v>
      </c>
      <c r="AY159" s="165" t="s">
        <v>129</v>
      </c>
    </row>
    <row r="160" spans="2:65" s="6" customFormat="1" ht="15.75" customHeight="1">
      <c r="B160" s="23"/>
      <c r="C160" s="145" t="s">
        <v>165</v>
      </c>
      <c r="D160" s="145" t="s">
        <v>132</v>
      </c>
      <c r="E160" s="146" t="s">
        <v>215</v>
      </c>
      <c r="F160" s="147" t="s">
        <v>216</v>
      </c>
      <c r="G160" s="148" t="s">
        <v>144</v>
      </c>
      <c r="H160" s="149">
        <v>229.032</v>
      </c>
      <c r="I160" s="150"/>
      <c r="J160" s="151">
        <f>ROUND($I$160*$H$160,2)</f>
        <v>0</v>
      </c>
      <c r="K160" s="147" t="s">
        <v>136</v>
      </c>
      <c r="L160" s="43"/>
      <c r="M160" s="152"/>
      <c r="N160" s="153" t="s">
        <v>42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131</v>
      </c>
      <c r="AT160" s="89" t="s">
        <v>132</v>
      </c>
      <c r="AU160" s="89" t="s">
        <v>78</v>
      </c>
      <c r="AY160" s="6" t="s">
        <v>129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131</v>
      </c>
      <c r="BM160" s="89" t="s">
        <v>405</v>
      </c>
    </row>
    <row r="161" spans="2:51" s="6" customFormat="1" ht="15.75" customHeight="1">
      <c r="B161" s="157"/>
      <c r="C161" s="158"/>
      <c r="D161" s="159" t="s">
        <v>137</v>
      </c>
      <c r="E161" s="160"/>
      <c r="F161" s="160" t="s">
        <v>404</v>
      </c>
      <c r="G161" s="158"/>
      <c r="H161" s="161">
        <v>229.032</v>
      </c>
      <c r="J161" s="158"/>
      <c r="K161" s="158"/>
      <c r="L161" s="162"/>
      <c r="M161" s="163"/>
      <c r="N161" s="158"/>
      <c r="O161" s="158"/>
      <c r="P161" s="158"/>
      <c r="Q161" s="158"/>
      <c r="R161" s="158"/>
      <c r="S161" s="158"/>
      <c r="T161" s="164"/>
      <c r="AT161" s="165" t="s">
        <v>137</v>
      </c>
      <c r="AU161" s="165" t="s">
        <v>78</v>
      </c>
      <c r="AV161" s="165" t="s">
        <v>78</v>
      </c>
      <c r="AW161" s="165" t="s">
        <v>97</v>
      </c>
      <c r="AX161" s="165" t="s">
        <v>20</v>
      </c>
      <c r="AY161" s="165" t="s">
        <v>129</v>
      </c>
    </row>
    <row r="162" spans="2:65" s="6" customFormat="1" ht="15.75" customHeight="1">
      <c r="B162" s="23"/>
      <c r="C162" s="168" t="s">
        <v>168</v>
      </c>
      <c r="D162" s="168" t="s">
        <v>208</v>
      </c>
      <c r="E162" s="169" t="s">
        <v>218</v>
      </c>
      <c r="F162" s="170" t="s">
        <v>219</v>
      </c>
      <c r="G162" s="171" t="s">
        <v>135</v>
      </c>
      <c r="H162" s="172">
        <v>2.199</v>
      </c>
      <c r="I162" s="173"/>
      <c r="J162" s="174">
        <f>ROUND($I$162*$H$162,2)</f>
        <v>0</v>
      </c>
      <c r="K162" s="170" t="s">
        <v>136</v>
      </c>
      <c r="L162" s="175"/>
      <c r="M162" s="176"/>
      <c r="N162" s="177" t="s">
        <v>42</v>
      </c>
      <c r="O162" s="24"/>
      <c r="P162" s="24"/>
      <c r="Q162" s="154">
        <v>0.55</v>
      </c>
      <c r="R162" s="154">
        <f>$Q$162*$H$162</f>
        <v>1.20945</v>
      </c>
      <c r="S162" s="154">
        <v>0</v>
      </c>
      <c r="T162" s="155">
        <f>$S$162*$H$162</f>
        <v>0</v>
      </c>
      <c r="AR162" s="89" t="s">
        <v>183</v>
      </c>
      <c r="AT162" s="89" t="s">
        <v>208</v>
      </c>
      <c r="AU162" s="89" t="s">
        <v>78</v>
      </c>
      <c r="AY162" s="6" t="s">
        <v>129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131</v>
      </c>
      <c r="BM162" s="89" t="s">
        <v>406</v>
      </c>
    </row>
    <row r="163" spans="2:51" s="6" customFormat="1" ht="15.75" customHeight="1">
      <c r="B163" s="157"/>
      <c r="C163" s="158"/>
      <c r="D163" s="159" t="s">
        <v>137</v>
      </c>
      <c r="E163" s="160"/>
      <c r="F163" s="160" t="s">
        <v>407</v>
      </c>
      <c r="G163" s="158"/>
      <c r="H163" s="161">
        <v>2.199</v>
      </c>
      <c r="J163" s="158"/>
      <c r="K163" s="158"/>
      <c r="L163" s="162"/>
      <c r="M163" s="163"/>
      <c r="N163" s="158"/>
      <c r="O163" s="158"/>
      <c r="P163" s="158"/>
      <c r="Q163" s="158"/>
      <c r="R163" s="158"/>
      <c r="S163" s="158"/>
      <c r="T163" s="164"/>
      <c r="AT163" s="165" t="s">
        <v>137</v>
      </c>
      <c r="AU163" s="165" t="s">
        <v>78</v>
      </c>
      <c r="AV163" s="165" t="s">
        <v>78</v>
      </c>
      <c r="AW163" s="165" t="s">
        <v>97</v>
      </c>
      <c r="AX163" s="165" t="s">
        <v>20</v>
      </c>
      <c r="AY163" s="165" t="s">
        <v>129</v>
      </c>
    </row>
    <row r="164" spans="2:65" s="6" customFormat="1" ht="15.75" customHeight="1">
      <c r="B164" s="23"/>
      <c r="C164" s="145" t="s">
        <v>145</v>
      </c>
      <c r="D164" s="145" t="s">
        <v>132</v>
      </c>
      <c r="E164" s="146" t="s">
        <v>221</v>
      </c>
      <c r="F164" s="147" t="s">
        <v>222</v>
      </c>
      <c r="G164" s="148" t="s">
        <v>144</v>
      </c>
      <c r="H164" s="149">
        <v>229.032</v>
      </c>
      <c r="I164" s="150"/>
      <c r="J164" s="151">
        <f>ROUND($I$164*$H$164,2)</f>
        <v>0</v>
      </c>
      <c r="K164" s="147"/>
      <c r="L164" s="43"/>
      <c r="M164" s="152"/>
      <c r="N164" s="153" t="s">
        <v>42</v>
      </c>
      <c r="O164" s="24"/>
      <c r="P164" s="24"/>
      <c r="Q164" s="154">
        <v>0</v>
      </c>
      <c r="R164" s="154">
        <f>$Q$164*$H$164</f>
        <v>0</v>
      </c>
      <c r="S164" s="154">
        <v>0.017</v>
      </c>
      <c r="T164" s="155">
        <f>$S$164*$H$164</f>
        <v>3.8935440000000003</v>
      </c>
      <c r="AR164" s="89" t="s">
        <v>131</v>
      </c>
      <c r="AT164" s="89" t="s">
        <v>132</v>
      </c>
      <c r="AU164" s="89" t="s">
        <v>78</v>
      </c>
      <c r="AY164" s="6" t="s">
        <v>129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131</v>
      </c>
      <c r="BM164" s="89" t="s">
        <v>408</v>
      </c>
    </row>
    <row r="165" spans="2:51" s="6" customFormat="1" ht="15.75" customHeight="1">
      <c r="B165" s="157"/>
      <c r="C165" s="158"/>
      <c r="D165" s="159" t="s">
        <v>137</v>
      </c>
      <c r="E165" s="160"/>
      <c r="F165" s="160" t="s">
        <v>404</v>
      </c>
      <c r="G165" s="158"/>
      <c r="H165" s="161">
        <v>229.032</v>
      </c>
      <c r="J165" s="158"/>
      <c r="K165" s="158"/>
      <c r="L165" s="162"/>
      <c r="M165" s="163"/>
      <c r="N165" s="158"/>
      <c r="O165" s="158"/>
      <c r="P165" s="158"/>
      <c r="Q165" s="158"/>
      <c r="R165" s="158"/>
      <c r="S165" s="158"/>
      <c r="T165" s="164"/>
      <c r="AT165" s="165" t="s">
        <v>137</v>
      </c>
      <c r="AU165" s="165" t="s">
        <v>78</v>
      </c>
      <c r="AV165" s="165" t="s">
        <v>78</v>
      </c>
      <c r="AW165" s="165" t="s">
        <v>97</v>
      </c>
      <c r="AX165" s="165" t="s">
        <v>71</v>
      </c>
      <c r="AY165" s="165" t="s">
        <v>129</v>
      </c>
    </row>
    <row r="166" spans="2:65" s="6" customFormat="1" ht="15.75" customHeight="1">
      <c r="B166" s="23"/>
      <c r="C166" s="145" t="s">
        <v>6</v>
      </c>
      <c r="D166" s="145" t="s">
        <v>132</v>
      </c>
      <c r="E166" s="146" t="s">
        <v>224</v>
      </c>
      <c r="F166" s="147" t="s">
        <v>225</v>
      </c>
      <c r="G166" s="148" t="s">
        <v>176</v>
      </c>
      <c r="H166" s="149">
        <v>3.291</v>
      </c>
      <c r="I166" s="150"/>
      <c r="J166" s="151">
        <f>ROUND($I$166*$H$166,2)</f>
        <v>0</v>
      </c>
      <c r="K166" s="147" t="s">
        <v>136</v>
      </c>
      <c r="L166" s="43"/>
      <c r="M166" s="152"/>
      <c r="N166" s="153" t="s">
        <v>42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131</v>
      </c>
      <c r="AT166" s="89" t="s">
        <v>132</v>
      </c>
      <c r="AU166" s="89" t="s">
        <v>78</v>
      </c>
      <c r="AY166" s="6" t="s">
        <v>129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131</v>
      </c>
      <c r="BM166" s="89" t="s">
        <v>409</v>
      </c>
    </row>
    <row r="167" spans="2:63" s="132" customFormat="1" ht="30.75" customHeight="1">
      <c r="B167" s="133"/>
      <c r="C167" s="134"/>
      <c r="D167" s="134" t="s">
        <v>70</v>
      </c>
      <c r="E167" s="143" t="s">
        <v>410</v>
      </c>
      <c r="F167" s="143" t="s">
        <v>411</v>
      </c>
      <c r="G167" s="134"/>
      <c r="H167" s="134"/>
      <c r="J167" s="144">
        <f>$BK$167</f>
        <v>0</v>
      </c>
      <c r="K167" s="134"/>
      <c r="L167" s="137"/>
      <c r="M167" s="138"/>
      <c r="N167" s="134"/>
      <c r="O167" s="134"/>
      <c r="P167" s="139">
        <f>SUM($P$168:$P$181)</f>
        <v>0</v>
      </c>
      <c r="Q167" s="134"/>
      <c r="R167" s="139">
        <f>SUM($R$168:$R$181)</f>
        <v>1.24931815</v>
      </c>
      <c r="S167" s="134"/>
      <c r="T167" s="140">
        <f>SUM($T$168:$T$181)</f>
        <v>0.97636</v>
      </c>
      <c r="AR167" s="141" t="s">
        <v>78</v>
      </c>
      <c r="AT167" s="141" t="s">
        <v>70</v>
      </c>
      <c r="AU167" s="141" t="s">
        <v>20</v>
      </c>
      <c r="AY167" s="141" t="s">
        <v>129</v>
      </c>
      <c r="BK167" s="142">
        <f>SUM($BK$168:$BK$181)</f>
        <v>0</v>
      </c>
    </row>
    <row r="168" spans="2:65" s="6" customFormat="1" ht="15.75" customHeight="1">
      <c r="B168" s="23"/>
      <c r="C168" s="148" t="s">
        <v>266</v>
      </c>
      <c r="D168" s="148" t="s">
        <v>132</v>
      </c>
      <c r="E168" s="146" t="s">
        <v>412</v>
      </c>
      <c r="F168" s="147" t="s">
        <v>413</v>
      </c>
      <c r="G168" s="148" t="s">
        <v>144</v>
      </c>
      <c r="H168" s="149">
        <v>87.175</v>
      </c>
      <c r="I168" s="150"/>
      <c r="J168" s="151">
        <f>ROUND($I$168*$H$168,2)</f>
        <v>0</v>
      </c>
      <c r="K168" s="147" t="s">
        <v>136</v>
      </c>
      <c r="L168" s="43"/>
      <c r="M168" s="152"/>
      <c r="N168" s="153" t="s">
        <v>42</v>
      </c>
      <c r="O168" s="24"/>
      <c r="P168" s="24"/>
      <c r="Q168" s="154">
        <v>0.00041</v>
      </c>
      <c r="R168" s="154">
        <f>$Q$168*$H$168</f>
        <v>0.035741749999999996</v>
      </c>
      <c r="S168" s="154">
        <v>0</v>
      </c>
      <c r="T168" s="155">
        <f>$S$168*$H$168</f>
        <v>0</v>
      </c>
      <c r="AR168" s="89" t="s">
        <v>131</v>
      </c>
      <c r="AT168" s="89" t="s">
        <v>132</v>
      </c>
      <c r="AU168" s="89" t="s">
        <v>78</v>
      </c>
      <c r="AY168" s="89" t="s">
        <v>129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131</v>
      </c>
      <c r="BM168" s="89" t="s">
        <v>414</v>
      </c>
    </row>
    <row r="169" spans="2:51" s="6" customFormat="1" ht="15.75" customHeight="1">
      <c r="B169" s="157"/>
      <c r="C169" s="158"/>
      <c r="D169" s="159" t="s">
        <v>137</v>
      </c>
      <c r="E169" s="160"/>
      <c r="F169" s="160" t="s">
        <v>415</v>
      </c>
      <c r="G169" s="158"/>
      <c r="H169" s="161">
        <v>87.175</v>
      </c>
      <c r="J169" s="158"/>
      <c r="K169" s="158"/>
      <c r="L169" s="162"/>
      <c r="M169" s="163"/>
      <c r="N169" s="158"/>
      <c r="O169" s="158"/>
      <c r="P169" s="158"/>
      <c r="Q169" s="158"/>
      <c r="R169" s="158"/>
      <c r="S169" s="158"/>
      <c r="T169" s="164"/>
      <c r="AT169" s="165" t="s">
        <v>137</v>
      </c>
      <c r="AU169" s="165" t="s">
        <v>78</v>
      </c>
      <c r="AV169" s="165" t="s">
        <v>78</v>
      </c>
      <c r="AW169" s="165" t="s">
        <v>97</v>
      </c>
      <c r="AX169" s="165" t="s">
        <v>20</v>
      </c>
      <c r="AY169" s="165" t="s">
        <v>129</v>
      </c>
    </row>
    <row r="170" spans="2:65" s="6" customFormat="1" ht="15.75" customHeight="1">
      <c r="B170" s="23"/>
      <c r="C170" s="168" t="s">
        <v>308</v>
      </c>
      <c r="D170" s="168" t="s">
        <v>208</v>
      </c>
      <c r="E170" s="169" t="s">
        <v>416</v>
      </c>
      <c r="F170" s="170" t="s">
        <v>417</v>
      </c>
      <c r="G170" s="171" t="s">
        <v>144</v>
      </c>
      <c r="H170" s="172">
        <v>95.893</v>
      </c>
      <c r="I170" s="173"/>
      <c r="J170" s="174">
        <f>ROUND($I$170*$H$170,2)</f>
        <v>0</v>
      </c>
      <c r="K170" s="170" t="s">
        <v>136</v>
      </c>
      <c r="L170" s="175"/>
      <c r="M170" s="176"/>
      <c r="N170" s="177" t="s">
        <v>42</v>
      </c>
      <c r="O170" s="24"/>
      <c r="P170" s="24"/>
      <c r="Q170" s="154">
        <v>0.0105</v>
      </c>
      <c r="R170" s="154">
        <f>$Q$170*$H$170</f>
        <v>1.0068765000000002</v>
      </c>
      <c r="S170" s="154">
        <v>0</v>
      </c>
      <c r="T170" s="155">
        <f>$S$170*$H$170</f>
        <v>0</v>
      </c>
      <c r="AR170" s="89" t="s">
        <v>183</v>
      </c>
      <c r="AT170" s="89" t="s">
        <v>208</v>
      </c>
      <c r="AU170" s="89" t="s">
        <v>78</v>
      </c>
      <c r="AY170" s="6" t="s">
        <v>129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131</v>
      </c>
      <c r="BM170" s="89" t="s">
        <v>418</v>
      </c>
    </row>
    <row r="171" spans="2:47" s="6" customFormat="1" ht="30.75" customHeight="1">
      <c r="B171" s="23"/>
      <c r="C171" s="24"/>
      <c r="D171" s="159" t="s">
        <v>147</v>
      </c>
      <c r="E171" s="24"/>
      <c r="F171" s="167" t="s">
        <v>419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147</v>
      </c>
      <c r="AU171" s="6" t="s">
        <v>78</v>
      </c>
    </row>
    <row r="172" spans="2:51" s="6" customFormat="1" ht="15.75" customHeight="1">
      <c r="B172" s="157"/>
      <c r="C172" s="158"/>
      <c r="D172" s="166" t="s">
        <v>137</v>
      </c>
      <c r="E172" s="158"/>
      <c r="F172" s="160" t="s">
        <v>420</v>
      </c>
      <c r="G172" s="158"/>
      <c r="H172" s="161">
        <v>95.893</v>
      </c>
      <c r="J172" s="158"/>
      <c r="K172" s="158"/>
      <c r="L172" s="162"/>
      <c r="M172" s="163"/>
      <c r="N172" s="158"/>
      <c r="O172" s="158"/>
      <c r="P172" s="158"/>
      <c r="Q172" s="158"/>
      <c r="R172" s="158"/>
      <c r="S172" s="158"/>
      <c r="T172" s="164"/>
      <c r="AT172" s="165" t="s">
        <v>137</v>
      </c>
      <c r="AU172" s="165" t="s">
        <v>78</v>
      </c>
      <c r="AV172" s="165" t="s">
        <v>78</v>
      </c>
      <c r="AW172" s="165" t="s">
        <v>71</v>
      </c>
      <c r="AX172" s="165" t="s">
        <v>20</v>
      </c>
      <c r="AY172" s="165" t="s">
        <v>129</v>
      </c>
    </row>
    <row r="173" spans="2:65" s="6" customFormat="1" ht="15.75" customHeight="1">
      <c r="B173" s="23"/>
      <c r="C173" s="145" t="s">
        <v>316</v>
      </c>
      <c r="D173" s="145" t="s">
        <v>132</v>
      </c>
      <c r="E173" s="146" t="s">
        <v>421</v>
      </c>
      <c r="F173" s="147" t="s">
        <v>422</v>
      </c>
      <c r="G173" s="148" t="s">
        <v>146</v>
      </c>
      <c r="H173" s="149">
        <v>53.9</v>
      </c>
      <c r="I173" s="150"/>
      <c r="J173" s="151">
        <f>ROUND($I$173*$H$173,2)</f>
        <v>0</v>
      </c>
      <c r="K173" s="147" t="s">
        <v>136</v>
      </c>
      <c r="L173" s="43"/>
      <c r="M173" s="152"/>
      <c r="N173" s="153" t="s">
        <v>42</v>
      </c>
      <c r="O173" s="24"/>
      <c r="P173" s="24"/>
      <c r="Q173" s="154">
        <v>0.00026</v>
      </c>
      <c r="R173" s="154">
        <f>$Q$173*$H$173</f>
        <v>0.014013999999999999</v>
      </c>
      <c r="S173" s="154">
        <v>0</v>
      </c>
      <c r="T173" s="155">
        <f>$S$173*$H$173</f>
        <v>0</v>
      </c>
      <c r="AR173" s="89" t="s">
        <v>131</v>
      </c>
      <c r="AT173" s="89" t="s">
        <v>132</v>
      </c>
      <c r="AU173" s="89" t="s">
        <v>78</v>
      </c>
      <c r="AY173" s="6" t="s">
        <v>129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20</v>
      </c>
      <c r="BK173" s="156">
        <f>ROUND($I$173*$H$173,2)</f>
        <v>0</v>
      </c>
      <c r="BL173" s="89" t="s">
        <v>131</v>
      </c>
      <c r="BM173" s="89" t="s">
        <v>423</v>
      </c>
    </row>
    <row r="174" spans="2:51" s="6" customFormat="1" ht="15.75" customHeight="1">
      <c r="B174" s="157"/>
      <c r="C174" s="158"/>
      <c r="D174" s="159" t="s">
        <v>137</v>
      </c>
      <c r="E174" s="160"/>
      <c r="F174" s="160" t="s">
        <v>424</v>
      </c>
      <c r="G174" s="158"/>
      <c r="H174" s="161">
        <v>53.9</v>
      </c>
      <c r="J174" s="158"/>
      <c r="K174" s="158"/>
      <c r="L174" s="162"/>
      <c r="M174" s="163"/>
      <c r="N174" s="158"/>
      <c r="O174" s="158"/>
      <c r="P174" s="158"/>
      <c r="Q174" s="158"/>
      <c r="R174" s="158"/>
      <c r="S174" s="158"/>
      <c r="T174" s="164"/>
      <c r="AT174" s="165" t="s">
        <v>137</v>
      </c>
      <c r="AU174" s="165" t="s">
        <v>78</v>
      </c>
      <c r="AV174" s="165" t="s">
        <v>78</v>
      </c>
      <c r="AW174" s="165" t="s">
        <v>97</v>
      </c>
      <c r="AX174" s="165" t="s">
        <v>20</v>
      </c>
      <c r="AY174" s="165" t="s">
        <v>129</v>
      </c>
    </row>
    <row r="175" spans="2:65" s="6" customFormat="1" ht="15.75" customHeight="1">
      <c r="B175" s="23"/>
      <c r="C175" s="145" t="s">
        <v>311</v>
      </c>
      <c r="D175" s="145" t="s">
        <v>132</v>
      </c>
      <c r="E175" s="146" t="s">
        <v>425</v>
      </c>
      <c r="F175" s="147" t="s">
        <v>426</v>
      </c>
      <c r="G175" s="148" t="s">
        <v>144</v>
      </c>
      <c r="H175" s="149">
        <v>87.175</v>
      </c>
      <c r="I175" s="150"/>
      <c r="J175" s="151">
        <f>ROUND($I$175*$H$175,2)</f>
        <v>0</v>
      </c>
      <c r="K175" s="147" t="s">
        <v>136</v>
      </c>
      <c r="L175" s="43"/>
      <c r="M175" s="152"/>
      <c r="N175" s="153" t="s">
        <v>42</v>
      </c>
      <c r="O175" s="24"/>
      <c r="P175" s="24"/>
      <c r="Q175" s="154">
        <v>0.0001</v>
      </c>
      <c r="R175" s="154">
        <f>$Q$175*$H$175</f>
        <v>0.0087175</v>
      </c>
      <c r="S175" s="154">
        <v>0</v>
      </c>
      <c r="T175" s="155">
        <f>$S$175*$H$175</f>
        <v>0</v>
      </c>
      <c r="AR175" s="89" t="s">
        <v>131</v>
      </c>
      <c r="AT175" s="89" t="s">
        <v>132</v>
      </c>
      <c r="AU175" s="89" t="s">
        <v>78</v>
      </c>
      <c r="AY175" s="6" t="s">
        <v>129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20</v>
      </c>
      <c r="BK175" s="156">
        <f>ROUND($I$175*$H$175,2)</f>
        <v>0</v>
      </c>
      <c r="BL175" s="89" t="s">
        <v>131</v>
      </c>
      <c r="BM175" s="89" t="s">
        <v>427</v>
      </c>
    </row>
    <row r="176" spans="2:51" s="6" customFormat="1" ht="15.75" customHeight="1">
      <c r="B176" s="157"/>
      <c r="C176" s="158"/>
      <c r="D176" s="159" t="s">
        <v>137</v>
      </c>
      <c r="E176" s="160"/>
      <c r="F176" s="160" t="s">
        <v>415</v>
      </c>
      <c r="G176" s="158"/>
      <c r="H176" s="161">
        <v>87.175</v>
      </c>
      <c r="J176" s="158"/>
      <c r="K176" s="158"/>
      <c r="L176" s="162"/>
      <c r="M176" s="163"/>
      <c r="N176" s="158"/>
      <c r="O176" s="158"/>
      <c r="P176" s="158"/>
      <c r="Q176" s="158"/>
      <c r="R176" s="158"/>
      <c r="S176" s="158"/>
      <c r="T176" s="164"/>
      <c r="AT176" s="165" t="s">
        <v>137</v>
      </c>
      <c r="AU176" s="165" t="s">
        <v>78</v>
      </c>
      <c r="AV176" s="165" t="s">
        <v>78</v>
      </c>
      <c r="AW176" s="165" t="s">
        <v>97</v>
      </c>
      <c r="AX176" s="165" t="s">
        <v>20</v>
      </c>
      <c r="AY176" s="165" t="s">
        <v>129</v>
      </c>
    </row>
    <row r="177" spans="2:65" s="6" customFormat="1" ht="15.75" customHeight="1">
      <c r="B177" s="23"/>
      <c r="C177" s="145" t="s">
        <v>310</v>
      </c>
      <c r="D177" s="145" t="s">
        <v>132</v>
      </c>
      <c r="E177" s="146" t="s">
        <v>428</v>
      </c>
      <c r="F177" s="147" t="s">
        <v>429</v>
      </c>
      <c r="G177" s="148" t="s">
        <v>144</v>
      </c>
      <c r="H177" s="149">
        <v>87.175</v>
      </c>
      <c r="I177" s="150"/>
      <c r="J177" s="151">
        <f>ROUND($I$177*$H$177,2)</f>
        <v>0</v>
      </c>
      <c r="K177" s="147" t="s">
        <v>136</v>
      </c>
      <c r="L177" s="43"/>
      <c r="M177" s="152"/>
      <c r="N177" s="153" t="s">
        <v>42</v>
      </c>
      <c r="O177" s="24"/>
      <c r="P177" s="24"/>
      <c r="Q177" s="154">
        <v>0</v>
      </c>
      <c r="R177" s="154">
        <f>$Q$177*$H$177</f>
        <v>0</v>
      </c>
      <c r="S177" s="154">
        <v>0.0112</v>
      </c>
      <c r="T177" s="155">
        <f>$S$177*$H$177</f>
        <v>0.97636</v>
      </c>
      <c r="AR177" s="89" t="s">
        <v>131</v>
      </c>
      <c r="AT177" s="89" t="s">
        <v>132</v>
      </c>
      <c r="AU177" s="89" t="s">
        <v>78</v>
      </c>
      <c r="AY177" s="6" t="s">
        <v>129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131</v>
      </c>
      <c r="BM177" s="89" t="s">
        <v>430</v>
      </c>
    </row>
    <row r="178" spans="2:51" s="6" customFormat="1" ht="15.75" customHeight="1">
      <c r="B178" s="157"/>
      <c r="C178" s="158"/>
      <c r="D178" s="159" t="s">
        <v>137</v>
      </c>
      <c r="E178" s="160"/>
      <c r="F178" s="160" t="s">
        <v>415</v>
      </c>
      <c r="G178" s="158"/>
      <c r="H178" s="161">
        <v>87.175</v>
      </c>
      <c r="J178" s="158"/>
      <c r="K178" s="158"/>
      <c r="L178" s="162"/>
      <c r="M178" s="163"/>
      <c r="N178" s="158"/>
      <c r="O178" s="158"/>
      <c r="P178" s="158"/>
      <c r="Q178" s="158"/>
      <c r="R178" s="158"/>
      <c r="S178" s="158"/>
      <c r="T178" s="164"/>
      <c r="AT178" s="165" t="s">
        <v>137</v>
      </c>
      <c r="AU178" s="165" t="s">
        <v>78</v>
      </c>
      <c r="AV178" s="165" t="s">
        <v>78</v>
      </c>
      <c r="AW178" s="165" t="s">
        <v>97</v>
      </c>
      <c r="AX178" s="165" t="s">
        <v>20</v>
      </c>
      <c r="AY178" s="165" t="s">
        <v>129</v>
      </c>
    </row>
    <row r="179" spans="2:65" s="6" customFormat="1" ht="15.75" customHeight="1">
      <c r="B179" s="23"/>
      <c r="C179" s="145" t="s">
        <v>309</v>
      </c>
      <c r="D179" s="145" t="s">
        <v>132</v>
      </c>
      <c r="E179" s="146" t="s">
        <v>431</v>
      </c>
      <c r="F179" s="147" t="s">
        <v>432</v>
      </c>
      <c r="G179" s="148" t="s">
        <v>146</v>
      </c>
      <c r="H179" s="149">
        <v>50.82</v>
      </c>
      <c r="I179" s="150"/>
      <c r="J179" s="151">
        <f>ROUND($I$179*$H$179,2)</f>
        <v>0</v>
      </c>
      <c r="K179" s="147" t="s">
        <v>136</v>
      </c>
      <c r="L179" s="43"/>
      <c r="M179" s="152"/>
      <c r="N179" s="153" t="s">
        <v>42</v>
      </c>
      <c r="O179" s="24"/>
      <c r="P179" s="24"/>
      <c r="Q179" s="154">
        <v>0.00362</v>
      </c>
      <c r="R179" s="154">
        <f>$Q$179*$H$179</f>
        <v>0.1839684</v>
      </c>
      <c r="S179" s="154">
        <v>0</v>
      </c>
      <c r="T179" s="155">
        <f>$S$179*$H$179</f>
        <v>0</v>
      </c>
      <c r="AR179" s="89" t="s">
        <v>131</v>
      </c>
      <c r="AT179" s="89" t="s">
        <v>132</v>
      </c>
      <c r="AU179" s="89" t="s">
        <v>78</v>
      </c>
      <c r="AY179" s="6" t="s">
        <v>129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20</v>
      </c>
      <c r="BK179" s="156">
        <f>ROUND($I$179*$H$179,2)</f>
        <v>0</v>
      </c>
      <c r="BL179" s="89" t="s">
        <v>131</v>
      </c>
      <c r="BM179" s="89" t="s">
        <v>433</v>
      </c>
    </row>
    <row r="180" spans="2:51" s="6" customFormat="1" ht="15.75" customHeight="1">
      <c r="B180" s="157"/>
      <c r="C180" s="158"/>
      <c r="D180" s="159" t="s">
        <v>137</v>
      </c>
      <c r="E180" s="160"/>
      <c r="F180" s="160" t="s">
        <v>434</v>
      </c>
      <c r="G180" s="158"/>
      <c r="H180" s="161">
        <v>50.82</v>
      </c>
      <c r="J180" s="158"/>
      <c r="K180" s="158"/>
      <c r="L180" s="162"/>
      <c r="M180" s="163"/>
      <c r="N180" s="158"/>
      <c r="O180" s="158"/>
      <c r="P180" s="158"/>
      <c r="Q180" s="158"/>
      <c r="R180" s="158"/>
      <c r="S180" s="158"/>
      <c r="T180" s="164"/>
      <c r="AT180" s="165" t="s">
        <v>137</v>
      </c>
      <c r="AU180" s="165" t="s">
        <v>78</v>
      </c>
      <c r="AV180" s="165" t="s">
        <v>78</v>
      </c>
      <c r="AW180" s="165" t="s">
        <v>97</v>
      </c>
      <c r="AX180" s="165" t="s">
        <v>20</v>
      </c>
      <c r="AY180" s="165" t="s">
        <v>129</v>
      </c>
    </row>
    <row r="181" spans="2:65" s="6" customFormat="1" ht="15.75" customHeight="1">
      <c r="B181" s="23"/>
      <c r="C181" s="145" t="s">
        <v>435</v>
      </c>
      <c r="D181" s="145" t="s">
        <v>132</v>
      </c>
      <c r="E181" s="146" t="s">
        <v>436</v>
      </c>
      <c r="F181" s="147" t="s">
        <v>437</v>
      </c>
      <c r="G181" s="148" t="s">
        <v>176</v>
      </c>
      <c r="H181" s="149">
        <v>1.249</v>
      </c>
      <c r="I181" s="150"/>
      <c r="J181" s="151">
        <f>ROUND($I$181*$H$181,2)</f>
        <v>0</v>
      </c>
      <c r="K181" s="147" t="s">
        <v>136</v>
      </c>
      <c r="L181" s="43"/>
      <c r="M181" s="152"/>
      <c r="N181" s="153" t="s">
        <v>42</v>
      </c>
      <c r="O181" s="24"/>
      <c r="P181" s="24"/>
      <c r="Q181" s="154">
        <v>0</v>
      </c>
      <c r="R181" s="154">
        <f>$Q$181*$H$181</f>
        <v>0</v>
      </c>
      <c r="S181" s="154">
        <v>0</v>
      </c>
      <c r="T181" s="155">
        <f>$S$181*$H$181</f>
        <v>0</v>
      </c>
      <c r="AR181" s="89" t="s">
        <v>84</v>
      </c>
      <c r="AT181" s="89" t="s">
        <v>132</v>
      </c>
      <c r="AU181" s="89" t="s">
        <v>78</v>
      </c>
      <c r="AY181" s="6" t="s">
        <v>129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20</v>
      </c>
      <c r="BK181" s="156">
        <f>ROUND($I$181*$H$181,2)</f>
        <v>0</v>
      </c>
      <c r="BL181" s="89" t="s">
        <v>84</v>
      </c>
      <c r="BM181" s="89" t="s">
        <v>438</v>
      </c>
    </row>
    <row r="182" spans="2:63" s="132" customFormat="1" ht="30.75" customHeight="1">
      <c r="B182" s="133"/>
      <c r="C182" s="134"/>
      <c r="D182" s="134" t="s">
        <v>70</v>
      </c>
      <c r="E182" s="143" t="s">
        <v>226</v>
      </c>
      <c r="F182" s="143" t="s">
        <v>227</v>
      </c>
      <c r="G182" s="134"/>
      <c r="H182" s="134"/>
      <c r="J182" s="144">
        <f>$BK$182</f>
        <v>0</v>
      </c>
      <c r="K182" s="134"/>
      <c r="L182" s="137"/>
      <c r="M182" s="138"/>
      <c r="N182" s="134"/>
      <c r="O182" s="134"/>
      <c r="P182" s="139">
        <f>SUM($P$183:$P$205)</f>
        <v>0</v>
      </c>
      <c r="Q182" s="134"/>
      <c r="R182" s="139">
        <f>SUM($R$183:$R$205)</f>
        <v>2.1042450600000002</v>
      </c>
      <c r="S182" s="134"/>
      <c r="T182" s="140">
        <f>SUM($T$183:$T$205)</f>
        <v>1.3604500800000001</v>
      </c>
      <c r="AR182" s="141" t="s">
        <v>78</v>
      </c>
      <c r="AT182" s="141" t="s">
        <v>70</v>
      </c>
      <c r="AU182" s="141" t="s">
        <v>20</v>
      </c>
      <c r="AY182" s="141" t="s">
        <v>129</v>
      </c>
      <c r="BK182" s="142">
        <f>SUM($BK$183:$BK$205)</f>
        <v>0</v>
      </c>
    </row>
    <row r="183" spans="2:65" s="6" customFormat="1" ht="15.75" customHeight="1">
      <c r="B183" s="23"/>
      <c r="C183" s="148" t="s">
        <v>141</v>
      </c>
      <c r="D183" s="148" t="s">
        <v>132</v>
      </c>
      <c r="E183" s="146" t="s">
        <v>228</v>
      </c>
      <c r="F183" s="147" t="s">
        <v>229</v>
      </c>
      <c r="G183" s="148" t="s">
        <v>144</v>
      </c>
      <c r="H183" s="149">
        <v>229.032</v>
      </c>
      <c r="I183" s="150"/>
      <c r="J183" s="151">
        <f>ROUND($I$183*$H$183,2)</f>
        <v>0</v>
      </c>
      <c r="K183" s="147" t="s">
        <v>136</v>
      </c>
      <c r="L183" s="43"/>
      <c r="M183" s="152"/>
      <c r="N183" s="153" t="s">
        <v>42</v>
      </c>
      <c r="O183" s="24"/>
      <c r="P183" s="24"/>
      <c r="Q183" s="154">
        <v>0</v>
      </c>
      <c r="R183" s="154">
        <f>$Q$183*$H$183</f>
        <v>0</v>
      </c>
      <c r="S183" s="154">
        <v>0.00594</v>
      </c>
      <c r="T183" s="155">
        <f>$S$183*$H$183</f>
        <v>1.3604500800000001</v>
      </c>
      <c r="AR183" s="89" t="s">
        <v>131</v>
      </c>
      <c r="AT183" s="89" t="s">
        <v>132</v>
      </c>
      <c r="AU183" s="89" t="s">
        <v>78</v>
      </c>
      <c r="AY183" s="89" t="s">
        <v>129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131</v>
      </c>
      <c r="BM183" s="89" t="s">
        <v>439</v>
      </c>
    </row>
    <row r="184" spans="2:51" s="6" customFormat="1" ht="15.75" customHeight="1">
      <c r="B184" s="157"/>
      <c r="C184" s="158"/>
      <c r="D184" s="159" t="s">
        <v>137</v>
      </c>
      <c r="E184" s="160"/>
      <c r="F184" s="160" t="s">
        <v>404</v>
      </c>
      <c r="G184" s="158"/>
      <c r="H184" s="161">
        <v>229.032</v>
      </c>
      <c r="J184" s="158"/>
      <c r="K184" s="158"/>
      <c r="L184" s="162"/>
      <c r="M184" s="163"/>
      <c r="N184" s="158"/>
      <c r="O184" s="158"/>
      <c r="P184" s="158"/>
      <c r="Q184" s="158"/>
      <c r="R184" s="158"/>
      <c r="S184" s="158"/>
      <c r="T184" s="164"/>
      <c r="AT184" s="165" t="s">
        <v>137</v>
      </c>
      <c r="AU184" s="165" t="s">
        <v>78</v>
      </c>
      <c r="AV184" s="165" t="s">
        <v>78</v>
      </c>
      <c r="AW184" s="165" t="s">
        <v>97</v>
      </c>
      <c r="AX184" s="165" t="s">
        <v>71</v>
      </c>
      <c r="AY184" s="165" t="s">
        <v>129</v>
      </c>
    </row>
    <row r="185" spans="2:65" s="6" customFormat="1" ht="15.75" customHeight="1">
      <c r="B185" s="23"/>
      <c r="C185" s="145" t="s">
        <v>170</v>
      </c>
      <c r="D185" s="145" t="s">
        <v>132</v>
      </c>
      <c r="E185" s="146" t="s">
        <v>231</v>
      </c>
      <c r="F185" s="147" t="s">
        <v>232</v>
      </c>
      <c r="G185" s="148" t="s">
        <v>144</v>
      </c>
      <c r="H185" s="149">
        <v>229.032</v>
      </c>
      <c r="I185" s="150"/>
      <c r="J185" s="151">
        <f>ROUND($I$185*$H$185,2)</f>
        <v>0</v>
      </c>
      <c r="K185" s="147" t="s">
        <v>136</v>
      </c>
      <c r="L185" s="43"/>
      <c r="M185" s="152"/>
      <c r="N185" s="153" t="s">
        <v>42</v>
      </c>
      <c r="O185" s="24"/>
      <c r="P185" s="24"/>
      <c r="Q185" s="154">
        <v>0</v>
      </c>
      <c r="R185" s="154">
        <f>$Q$185*$H$185</f>
        <v>0</v>
      </c>
      <c r="S185" s="154">
        <v>0</v>
      </c>
      <c r="T185" s="155">
        <f>$S$185*$H$185</f>
        <v>0</v>
      </c>
      <c r="AR185" s="89" t="s">
        <v>131</v>
      </c>
      <c r="AT185" s="89" t="s">
        <v>132</v>
      </c>
      <c r="AU185" s="89" t="s">
        <v>78</v>
      </c>
      <c r="AY185" s="6" t="s">
        <v>129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20</v>
      </c>
      <c r="BK185" s="156">
        <f>ROUND($I$185*$H$185,2)</f>
        <v>0</v>
      </c>
      <c r="BL185" s="89" t="s">
        <v>131</v>
      </c>
      <c r="BM185" s="89" t="s">
        <v>440</v>
      </c>
    </row>
    <row r="186" spans="2:51" s="6" customFormat="1" ht="15.75" customHeight="1">
      <c r="B186" s="157"/>
      <c r="C186" s="158"/>
      <c r="D186" s="159" t="s">
        <v>137</v>
      </c>
      <c r="E186" s="160"/>
      <c r="F186" s="160" t="s">
        <v>404</v>
      </c>
      <c r="G186" s="158"/>
      <c r="H186" s="161">
        <v>229.032</v>
      </c>
      <c r="J186" s="158"/>
      <c r="K186" s="158"/>
      <c r="L186" s="162"/>
      <c r="M186" s="163"/>
      <c r="N186" s="158"/>
      <c r="O186" s="158"/>
      <c r="P186" s="158"/>
      <c r="Q186" s="158"/>
      <c r="R186" s="158"/>
      <c r="S186" s="158"/>
      <c r="T186" s="164"/>
      <c r="AT186" s="165" t="s">
        <v>137</v>
      </c>
      <c r="AU186" s="165" t="s">
        <v>78</v>
      </c>
      <c r="AV186" s="165" t="s">
        <v>78</v>
      </c>
      <c r="AW186" s="165" t="s">
        <v>97</v>
      </c>
      <c r="AX186" s="165" t="s">
        <v>20</v>
      </c>
      <c r="AY186" s="165" t="s">
        <v>129</v>
      </c>
    </row>
    <row r="187" spans="2:65" s="6" customFormat="1" ht="15.75" customHeight="1">
      <c r="B187" s="23"/>
      <c r="C187" s="168" t="s">
        <v>249</v>
      </c>
      <c r="D187" s="168" t="s">
        <v>208</v>
      </c>
      <c r="E187" s="169" t="s">
        <v>234</v>
      </c>
      <c r="F187" s="170" t="s">
        <v>235</v>
      </c>
      <c r="G187" s="171" t="s">
        <v>197</v>
      </c>
      <c r="H187" s="172">
        <v>18</v>
      </c>
      <c r="I187" s="173"/>
      <c r="J187" s="174">
        <f>ROUND($I$187*$H$187,2)</f>
        <v>0</v>
      </c>
      <c r="K187" s="170" t="s">
        <v>136</v>
      </c>
      <c r="L187" s="175"/>
      <c r="M187" s="176"/>
      <c r="N187" s="177" t="s">
        <v>42</v>
      </c>
      <c r="O187" s="24"/>
      <c r="P187" s="24"/>
      <c r="Q187" s="154">
        <v>2E-05</v>
      </c>
      <c r="R187" s="154">
        <f>$Q$187*$H$187</f>
        <v>0.00036</v>
      </c>
      <c r="S187" s="154">
        <v>0</v>
      </c>
      <c r="T187" s="155">
        <f>$S$187*$H$187</f>
        <v>0</v>
      </c>
      <c r="AR187" s="89" t="s">
        <v>183</v>
      </c>
      <c r="AT187" s="89" t="s">
        <v>208</v>
      </c>
      <c r="AU187" s="89" t="s">
        <v>78</v>
      </c>
      <c r="AY187" s="6" t="s">
        <v>129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131</v>
      </c>
      <c r="BM187" s="89" t="s">
        <v>441</v>
      </c>
    </row>
    <row r="188" spans="2:65" s="6" customFormat="1" ht="15.75" customHeight="1">
      <c r="B188" s="23"/>
      <c r="C188" s="148" t="s">
        <v>324</v>
      </c>
      <c r="D188" s="148" t="s">
        <v>132</v>
      </c>
      <c r="E188" s="146" t="s">
        <v>237</v>
      </c>
      <c r="F188" s="147" t="s">
        <v>238</v>
      </c>
      <c r="G188" s="148" t="s">
        <v>144</v>
      </c>
      <c r="H188" s="149">
        <v>229.032</v>
      </c>
      <c r="I188" s="150"/>
      <c r="J188" s="151">
        <f>ROUND($I$188*$H$188,2)</f>
        <v>0</v>
      </c>
      <c r="K188" s="147"/>
      <c r="L188" s="43"/>
      <c r="M188" s="152"/>
      <c r="N188" s="153" t="s">
        <v>42</v>
      </c>
      <c r="O188" s="24"/>
      <c r="P188" s="24"/>
      <c r="Q188" s="154">
        <v>0</v>
      </c>
      <c r="R188" s="154">
        <f>$Q$188*$H$188</f>
        <v>0</v>
      </c>
      <c r="S188" s="154">
        <v>0</v>
      </c>
      <c r="T188" s="155">
        <f>$S$188*$H$188</f>
        <v>0</v>
      </c>
      <c r="AR188" s="89" t="s">
        <v>131</v>
      </c>
      <c r="AT188" s="89" t="s">
        <v>132</v>
      </c>
      <c r="AU188" s="89" t="s">
        <v>78</v>
      </c>
      <c r="AY188" s="89" t="s">
        <v>129</v>
      </c>
      <c r="BE188" s="156">
        <f>IF($N$188="základní",$J$188,0)</f>
        <v>0</v>
      </c>
      <c r="BF188" s="156">
        <f>IF($N$188="snížená",$J$188,0)</f>
        <v>0</v>
      </c>
      <c r="BG188" s="156">
        <f>IF($N$188="zákl. přenesená",$J$188,0)</f>
        <v>0</v>
      </c>
      <c r="BH188" s="156">
        <f>IF($N$188="sníž. přenesená",$J$188,0)</f>
        <v>0</v>
      </c>
      <c r="BI188" s="156">
        <f>IF($N$188="nulová",$J$188,0)</f>
        <v>0</v>
      </c>
      <c r="BJ188" s="89" t="s">
        <v>20</v>
      </c>
      <c r="BK188" s="156">
        <f>ROUND($I$188*$H$188,2)</f>
        <v>0</v>
      </c>
      <c r="BL188" s="89" t="s">
        <v>131</v>
      </c>
      <c r="BM188" s="89" t="s">
        <v>442</v>
      </c>
    </row>
    <row r="189" spans="2:51" s="6" customFormat="1" ht="15.75" customHeight="1">
      <c r="B189" s="157"/>
      <c r="C189" s="158"/>
      <c r="D189" s="159" t="s">
        <v>137</v>
      </c>
      <c r="E189" s="160"/>
      <c r="F189" s="160" t="s">
        <v>404</v>
      </c>
      <c r="G189" s="158"/>
      <c r="H189" s="161">
        <v>229.032</v>
      </c>
      <c r="J189" s="158"/>
      <c r="K189" s="158"/>
      <c r="L189" s="162"/>
      <c r="M189" s="163"/>
      <c r="N189" s="158"/>
      <c r="O189" s="158"/>
      <c r="P189" s="158"/>
      <c r="Q189" s="158"/>
      <c r="R189" s="158"/>
      <c r="S189" s="158"/>
      <c r="T189" s="164"/>
      <c r="AT189" s="165" t="s">
        <v>137</v>
      </c>
      <c r="AU189" s="165" t="s">
        <v>78</v>
      </c>
      <c r="AV189" s="165" t="s">
        <v>78</v>
      </c>
      <c r="AW189" s="165" t="s">
        <v>97</v>
      </c>
      <c r="AX189" s="165" t="s">
        <v>20</v>
      </c>
      <c r="AY189" s="165" t="s">
        <v>129</v>
      </c>
    </row>
    <row r="190" spans="2:65" s="6" customFormat="1" ht="15.75" customHeight="1">
      <c r="B190" s="23"/>
      <c r="C190" s="145" t="s">
        <v>202</v>
      </c>
      <c r="D190" s="145" t="s">
        <v>132</v>
      </c>
      <c r="E190" s="146" t="s">
        <v>239</v>
      </c>
      <c r="F190" s="147" t="s">
        <v>240</v>
      </c>
      <c r="G190" s="148" t="s">
        <v>144</v>
      </c>
      <c r="H190" s="149">
        <v>229.032</v>
      </c>
      <c r="I190" s="150"/>
      <c r="J190" s="151">
        <f>ROUND($I$190*$H$190,2)</f>
        <v>0</v>
      </c>
      <c r="K190" s="147" t="s">
        <v>136</v>
      </c>
      <c r="L190" s="43"/>
      <c r="M190" s="152"/>
      <c r="N190" s="153" t="s">
        <v>42</v>
      </c>
      <c r="O190" s="24"/>
      <c r="P190" s="24"/>
      <c r="Q190" s="154">
        <v>0.00662</v>
      </c>
      <c r="R190" s="154">
        <f>$Q$190*$H$190</f>
        <v>1.51619184</v>
      </c>
      <c r="S190" s="154">
        <v>0</v>
      </c>
      <c r="T190" s="155">
        <f>$S$190*$H$190</f>
        <v>0</v>
      </c>
      <c r="AR190" s="89" t="s">
        <v>131</v>
      </c>
      <c r="AT190" s="89" t="s">
        <v>132</v>
      </c>
      <c r="AU190" s="89" t="s">
        <v>78</v>
      </c>
      <c r="AY190" s="6" t="s">
        <v>129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131</v>
      </c>
      <c r="BM190" s="89" t="s">
        <v>443</v>
      </c>
    </row>
    <row r="191" spans="2:51" s="6" customFormat="1" ht="15.75" customHeight="1">
      <c r="B191" s="157"/>
      <c r="C191" s="158"/>
      <c r="D191" s="159" t="s">
        <v>137</v>
      </c>
      <c r="E191" s="160"/>
      <c r="F191" s="160" t="s">
        <v>404</v>
      </c>
      <c r="G191" s="158"/>
      <c r="H191" s="161">
        <v>229.032</v>
      </c>
      <c r="J191" s="158"/>
      <c r="K191" s="158"/>
      <c r="L191" s="162"/>
      <c r="M191" s="163"/>
      <c r="N191" s="158"/>
      <c r="O191" s="158"/>
      <c r="P191" s="158"/>
      <c r="Q191" s="158"/>
      <c r="R191" s="158"/>
      <c r="S191" s="158"/>
      <c r="T191" s="164"/>
      <c r="AT191" s="165" t="s">
        <v>137</v>
      </c>
      <c r="AU191" s="165" t="s">
        <v>78</v>
      </c>
      <c r="AV191" s="165" t="s">
        <v>78</v>
      </c>
      <c r="AW191" s="165" t="s">
        <v>97</v>
      </c>
      <c r="AX191" s="165" t="s">
        <v>71</v>
      </c>
      <c r="AY191" s="165" t="s">
        <v>129</v>
      </c>
    </row>
    <row r="192" spans="2:65" s="6" customFormat="1" ht="15.75" customHeight="1">
      <c r="B192" s="23"/>
      <c r="C192" s="145" t="s">
        <v>203</v>
      </c>
      <c r="D192" s="145" t="s">
        <v>132</v>
      </c>
      <c r="E192" s="146" t="s">
        <v>242</v>
      </c>
      <c r="F192" s="147" t="s">
        <v>243</v>
      </c>
      <c r="G192" s="148" t="s">
        <v>197</v>
      </c>
      <c r="H192" s="149">
        <v>8</v>
      </c>
      <c r="I192" s="150"/>
      <c r="J192" s="151">
        <f>ROUND($I$192*$H$192,2)</f>
        <v>0</v>
      </c>
      <c r="K192" s="147" t="s">
        <v>136</v>
      </c>
      <c r="L192" s="43"/>
      <c r="M192" s="152"/>
      <c r="N192" s="153" t="s">
        <v>42</v>
      </c>
      <c r="O192" s="24"/>
      <c r="P192" s="24"/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84</v>
      </c>
      <c r="AT192" s="89" t="s">
        <v>132</v>
      </c>
      <c r="AU192" s="89" t="s">
        <v>78</v>
      </c>
      <c r="AY192" s="6" t="s">
        <v>129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20</v>
      </c>
      <c r="BK192" s="156">
        <f>ROUND($I$192*$H$192,2)</f>
        <v>0</v>
      </c>
      <c r="BL192" s="89" t="s">
        <v>84</v>
      </c>
      <c r="BM192" s="89" t="s">
        <v>444</v>
      </c>
    </row>
    <row r="193" spans="2:65" s="6" customFormat="1" ht="27" customHeight="1">
      <c r="B193" s="23"/>
      <c r="C193" s="148" t="s">
        <v>207</v>
      </c>
      <c r="D193" s="148" t="s">
        <v>132</v>
      </c>
      <c r="E193" s="146" t="s">
        <v>445</v>
      </c>
      <c r="F193" s="147" t="s">
        <v>245</v>
      </c>
      <c r="G193" s="148" t="s">
        <v>146</v>
      </c>
      <c r="H193" s="149">
        <v>7.2</v>
      </c>
      <c r="I193" s="150"/>
      <c r="J193" s="151">
        <f>ROUND($I$193*$H$193,2)</f>
        <v>0</v>
      </c>
      <c r="K193" s="147"/>
      <c r="L193" s="43"/>
      <c r="M193" s="152"/>
      <c r="N193" s="153" t="s">
        <v>42</v>
      </c>
      <c r="O193" s="24"/>
      <c r="P193" s="24"/>
      <c r="Q193" s="154">
        <v>0.00508</v>
      </c>
      <c r="R193" s="154">
        <f>$Q$193*$H$193</f>
        <v>0.036576000000000004</v>
      </c>
      <c r="S193" s="154">
        <v>0</v>
      </c>
      <c r="T193" s="155">
        <f>$S$193*$H$193</f>
        <v>0</v>
      </c>
      <c r="AR193" s="89" t="s">
        <v>84</v>
      </c>
      <c r="AT193" s="89" t="s">
        <v>132</v>
      </c>
      <c r="AU193" s="89" t="s">
        <v>78</v>
      </c>
      <c r="AY193" s="89" t="s">
        <v>129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20</v>
      </c>
      <c r="BK193" s="156">
        <f>ROUND($I$193*$H$193,2)</f>
        <v>0</v>
      </c>
      <c r="BL193" s="89" t="s">
        <v>84</v>
      </c>
      <c r="BM193" s="89" t="s">
        <v>446</v>
      </c>
    </row>
    <row r="194" spans="2:65" s="6" customFormat="1" ht="15.75" customHeight="1">
      <c r="B194" s="23"/>
      <c r="C194" s="148" t="s">
        <v>204</v>
      </c>
      <c r="D194" s="148" t="s">
        <v>132</v>
      </c>
      <c r="E194" s="146" t="s">
        <v>447</v>
      </c>
      <c r="F194" s="147" t="s">
        <v>448</v>
      </c>
      <c r="G194" s="148" t="s">
        <v>146</v>
      </c>
      <c r="H194" s="149">
        <v>14.7</v>
      </c>
      <c r="I194" s="150"/>
      <c r="J194" s="151">
        <f>ROUND($I$194*$H$194,2)</f>
        <v>0</v>
      </c>
      <c r="K194" s="147"/>
      <c r="L194" s="43"/>
      <c r="M194" s="152"/>
      <c r="N194" s="153" t="s">
        <v>42</v>
      </c>
      <c r="O194" s="24"/>
      <c r="P194" s="24"/>
      <c r="Q194" s="154">
        <v>0.00508</v>
      </c>
      <c r="R194" s="154">
        <f>$Q$194*$H$194</f>
        <v>0.074676</v>
      </c>
      <c r="S194" s="154">
        <v>0</v>
      </c>
      <c r="T194" s="155">
        <f>$S$194*$H$194</f>
        <v>0</v>
      </c>
      <c r="AR194" s="89" t="s">
        <v>84</v>
      </c>
      <c r="AT194" s="89" t="s">
        <v>132</v>
      </c>
      <c r="AU194" s="89" t="s">
        <v>78</v>
      </c>
      <c r="AY194" s="89" t="s">
        <v>129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84</v>
      </c>
      <c r="BM194" s="89" t="s">
        <v>449</v>
      </c>
    </row>
    <row r="195" spans="2:65" s="6" customFormat="1" ht="15.75" customHeight="1">
      <c r="B195" s="23"/>
      <c r="C195" s="148" t="s">
        <v>173</v>
      </c>
      <c r="D195" s="148" t="s">
        <v>132</v>
      </c>
      <c r="E195" s="146" t="s">
        <v>247</v>
      </c>
      <c r="F195" s="147" t="s">
        <v>248</v>
      </c>
      <c r="G195" s="148" t="s">
        <v>146</v>
      </c>
      <c r="H195" s="149">
        <v>28.05</v>
      </c>
      <c r="I195" s="150"/>
      <c r="J195" s="151">
        <f>ROUND($I$195*$H$195,2)</f>
        <v>0</v>
      </c>
      <c r="K195" s="147"/>
      <c r="L195" s="43"/>
      <c r="M195" s="152"/>
      <c r="N195" s="153" t="s">
        <v>42</v>
      </c>
      <c r="O195" s="24"/>
      <c r="P195" s="24"/>
      <c r="Q195" s="154">
        <v>0.00422</v>
      </c>
      <c r="R195" s="154">
        <f>$Q$195*$H$195</f>
        <v>0.118371</v>
      </c>
      <c r="S195" s="154">
        <v>0</v>
      </c>
      <c r="T195" s="155">
        <f>$S$195*$H$195</f>
        <v>0</v>
      </c>
      <c r="AR195" s="89" t="s">
        <v>131</v>
      </c>
      <c r="AT195" s="89" t="s">
        <v>132</v>
      </c>
      <c r="AU195" s="89" t="s">
        <v>78</v>
      </c>
      <c r="AY195" s="89" t="s">
        <v>129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20</v>
      </c>
      <c r="BK195" s="156">
        <f>ROUND($I$195*$H$195,2)</f>
        <v>0</v>
      </c>
      <c r="BL195" s="89" t="s">
        <v>131</v>
      </c>
      <c r="BM195" s="89" t="s">
        <v>450</v>
      </c>
    </row>
    <row r="196" spans="2:51" s="6" customFormat="1" ht="15.75" customHeight="1">
      <c r="B196" s="157"/>
      <c r="C196" s="158"/>
      <c r="D196" s="159" t="s">
        <v>137</v>
      </c>
      <c r="E196" s="160"/>
      <c r="F196" s="160" t="s">
        <v>451</v>
      </c>
      <c r="G196" s="158"/>
      <c r="H196" s="161">
        <v>28.05</v>
      </c>
      <c r="J196" s="158"/>
      <c r="K196" s="158"/>
      <c r="L196" s="162"/>
      <c r="M196" s="163"/>
      <c r="N196" s="158"/>
      <c r="O196" s="158"/>
      <c r="P196" s="158"/>
      <c r="Q196" s="158"/>
      <c r="R196" s="158"/>
      <c r="S196" s="158"/>
      <c r="T196" s="164"/>
      <c r="AT196" s="165" t="s">
        <v>137</v>
      </c>
      <c r="AU196" s="165" t="s">
        <v>78</v>
      </c>
      <c r="AV196" s="165" t="s">
        <v>78</v>
      </c>
      <c r="AW196" s="165" t="s">
        <v>97</v>
      </c>
      <c r="AX196" s="165" t="s">
        <v>20</v>
      </c>
      <c r="AY196" s="165" t="s">
        <v>129</v>
      </c>
    </row>
    <row r="197" spans="2:65" s="6" customFormat="1" ht="15.75" customHeight="1">
      <c r="B197" s="23"/>
      <c r="C197" s="145" t="s">
        <v>214</v>
      </c>
      <c r="D197" s="145" t="s">
        <v>132</v>
      </c>
      <c r="E197" s="146" t="s">
        <v>452</v>
      </c>
      <c r="F197" s="147" t="s">
        <v>453</v>
      </c>
      <c r="G197" s="148" t="s">
        <v>146</v>
      </c>
      <c r="H197" s="149">
        <v>10</v>
      </c>
      <c r="I197" s="150"/>
      <c r="J197" s="151">
        <f>ROUND($I$197*$H$197,2)</f>
        <v>0</v>
      </c>
      <c r="K197" s="147" t="s">
        <v>136</v>
      </c>
      <c r="L197" s="43"/>
      <c r="M197" s="152"/>
      <c r="N197" s="153" t="s">
        <v>42</v>
      </c>
      <c r="O197" s="24"/>
      <c r="P197" s="24"/>
      <c r="Q197" s="154">
        <v>0.00284</v>
      </c>
      <c r="R197" s="154">
        <f>$Q$197*$H$197</f>
        <v>0.0284</v>
      </c>
      <c r="S197" s="154">
        <v>0</v>
      </c>
      <c r="T197" s="155">
        <f>$S$197*$H$197</f>
        <v>0</v>
      </c>
      <c r="AR197" s="89" t="s">
        <v>131</v>
      </c>
      <c r="AT197" s="89" t="s">
        <v>132</v>
      </c>
      <c r="AU197" s="89" t="s">
        <v>78</v>
      </c>
      <c r="AY197" s="6" t="s">
        <v>129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20</v>
      </c>
      <c r="BK197" s="156">
        <f>ROUND($I$197*$H$197,2)</f>
        <v>0</v>
      </c>
      <c r="BL197" s="89" t="s">
        <v>131</v>
      </c>
      <c r="BM197" s="89" t="s">
        <v>454</v>
      </c>
    </row>
    <row r="198" spans="2:51" s="6" customFormat="1" ht="15.75" customHeight="1">
      <c r="B198" s="157"/>
      <c r="C198" s="158"/>
      <c r="D198" s="159" t="s">
        <v>137</v>
      </c>
      <c r="E198" s="160"/>
      <c r="F198" s="160" t="s">
        <v>25</v>
      </c>
      <c r="G198" s="158"/>
      <c r="H198" s="161">
        <v>10</v>
      </c>
      <c r="J198" s="158"/>
      <c r="K198" s="158"/>
      <c r="L198" s="162"/>
      <c r="M198" s="163"/>
      <c r="N198" s="158"/>
      <c r="O198" s="158"/>
      <c r="P198" s="158"/>
      <c r="Q198" s="158"/>
      <c r="R198" s="158"/>
      <c r="S198" s="158"/>
      <c r="T198" s="164"/>
      <c r="AT198" s="165" t="s">
        <v>137</v>
      </c>
      <c r="AU198" s="165" t="s">
        <v>78</v>
      </c>
      <c r="AV198" s="165" t="s">
        <v>78</v>
      </c>
      <c r="AW198" s="165" t="s">
        <v>97</v>
      </c>
      <c r="AX198" s="165" t="s">
        <v>20</v>
      </c>
      <c r="AY198" s="165" t="s">
        <v>129</v>
      </c>
    </row>
    <row r="199" spans="2:65" s="6" customFormat="1" ht="15.75" customHeight="1">
      <c r="B199" s="23"/>
      <c r="C199" s="145" t="s">
        <v>180</v>
      </c>
      <c r="D199" s="145" t="s">
        <v>132</v>
      </c>
      <c r="E199" s="146" t="s">
        <v>250</v>
      </c>
      <c r="F199" s="147" t="s">
        <v>251</v>
      </c>
      <c r="G199" s="148" t="s">
        <v>144</v>
      </c>
      <c r="H199" s="149">
        <v>26.984</v>
      </c>
      <c r="I199" s="150"/>
      <c r="J199" s="151">
        <f>ROUND($I$199*$H$199,2)</f>
        <v>0</v>
      </c>
      <c r="K199" s="147" t="s">
        <v>136</v>
      </c>
      <c r="L199" s="43"/>
      <c r="M199" s="152"/>
      <c r="N199" s="153" t="s">
        <v>42</v>
      </c>
      <c r="O199" s="24"/>
      <c r="P199" s="24"/>
      <c r="Q199" s="154">
        <v>0.00508</v>
      </c>
      <c r="R199" s="154">
        <f>$Q$199*$H$199</f>
        <v>0.13707872000000002</v>
      </c>
      <c r="S199" s="154">
        <v>0</v>
      </c>
      <c r="T199" s="155">
        <f>$S$199*$H$199</f>
        <v>0</v>
      </c>
      <c r="AR199" s="89" t="s">
        <v>131</v>
      </c>
      <c r="AT199" s="89" t="s">
        <v>132</v>
      </c>
      <c r="AU199" s="89" t="s">
        <v>78</v>
      </c>
      <c r="AY199" s="6" t="s">
        <v>129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20</v>
      </c>
      <c r="BK199" s="156">
        <f>ROUND($I$199*$H$199,2)</f>
        <v>0</v>
      </c>
      <c r="BL199" s="89" t="s">
        <v>131</v>
      </c>
      <c r="BM199" s="89" t="s">
        <v>455</v>
      </c>
    </row>
    <row r="200" spans="2:51" s="6" customFormat="1" ht="15.75" customHeight="1">
      <c r="B200" s="157"/>
      <c r="C200" s="158"/>
      <c r="D200" s="159" t="s">
        <v>137</v>
      </c>
      <c r="E200" s="160"/>
      <c r="F200" s="160" t="s">
        <v>456</v>
      </c>
      <c r="G200" s="158"/>
      <c r="H200" s="161">
        <v>26.984</v>
      </c>
      <c r="J200" s="158"/>
      <c r="K200" s="158"/>
      <c r="L200" s="162"/>
      <c r="M200" s="163"/>
      <c r="N200" s="158"/>
      <c r="O200" s="158"/>
      <c r="P200" s="158"/>
      <c r="Q200" s="158"/>
      <c r="R200" s="158"/>
      <c r="S200" s="158"/>
      <c r="T200" s="164"/>
      <c r="AT200" s="165" t="s">
        <v>137</v>
      </c>
      <c r="AU200" s="165" t="s">
        <v>78</v>
      </c>
      <c r="AV200" s="165" t="s">
        <v>78</v>
      </c>
      <c r="AW200" s="165" t="s">
        <v>97</v>
      </c>
      <c r="AX200" s="165" t="s">
        <v>71</v>
      </c>
      <c r="AY200" s="165" t="s">
        <v>129</v>
      </c>
    </row>
    <row r="201" spans="2:65" s="6" customFormat="1" ht="15.75" customHeight="1">
      <c r="B201" s="23"/>
      <c r="C201" s="145" t="s">
        <v>241</v>
      </c>
      <c r="D201" s="145" t="s">
        <v>132</v>
      </c>
      <c r="E201" s="146" t="s">
        <v>457</v>
      </c>
      <c r="F201" s="147" t="s">
        <v>458</v>
      </c>
      <c r="G201" s="148" t="s">
        <v>197</v>
      </c>
      <c r="H201" s="149">
        <v>1</v>
      </c>
      <c r="I201" s="150"/>
      <c r="J201" s="151">
        <f>ROUND($I$201*$H$201,2)</f>
        <v>0</v>
      </c>
      <c r="K201" s="147"/>
      <c r="L201" s="43"/>
      <c r="M201" s="152"/>
      <c r="N201" s="153" t="s">
        <v>42</v>
      </c>
      <c r="O201" s="24"/>
      <c r="P201" s="24"/>
      <c r="Q201" s="154">
        <v>0.00389</v>
      </c>
      <c r="R201" s="154">
        <f>$Q$201*$H$201</f>
        <v>0.00389</v>
      </c>
      <c r="S201" s="154">
        <v>0</v>
      </c>
      <c r="T201" s="155">
        <f>$S$201*$H$201</f>
        <v>0</v>
      </c>
      <c r="AR201" s="89" t="s">
        <v>131</v>
      </c>
      <c r="AT201" s="89" t="s">
        <v>132</v>
      </c>
      <c r="AU201" s="89" t="s">
        <v>78</v>
      </c>
      <c r="AY201" s="6" t="s">
        <v>129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20</v>
      </c>
      <c r="BK201" s="156">
        <f>ROUND($I$201*$H$201,2)</f>
        <v>0</v>
      </c>
      <c r="BL201" s="89" t="s">
        <v>131</v>
      </c>
      <c r="BM201" s="89" t="s">
        <v>459</v>
      </c>
    </row>
    <row r="202" spans="2:65" s="6" customFormat="1" ht="15.75" customHeight="1">
      <c r="B202" s="23"/>
      <c r="C202" s="148" t="s">
        <v>274</v>
      </c>
      <c r="D202" s="148" t="s">
        <v>132</v>
      </c>
      <c r="E202" s="146" t="s">
        <v>322</v>
      </c>
      <c r="F202" s="147" t="s">
        <v>323</v>
      </c>
      <c r="G202" s="148" t="s">
        <v>146</v>
      </c>
      <c r="H202" s="149">
        <v>28.05</v>
      </c>
      <c r="I202" s="150"/>
      <c r="J202" s="151">
        <f>ROUND($I$202*$H$202,2)</f>
        <v>0</v>
      </c>
      <c r="K202" s="147" t="s">
        <v>136</v>
      </c>
      <c r="L202" s="43"/>
      <c r="M202" s="152"/>
      <c r="N202" s="153" t="s">
        <v>42</v>
      </c>
      <c r="O202" s="24"/>
      <c r="P202" s="24"/>
      <c r="Q202" s="154">
        <v>0.00653</v>
      </c>
      <c r="R202" s="154">
        <f>$Q$202*$H$202</f>
        <v>0.1831665</v>
      </c>
      <c r="S202" s="154">
        <v>0</v>
      </c>
      <c r="T202" s="155">
        <f>$S$202*$H$202</f>
        <v>0</v>
      </c>
      <c r="AR202" s="89" t="s">
        <v>131</v>
      </c>
      <c r="AT202" s="89" t="s">
        <v>132</v>
      </c>
      <c r="AU202" s="89" t="s">
        <v>78</v>
      </c>
      <c r="AY202" s="89" t="s">
        <v>129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131</v>
      </c>
      <c r="BM202" s="89" t="s">
        <v>460</v>
      </c>
    </row>
    <row r="203" spans="2:51" s="6" customFormat="1" ht="15.75" customHeight="1">
      <c r="B203" s="157"/>
      <c r="C203" s="158"/>
      <c r="D203" s="159" t="s">
        <v>137</v>
      </c>
      <c r="E203" s="160"/>
      <c r="F203" s="160" t="s">
        <v>451</v>
      </c>
      <c r="G203" s="158"/>
      <c r="H203" s="161">
        <v>28.05</v>
      </c>
      <c r="J203" s="158"/>
      <c r="K203" s="158"/>
      <c r="L203" s="162"/>
      <c r="M203" s="163"/>
      <c r="N203" s="158"/>
      <c r="O203" s="158"/>
      <c r="P203" s="158"/>
      <c r="Q203" s="158"/>
      <c r="R203" s="158"/>
      <c r="S203" s="158"/>
      <c r="T203" s="164"/>
      <c r="AT203" s="165" t="s">
        <v>137</v>
      </c>
      <c r="AU203" s="165" t="s">
        <v>78</v>
      </c>
      <c r="AV203" s="165" t="s">
        <v>78</v>
      </c>
      <c r="AW203" s="165" t="s">
        <v>97</v>
      </c>
      <c r="AX203" s="165" t="s">
        <v>20</v>
      </c>
      <c r="AY203" s="165" t="s">
        <v>129</v>
      </c>
    </row>
    <row r="204" spans="2:65" s="6" customFormat="1" ht="15.75" customHeight="1">
      <c r="B204" s="23"/>
      <c r="C204" s="145" t="s">
        <v>461</v>
      </c>
      <c r="D204" s="145" t="s">
        <v>132</v>
      </c>
      <c r="E204" s="146" t="s">
        <v>462</v>
      </c>
      <c r="F204" s="147" t="s">
        <v>463</v>
      </c>
      <c r="G204" s="148" t="s">
        <v>146</v>
      </c>
      <c r="H204" s="149">
        <v>1.5</v>
      </c>
      <c r="I204" s="150"/>
      <c r="J204" s="151">
        <f>ROUND($I$204*$H$204,2)</f>
        <v>0</v>
      </c>
      <c r="K204" s="147"/>
      <c r="L204" s="43"/>
      <c r="M204" s="152"/>
      <c r="N204" s="153" t="s">
        <v>42</v>
      </c>
      <c r="O204" s="24"/>
      <c r="P204" s="24"/>
      <c r="Q204" s="154">
        <v>0.00369</v>
      </c>
      <c r="R204" s="154">
        <f>$Q$204*$H$204</f>
        <v>0.005535</v>
      </c>
      <c r="S204" s="154">
        <v>0</v>
      </c>
      <c r="T204" s="155">
        <f>$S$204*$H$204</f>
        <v>0</v>
      </c>
      <c r="AR204" s="89" t="s">
        <v>131</v>
      </c>
      <c r="AT204" s="89" t="s">
        <v>132</v>
      </c>
      <c r="AU204" s="89" t="s">
        <v>78</v>
      </c>
      <c r="AY204" s="6" t="s">
        <v>129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20</v>
      </c>
      <c r="BK204" s="156">
        <f>ROUND($I$204*$H$204,2)</f>
        <v>0</v>
      </c>
      <c r="BL204" s="89" t="s">
        <v>131</v>
      </c>
      <c r="BM204" s="89" t="s">
        <v>464</v>
      </c>
    </row>
    <row r="205" spans="2:65" s="6" customFormat="1" ht="15.75" customHeight="1">
      <c r="B205" s="23"/>
      <c r="C205" s="148" t="s">
        <v>319</v>
      </c>
      <c r="D205" s="148" t="s">
        <v>132</v>
      </c>
      <c r="E205" s="146" t="s">
        <v>253</v>
      </c>
      <c r="F205" s="147" t="s">
        <v>254</v>
      </c>
      <c r="G205" s="148" t="s">
        <v>176</v>
      </c>
      <c r="H205" s="149">
        <v>1.993</v>
      </c>
      <c r="I205" s="150"/>
      <c r="J205" s="151">
        <f>ROUND($I$205*$H$205,2)</f>
        <v>0</v>
      </c>
      <c r="K205" s="147" t="s">
        <v>136</v>
      </c>
      <c r="L205" s="43"/>
      <c r="M205" s="152"/>
      <c r="N205" s="153" t="s">
        <v>42</v>
      </c>
      <c r="O205" s="24"/>
      <c r="P205" s="24"/>
      <c r="Q205" s="154">
        <v>0</v>
      </c>
      <c r="R205" s="154">
        <f>$Q$205*$H$205</f>
        <v>0</v>
      </c>
      <c r="S205" s="154">
        <v>0</v>
      </c>
      <c r="T205" s="155">
        <f>$S$205*$H$205</f>
        <v>0</v>
      </c>
      <c r="AR205" s="89" t="s">
        <v>84</v>
      </c>
      <c r="AT205" s="89" t="s">
        <v>132</v>
      </c>
      <c r="AU205" s="89" t="s">
        <v>78</v>
      </c>
      <c r="AY205" s="89" t="s">
        <v>129</v>
      </c>
      <c r="BE205" s="156">
        <f>IF($N$205="základní",$J$205,0)</f>
        <v>0</v>
      </c>
      <c r="BF205" s="156">
        <f>IF($N$205="snížená",$J$205,0)</f>
        <v>0</v>
      </c>
      <c r="BG205" s="156">
        <f>IF($N$205="zákl. přenesená",$J$205,0)</f>
        <v>0</v>
      </c>
      <c r="BH205" s="156">
        <f>IF($N$205="sníž. přenesená",$J$205,0)</f>
        <v>0</v>
      </c>
      <c r="BI205" s="156">
        <f>IF($N$205="nulová",$J$205,0)</f>
        <v>0</v>
      </c>
      <c r="BJ205" s="89" t="s">
        <v>20</v>
      </c>
      <c r="BK205" s="156">
        <f>ROUND($I$205*$H$205,2)</f>
        <v>0</v>
      </c>
      <c r="BL205" s="89" t="s">
        <v>84</v>
      </c>
      <c r="BM205" s="89" t="s">
        <v>465</v>
      </c>
    </row>
    <row r="206" spans="2:63" s="132" customFormat="1" ht="30.75" customHeight="1">
      <c r="B206" s="133"/>
      <c r="C206" s="134"/>
      <c r="D206" s="134" t="s">
        <v>70</v>
      </c>
      <c r="E206" s="143" t="s">
        <v>255</v>
      </c>
      <c r="F206" s="143" t="s">
        <v>256</v>
      </c>
      <c r="G206" s="134"/>
      <c r="H206" s="134"/>
      <c r="J206" s="144">
        <f>$BK$206</f>
        <v>0</v>
      </c>
      <c r="K206" s="134"/>
      <c r="L206" s="137"/>
      <c r="M206" s="138"/>
      <c r="N206" s="134"/>
      <c r="O206" s="134"/>
      <c r="P206" s="139">
        <f>SUM($P$207:$P$217)</f>
        <v>0</v>
      </c>
      <c r="Q206" s="134"/>
      <c r="R206" s="139">
        <f>SUM($R$207:$R$217)</f>
        <v>0.06710648</v>
      </c>
      <c r="S206" s="134"/>
      <c r="T206" s="140">
        <f>SUM($T$207:$T$217)</f>
        <v>0</v>
      </c>
      <c r="AR206" s="141" t="s">
        <v>78</v>
      </c>
      <c r="AT206" s="141" t="s">
        <v>70</v>
      </c>
      <c r="AU206" s="141" t="s">
        <v>20</v>
      </c>
      <c r="AY206" s="141" t="s">
        <v>129</v>
      </c>
      <c r="BK206" s="142">
        <f>SUM($BK$207:$BK$217)</f>
        <v>0</v>
      </c>
    </row>
    <row r="207" spans="2:65" s="6" customFormat="1" ht="15.75" customHeight="1">
      <c r="B207" s="23"/>
      <c r="C207" s="148" t="s">
        <v>211</v>
      </c>
      <c r="D207" s="148" t="s">
        <v>132</v>
      </c>
      <c r="E207" s="146" t="s">
        <v>258</v>
      </c>
      <c r="F207" s="147" t="s">
        <v>259</v>
      </c>
      <c r="G207" s="148" t="s">
        <v>144</v>
      </c>
      <c r="H207" s="149">
        <v>229.032</v>
      </c>
      <c r="I207" s="150"/>
      <c r="J207" s="151">
        <f>ROUND($I$207*$H$207,2)</f>
        <v>0</v>
      </c>
      <c r="K207" s="147" t="s">
        <v>136</v>
      </c>
      <c r="L207" s="43"/>
      <c r="M207" s="152"/>
      <c r="N207" s="153" t="s">
        <v>42</v>
      </c>
      <c r="O207" s="24"/>
      <c r="P207" s="24"/>
      <c r="Q207" s="154">
        <v>1E-05</v>
      </c>
      <c r="R207" s="154">
        <f>$Q$207*$H$207</f>
        <v>0.00229032</v>
      </c>
      <c r="S207" s="154">
        <v>0</v>
      </c>
      <c r="T207" s="155">
        <f>$S$207*$H$207</f>
        <v>0</v>
      </c>
      <c r="AR207" s="89" t="s">
        <v>131</v>
      </c>
      <c r="AT207" s="89" t="s">
        <v>132</v>
      </c>
      <c r="AU207" s="89" t="s">
        <v>78</v>
      </c>
      <c r="AY207" s="89" t="s">
        <v>129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20</v>
      </c>
      <c r="BK207" s="156">
        <f>ROUND($I$207*$H$207,2)</f>
        <v>0</v>
      </c>
      <c r="BL207" s="89" t="s">
        <v>131</v>
      </c>
      <c r="BM207" s="89" t="s">
        <v>466</v>
      </c>
    </row>
    <row r="208" spans="2:51" s="6" customFormat="1" ht="15.75" customHeight="1">
      <c r="B208" s="157"/>
      <c r="C208" s="158"/>
      <c r="D208" s="159" t="s">
        <v>137</v>
      </c>
      <c r="E208" s="160"/>
      <c r="F208" s="160" t="s">
        <v>404</v>
      </c>
      <c r="G208" s="158"/>
      <c r="H208" s="161">
        <v>229.032</v>
      </c>
      <c r="J208" s="158"/>
      <c r="K208" s="158"/>
      <c r="L208" s="162"/>
      <c r="M208" s="163"/>
      <c r="N208" s="158"/>
      <c r="O208" s="158"/>
      <c r="P208" s="158"/>
      <c r="Q208" s="158"/>
      <c r="R208" s="158"/>
      <c r="S208" s="158"/>
      <c r="T208" s="164"/>
      <c r="AT208" s="165" t="s">
        <v>137</v>
      </c>
      <c r="AU208" s="165" t="s">
        <v>78</v>
      </c>
      <c r="AV208" s="165" t="s">
        <v>78</v>
      </c>
      <c r="AW208" s="165" t="s">
        <v>97</v>
      </c>
      <c r="AX208" s="165" t="s">
        <v>71</v>
      </c>
      <c r="AY208" s="165" t="s">
        <v>129</v>
      </c>
    </row>
    <row r="209" spans="2:65" s="6" customFormat="1" ht="27" customHeight="1">
      <c r="B209" s="23"/>
      <c r="C209" s="168" t="s">
        <v>304</v>
      </c>
      <c r="D209" s="168" t="s">
        <v>208</v>
      </c>
      <c r="E209" s="169" t="s">
        <v>261</v>
      </c>
      <c r="F209" s="170" t="s">
        <v>262</v>
      </c>
      <c r="G209" s="171" t="s">
        <v>144</v>
      </c>
      <c r="H209" s="172">
        <v>240.484</v>
      </c>
      <c r="I209" s="173"/>
      <c r="J209" s="174">
        <f>ROUND($I$209*$H$209,2)</f>
        <v>0</v>
      </c>
      <c r="K209" s="170"/>
      <c r="L209" s="175"/>
      <c r="M209" s="176"/>
      <c r="N209" s="177" t="s">
        <v>42</v>
      </c>
      <c r="O209" s="24"/>
      <c r="P209" s="24"/>
      <c r="Q209" s="154">
        <v>0.00013</v>
      </c>
      <c r="R209" s="154">
        <f>$Q$209*$H$209</f>
        <v>0.03126292</v>
      </c>
      <c r="S209" s="154">
        <v>0</v>
      </c>
      <c r="T209" s="155">
        <f>$S$209*$H$209</f>
        <v>0</v>
      </c>
      <c r="AR209" s="89" t="s">
        <v>183</v>
      </c>
      <c r="AT209" s="89" t="s">
        <v>208</v>
      </c>
      <c r="AU209" s="89" t="s">
        <v>78</v>
      </c>
      <c r="AY209" s="6" t="s">
        <v>129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20</v>
      </c>
      <c r="BK209" s="156">
        <f>ROUND($I$209*$H$209,2)</f>
        <v>0</v>
      </c>
      <c r="BL209" s="89" t="s">
        <v>131</v>
      </c>
      <c r="BM209" s="89" t="s">
        <v>467</v>
      </c>
    </row>
    <row r="210" spans="2:51" s="6" customFormat="1" ht="15.75" customHeight="1">
      <c r="B210" s="157"/>
      <c r="C210" s="158"/>
      <c r="D210" s="159" t="s">
        <v>137</v>
      </c>
      <c r="E210" s="160"/>
      <c r="F210" s="160" t="s">
        <v>404</v>
      </c>
      <c r="G210" s="158"/>
      <c r="H210" s="161">
        <v>229.032</v>
      </c>
      <c r="J210" s="158"/>
      <c r="K210" s="158"/>
      <c r="L210" s="162"/>
      <c r="M210" s="163"/>
      <c r="N210" s="158"/>
      <c r="O210" s="158"/>
      <c r="P210" s="158"/>
      <c r="Q210" s="158"/>
      <c r="R210" s="158"/>
      <c r="S210" s="158"/>
      <c r="T210" s="164"/>
      <c r="AT210" s="165" t="s">
        <v>137</v>
      </c>
      <c r="AU210" s="165" t="s">
        <v>78</v>
      </c>
      <c r="AV210" s="165" t="s">
        <v>78</v>
      </c>
      <c r="AW210" s="165" t="s">
        <v>97</v>
      </c>
      <c r="AX210" s="165" t="s">
        <v>20</v>
      </c>
      <c r="AY210" s="165" t="s">
        <v>129</v>
      </c>
    </row>
    <row r="211" spans="2:51" s="6" customFormat="1" ht="15.75" customHeight="1">
      <c r="B211" s="157"/>
      <c r="C211" s="158"/>
      <c r="D211" s="166" t="s">
        <v>137</v>
      </c>
      <c r="E211" s="158"/>
      <c r="F211" s="160" t="s">
        <v>468</v>
      </c>
      <c r="G211" s="158"/>
      <c r="H211" s="161">
        <v>240.484</v>
      </c>
      <c r="J211" s="158"/>
      <c r="K211" s="158"/>
      <c r="L211" s="162"/>
      <c r="M211" s="163"/>
      <c r="N211" s="158"/>
      <c r="O211" s="158"/>
      <c r="P211" s="158"/>
      <c r="Q211" s="158"/>
      <c r="R211" s="158"/>
      <c r="S211" s="158"/>
      <c r="T211" s="164"/>
      <c r="AT211" s="165" t="s">
        <v>137</v>
      </c>
      <c r="AU211" s="165" t="s">
        <v>78</v>
      </c>
      <c r="AV211" s="165" t="s">
        <v>78</v>
      </c>
      <c r="AW211" s="165" t="s">
        <v>71</v>
      </c>
      <c r="AX211" s="165" t="s">
        <v>20</v>
      </c>
      <c r="AY211" s="165" t="s">
        <v>129</v>
      </c>
    </row>
    <row r="212" spans="2:65" s="6" customFormat="1" ht="27" customHeight="1">
      <c r="B212" s="23"/>
      <c r="C212" s="168" t="s">
        <v>217</v>
      </c>
      <c r="D212" s="168" t="s">
        <v>208</v>
      </c>
      <c r="E212" s="169" t="s">
        <v>264</v>
      </c>
      <c r="F212" s="170" t="s">
        <v>265</v>
      </c>
      <c r="G212" s="171" t="s">
        <v>144</v>
      </c>
      <c r="H212" s="172">
        <v>240.484</v>
      </c>
      <c r="I212" s="173"/>
      <c r="J212" s="174">
        <f>ROUND($I$212*$H$212,2)</f>
        <v>0</v>
      </c>
      <c r="K212" s="170"/>
      <c r="L212" s="175"/>
      <c r="M212" s="176"/>
      <c r="N212" s="177" t="s">
        <v>42</v>
      </c>
      <c r="O212" s="24"/>
      <c r="P212" s="24"/>
      <c r="Q212" s="154">
        <v>0.00013</v>
      </c>
      <c r="R212" s="154">
        <f>$Q$212*$H$212</f>
        <v>0.03126292</v>
      </c>
      <c r="S212" s="154">
        <v>0</v>
      </c>
      <c r="T212" s="155">
        <f>$S$212*$H$212</f>
        <v>0</v>
      </c>
      <c r="AR212" s="89" t="s">
        <v>183</v>
      </c>
      <c r="AT212" s="89" t="s">
        <v>208</v>
      </c>
      <c r="AU212" s="89" t="s">
        <v>78</v>
      </c>
      <c r="AY212" s="6" t="s">
        <v>129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131</v>
      </c>
      <c r="BM212" s="89" t="s">
        <v>469</v>
      </c>
    </row>
    <row r="213" spans="2:51" s="6" customFormat="1" ht="15.75" customHeight="1">
      <c r="B213" s="157"/>
      <c r="C213" s="158"/>
      <c r="D213" s="159" t="s">
        <v>137</v>
      </c>
      <c r="E213" s="160"/>
      <c r="F213" s="160" t="s">
        <v>404</v>
      </c>
      <c r="G213" s="158"/>
      <c r="H213" s="161">
        <v>229.032</v>
      </c>
      <c r="J213" s="158"/>
      <c r="K213" s="158"/>
      <c r="L213" s="162"/>
      <c r="M213" s="163"/>
      <c r="N213" s="158"/>
      <c r="O213" s="158"/>
      <c r="P213" s="158"/>
      <c r="Q213" s="158"/>
      <c r="R213" s="158"/>
      <c r="S213" s="158"/>
      <c r="T213" s="164"/>
      <c r="AT213" s="165" t="s">
        <v>137</v>
      </c>
      <c r="AU213" s="165" t="s">
        <v>78</v>
      </c>
      <c r="AV213" s="165" t="s">
        <v>78</v>
      </c>
      <c r="AW213" s="165" t="s">
        <v>97</v>
      </c>
      <c r="AX213" s="165" t="s">
        <v>20</v>
      </c>
      <c r="AY213" s="165" t="s">
        <v>129</v>
      </c>
    </row>
    <row r="214" spans="2:51" s="6" customFormat="1" ht="15.75" customHeight="1">
      <c r="B214" s="157"/>
      <c r="C214" s="158"/>
      <c r="D214" s="166" t="s">
        <v>137</v>
      </c>
      <c r="E214" s="158"/>
      <c r="F214" s="160" t="s">
        <v>468</v>
      </c>
      <c r="G214" s="158"/>
      <c r="H214" s="161">
        <v>240.484</v>
      </c>
      <c r="J214" s="158"/>
      <c r="K214" s="158"/>
      <c r="L214" s="162"/>
      <c r="M214" s="163"/>
      <c r="N214" s="158"/>
      <c r="O214" s="158"/>
      <c r="P214" s="158"/>
      <c r="Q214" s="158"/>
      <c r="R214" s="158"/>
      <c r="S214" s="158"/>
      <c r="T214" s="164"/>
      <c r="AT214" s="165" t="s">
        <v>137</v>
      </c>
      <c r="AU214" s="165" t="s">
        <v>78</v>
      </c>
      <c r="AV214" s="165" t="s">
        <v>78</v>
      </c>
      <c r="AW214" s="165" t="s">
        <v>71</v>
      </c>
      <c r="AX214" s="165" t="s">
        <v>20</v>
      </c>
      <c r="AY214" s="165" t="s">
        <v>129</v>
      </c>
    </row>
    <row r="215" spans="2:65" s="6" customFormat="1" ht="15.75" customHeight="1">
      <c r="B215" s="23"/>
      <c r="C215" s="145" t="s">
        <v>220</v>
      </c>
      <c r="D215" s="145" t="s">
        <v>132</v>
      </c>
      <c r="E215" s="146" t="s">
        <v>267</v>
      </c>
      <c r="F215" s="147" t="s">
        <v>268</v>
      </c>
      <c r="G215" s="148" t="s">
        <v>144</v>
      </c>
      <c r="H215" s="149">
        <v>229.032</v>
      </c>
      <c r="I215" s="150"/>
      <c r="J215" s="151">
        <f>ROUND($I$215*$H$215,2)</f>
        <v>0</v>
      </c>
      <c r="K215" s="147"/>
      <c r="L215" s="43"/>
      <c r="M215" s="152"/>
      <c r="N215" s="153" t="s">
        <v>42</v>
      </c>
      <c r="O215" s="24"/>
      <c r="P215" s="24"/>
      <c r="Q215" s="154">
        <v>1E-05</v>
      </c>
      <c r="R215" s="154">
        <f>$Q$215*$H$215</f>
        <v>0.00229032</v>
      </c>
      <c r="S215" s="154">
        <v>0</v>
      </c>
      <c r="T215" s="155">
        <f>$S$215*$H$215</f>
        <v>0</v>
      </c>
      <c r="AR215" s="89" t="s">
        <v>131</v>
      </c>
      <c r="AT215" s="89" t="s">
        <v>132</v>
      </c>
      <c r="AU215" s="89" t="s">
        <v>78</v>
      </c>
      <c r="AY215" s="6" t="s">
        <v>129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20</v>
      </c>
      <c r="BK215" s="156">
        <f>ROUND($I$215*$H$215,2)</f>
        <v>0</v>
      </c>
      <c r="BL215" s="89" t="s">
        <v>131</v>
      </c>
      <c r="BM215" s="89" t="s">
        <v>470</v>
      </c>
    </row>
    <row r="216" spans="2:51" s="6" customFormat="1" ht="15.75" customHeight="1">
      <c r="B216" s="157"/>
      <c r="C216" s="158"/>
      <c r="D216" s="159" t="s">
        <v>137</v>
      </c>
      <c r="E216" s="160"/>
      <c r="F216" s="160" t="s">
        <v>404</v>
      </c>
      <c r="G216" s="158"/>
      <c r="H216" s="161">
        <v>229.032</v>
      </c>
      <c r="J216" s="158"/>
      <c r="K216" s="158"/>
      <c r="L216" s="162"/>
      <c r="M216" s="163"/>
      <c r="N216" s="158"/>
      <c r="O216" s="158"/>
      <c r="P216" s="158"/>
      <c r="Q216" s="158"/>
      <c r="R216" s="158"/>
      <c r="S216" s="158"/>
      <c r="T216" s="164"/>
      <c r="AT216" s="165" t="s">
        <v>137</v>
      </c>
      <c r="AU216" s="165" t="s">
        <v>78</v>
      </c>
      <c r="AV216" s="165" t="s">
        <v>78</v>
      </c>
      <c r="AW216" s="165" t="s">
        <v>97</v>
      </c>
      <c r="AX216" s="165" t="s">
        <v>71</v>
      </c>
      <c r="AY216" s="165" t="s">
        <v>129</v>
      </c>
    </row>
    <row r="217" spans="2:65" s="6" customFormat="1" ht="15.75" customHeight="1">
      <c r="B217" s="23"/>
      <c r="C217" s="145" t="s">
        <v>471</v>
      </c>
      <c r="D217" s="145" t="s">
        <v>132</v>
      </c>
      <c r="E217" s="146" t="s">
        <v>270</v>
      </c>
      <c r="F217" s="147" t="s">
        <v>271</v>
      </c>
      <c r="G217" s="148" t="s">
        <v>176</v>
      </c>
      <c r="H217" s="149">
        <v>0.067</v>
      </c>
      <c r="I217" s="150"/>
      <c r="J217" s="151">
        <f>ROUND($I$217*$H$217,2)</f>
        <v>0</v>
      </c>
      <c r="K217" s="147" t="s">
        <v>136</v>
      </c>
      <c r="L217" s="43"/>
      <c r="M217" s="152"/>
      <c r="N217" s="153" t="s">
        <v>42</v>
      </c>
      <c r="O217" s="24"/>
      <c r="P217" s="24"/>
      <c r="Q217" s="154">
        <v>0</v>
      </c>
      <c r="R217" s="154">
        <f>$Q$217*$H$217</f>
        <v>0</v>
      </c>
      <c r="S217" s="154">
        <v>0</v>
      </c>
      <c r="T217" s="155">
        <f>$S$217*$H$217</f>
        <v>0</v>
      </c>
      <c r="AR217" s="89" t="s">
        <v>131</v>
      </c>
      <c r="AT217" s="89" t="s">
        <v>132</v>
      </c>
      <c r="AU217" s="89" t="s">
        <v>78</v>
      </c>
      <c r="AY217" s="6" t="s">
        <v>129</v>
      </c>
      <c r="BE217" s="156">
        <f>IF($N$217="základní",$J$217,0)</f>
        <v>0</v>
      </c>
      <c r="BF217" s="156">
        <f>IF($N$217="snížená",$J$217,0)</f>
        <v>0</v>
      </c>
      <c r="BG217" s="156">
        <f>IF($N$217="zákl. přenesená",$J$217,0)</f>
        <v>0</v>
      </c>
      <c r="BH217" s="156">
        <f>IF($N$217="sníž. přenesená",$J$217,0)</f>
        <v>0</v>
      </c>
      <c r="BI217" s="156">
        <f>IF($N$217="nulová",$J$217,0)</f>
        <v>0</v>
      </c>
      <c r="BJ217" s="89" t="s">
        <v>20</v>
      </c>
      <c r="BK217" s="156">
        <f>ROUND($I$217*$H$217,2)</f>
        <v>0</v>
      </c>
      <c r="BL217" s="89" t="s">
        <v>131</v>
      </c>
      <c r="BM217" s="89" t="s">
        <v>472</v>
      </c>
    </row>
    <row r="218" spans="2:63" s="132" customFormat="1" ht="30.75" customHeight="1">
      <c r="B218" s="133"/>
      <c r="C218" s="134"/>
      <c r="D218" s="134" t="s">
        <v>70</v>
      </c>
      <c r="E218" s="143" t="s">
        <v>272</v>
      </c>
      <c r="F218" s="143" t="s">
        <v>273</v>
      </c>
      <c r="G218" s="134"/>
      <c r="H218" s="134"/>
      <c r="J218" s="144">
        <f>$BK$218</f>
        <v>0</v>
      </c>
      <c r="K218" s="134"/>
      <c r="L218" s="137"/>
      <c r="M218" s="138"/>
      <c r="N218" s="134"/>
      <c r="O218" s="134"/>
      <c r="P218" s="139">
        <f>SUM($P$219:$P$220)</f>
        <v>0</v>
      </c>
      <c r="Q218" s="134"/>
      <c r="R218" s="139">
        <f>SUM($R$219:$R$220)</f>
        <v>0</v>
      </c>
      <c r="S218" s="134"/>
      <c r="T218" s="140">
        <f>SUM($T$219:$T$220)</f>
        <v>0.37529999999999997</v>
      </c>
      <c r="AR218" s="141" t="s">
        <v>78</v>
      </c>
      <c r="AT218" s="141" t="s">
        <v>70</v>
      </c>
      <c r="AU218" s="141" t="s">
        <v>20</v>
      </c>
      <c r="AY218" s="141" t="s">
        <v>129</v>
      </c>
      <c r="BK218" s="142">
        <f>SUM($BK$219:$BK$220)</f>
        <v>0</v>
      </c>
    </row>
    <row r="219" spans="2:65" s="6" customFormat="1" ht="27" customHeight="1">
      <c r="B219" s="23"/>
      <c r="C219" s="148" t="s">
        <v>257</v>
      </c>
      <c r="D219" s="148" t="s">
        <v>132</v>
      </c>
      <c r="E219" s="146" t="s">
        <v>473</v>
      </c>
      <c r="F219" s="147" t="s">
        <v>474</v>
      </c>
      <c r="G219" s="148" t="s">
        <v>197</v>
      </c>
      <c r="H219" s="149">
        <v>6</v>
      </c>
      <c r="I219" s="150"/>
      <c r="J219" s="151">
        <f>ROUND($I$219*$H$219,2)</f>
        <v>0</v>
      </c>
      <c r="K219" s="147"/>
      <c r="L219" s="43"/>
      <c r="M219" s="152"/>
      <c r="N219" s="153" t="s">
        <v>42</v>
      </c>
      <c r="O219" s="24"/>
      <c r="P219" s="24"/>
      <c r="Q219" s="154">
        <v>0</v>
      </c>
      <c r="R219" s="154">
        <f>$Q$219*$H$219</f>
        <v>0</v>
      </c>
      <c r="S219" s="154">
        <v>0.0417</v>
      </c>
      <c r="T219" s="155">
        <f>$S$219*$H$219</f>
        <v>0.2502</v>
      </c>
      <c r="AR219" s="89" t="s">
        <v>131</v>
      </c>
      <c r="AT219" s="89" t="s">
        <v>132</v>
      </c>
      <c r="AU219" s="89" t="s">
        <v>78</v>
      </c>
      <c r="AY219" s="89" t="s">
        <v>129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20</v>
      </c>
      <c r="BK219" s="156">
        <f>ROUND($I$219*$H$219,2)</f>
        <v>0</v>
      </c>
      <c r="BL219" s="89" t="s">
        <v>131</v>
      </c>
      <c r="BM219" s="89" t="s">
        <v>475</v>
      </c>
    </row>
    <row r="220" spans="2:65" s="6" customFormat="1" ht="27" customHeight="1">
      <c r="B220" s="23"/>
      <c r="C220" s="148" t="s">
        <v>260</v>
      </c>
      <c r="D220" s="148" t="s">
        <v>132</v>
      </c>
      <c r="E220" s="146" t="s">
        <v>476</v>
      </c>
      <c r="F220" s="147" t="s">
        <v>477</v>
      </c>
      <c r="G220" s="148" t="s">
        <v>197</v>
      </c>
      <c r="H220" s="149">
        <v>3</v>
      </c>
      <c r="I220" s="150"/>
      <c r="J220" s="151">
        <f>ROUND($I$220*$H$220,2)</f>
        <v>0</v>
      </c>
      <c r="K220" s="147"/>
      <c r="L220" s="43"/>
      <c r="M220" s="152"/>
      <c r="N220" s="153" t="s">
        <v>42</v>
      </c>
      <c r="O220" s="24"/>
      <c r="P220" s="24"/>
      <c r="Q220" s="154">
        <v>0</v>
      </c>
      <c r="R220" s="154">
        <f>$Q$220*$H$220</f>
        <v>0</v>
      </c>
      <c r="S220" s="154">
        <v>0.0417</v>
      </c>
      <c r="T220" s="155">
        <f>$S$220*$H$220</f>
        <v>0.1251</v>
      </c>
      <c r="AR220" s="89" t="s">
        <v>131</v>
      </c>
      <c r="AT220" s="89" t="s">
        <v>132</v>
      </c>
      <c r="AU220" s="89" t="s">
        <v>78</v>
      </c>
      <c r="AY220" s="89" t="s">
        <v>129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20</v>
      </c>
      <c r="BK220" s="156">
        <f>ROUND($I$220*$H$220,2)</f>
        <v>0</v>
      </c>
      <c r="BL220" s="89" t="s">
        <v>131</v>
      </c>
      <c r="BM220" s="89" t="s">
        <v>478</v>
      </c>
    </row>
    <row r="221" spans="2:63" s="132" customFormat="1" ht="30.75" customHeight="1">
      <c r="B221" s="133"/>
      <c r="C221" s="134"/>
      <c r="D221" s="134" t="s">
        <v>70</v>
      </c>
      <c r="E221" s="143" t="s">
        <v>278</v>
      </c>
      <c r="F221" s="143" t="s">
        <v>279</v>
      </c>
      <c r="G221" s="134"/>
      <c r="H221" s="134"/>
      <c r="J221" s="144">
        <f>$BK$221</f>
        <v>0</v>
      </c>
      <c r="K221" s="134"/>
      <c r="L221" s="137"/>
      <c r="M221" s="138"/>
      <c r="N221" s="134"/>
      <c r="O221" s="134"/>
      <c r="P221" s="139">
        <f>SUM($P$222:$P$224)</f>
        <v>0</v>
      </c>
      <c r="Q221" s="134"/>
      <c r="R221" s="139">
        <f>SUM($R$222:$R$224)</f>
        <v>0.001683</v>
      </c>
      <c r="S221" s="134"/>
      <c r="T221" s="140">
        <f>SUM($T$222:$T$224)</f>
        <v>0</v>
      </c>
      <c r="AR221" s="141" t="s">
        <v>78</v>
      </c>
      <c r="AT221" s="141" t="s">
        <v>70</v>
      </c>
      <c r="AU221" s="141" t="s">
        <v>20</v>
      </c>
      <c r="AY221" s="141" t="s">
        <v>129</v>
      </c>
      <c r="BK221" s="142">
        <f>SUM($BK$222:$BK$224)</f>
        <v>0</v>
      </c>
    </row>
    <row r="222" spans="2:65" s="6" customFormat="1" ht="27" customHeight="1">
      <c r="B222" s="23"/>
      <c r="C222" s="148" t="s">
        <v>305</v>
      </c>
      <c r="D222" s="148" t="s">
        <v>132</v>
      </c>
      <c r="E222" s="146" t="s">
        <v>281</v>
      </c>
      <c r="F222" s="147" t="s">
        <v>282</v>
      </c>
      <c r="G222" s="148" t="s">
        <v>146</v>
      </c>
      <c r="H222" s="149">
        <v>56.1</v>
      </c>
      <c r="I222" s="150"/>
      <c r="J222" s="151">
        <f>ROUND($I$222*$H$222,2)</f>
        <v>0</v>
      </c>
      <c r="K222" s="147"/>
      <c r="L222" s="43"/>
      <c r="M222" s="152"/>
      <c r="N222" s="153" t="s">
        <v>42</v>
      </c>
      <c r="O222" s="24"/>
      <c r="P222" s="24"/>
      <c r="Q222" s="154">
        <v>3E-05</v>
      </c>
      <c r="R222" s="154">
        <f>$Q$222*$H$222</f>
        <v>0.001683</v>
      </c>
      <c r="S222" s="154">
        <v>0</v>
      </c>
      <c r="T222" s="155">
        <f>$S$222*$H$222</f>
        <v>0</v>
      </c>
      <c r="AR222" s="89" t="s">
        <v>131</v>
      </c>
      <c r="AT222" s="89" t="s">
        <v>132</v>
      </c>
      <c r="AU222" s="89" t="s">
        <v>78</v>
      </c>
      <c r="AY222" s="89" t="s">
        <v>129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131</v>
      </c>
      <c r="BM222" s="89" t="s">
        <v>479</v>
      </c>
    </row>
    <row r="223" spans="2:51" s="6" customFormat="1" ht="15.75" customHeight="1">
      <c r="B223" s="157"/>
      <c r="C223" s="158"/>
      <c r="D223" s="159" t="s">
        <v>137</v>
      </c>
      <c r="E223" s="160"/>
      <c r="F223" s="160" t="s">
        <v>480</v>
      </c>
      <c r="G223" s="158"/>
      <c r="H223" s="161">
        <v>56.1</v>
      </c>
      <c r="J223" s="158"/>
      <c r="K223" s="158"/>
      <c r="L223" s="162"/>
      <c r="M223" s="163"/>
      <c r="N223" s="158"/>
      <c r="O223" s="158"/>
      <c r="P223" s="158"/>
      <c r="Q223" s="158"/>
      <c r="R223" s="158"/>
      <c r="S223" s="158"/>
      <c r="T223" s="164"/>
      <c r="AT223" s="165" t="s">
        <v>137</v>
      </c>
      <c r="AU223" s="165" t="s">
        <v>78</v>
      </c>
      <c r="AV223" s="165" t="s">
        <v>78</v>
      </c>
      <c r="AW223" s="165" t="s">
        <v>97</v>
      </c>
      <c r="AX223" s="165" t="s">
        <v>20</v>
      </c>
      <c r="AY223" s="165" t="s">
        <v>129</v>
      </c>
    </row>
    <row r="224" spans="2:65" s="6" customFormat="1" ht="15.75" customHeight="1">
      <c r="B224" s="23"/>
      <c r="C224" s="145" t="s">
        <v>481</v>
      </c>
      <c r="D224" s="145" t="s">
        <v>132</v>
      </c>
      <c r="E224" s="146" t="s">
        <v>284</v>
      </c>
      <c r="F224" s="147" t="s">
        <v>285</v>
      </c>
      <c r="G224" s="148" t="s">
        <v>176</v>
      </c>
      <c r="H224" s="149">
        <v>0.002</v>
      </c>
      <c r="I224" s="150"/>
      <c r="J224" s="151">
        <f>ROUND($I$224*$H$224,2)</f>
        <v>0</v>
      </c>
      <c r="K224" s="147" t="s">
        <v>136</v>
      </c>
      <c r="L224" s="43"/>
      <c r="M224" s="152"/>
      <c r="N224" s="153" t="s">
        <v>42</v>
      </c>
      <c r="O224" s="24"/>
      <c r="P224" s="24"/>
      <c r="Q224" s="154">
        <v>0</v>
      </c>
      <c r="R224" s="154">
        <f>$Q$224*$H$224</f>
        <v>0</v>
      </c>
      <c r="S224" s="154">
        <v>0</v>
      </c>
      <c r="T224" s="155">
        <f>$S$224*$H$224</f>
        <v>0</v>
      </c>
      <c r="AR224" s="89" t="s">
        <v>131</v>
      </c>
      <c r="AT224" s="89" t="s">
        <v>132</v>
      </c>
      <c r="AU224" s="89" t="s">
        <v>78</v>
      </c>
      <c r="AY224" s="6" t="s">
        <v>129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20</v>
      </c>
      <c r="BK224" s="156">
        <f>ROUND($I$224*$H$224,2)</f>
        <v>0</v>
      </c>
      <c r="BL224" s="89" t="s">
        <v>131</v>
      </c>
      <c r="BM224" s="89" t="s">
        <v>482</v>
      </c>
    </row>
    <row r="225" spans="2:63" s="132" customFormat="1" ht="30.75" customHeight="1">
      <c r="B225" s="133"/>
      <c r="C225" s="134"/>
      <c r="D225" s="134" t="s">
        <v>70</v>
      </c>
      <c r="E225" s="143" t="s">
        <v>289</v>
      </c>
      <c r="F225" s="143" t="s">
        <v>290</v>
      </c>
      <c r="G225" s="134"/>
      <c r="H225" s="134"/>
      <c r="J225" s="144">
        <f>$BK$225</f>
        <v>0</v>
      </c>
      <c r="K225" s="134"/>
      <c r="L225" s="137"/>
      <c r="M225" s="138"/>
      <c r="N225" s="134"/>
      <c r="O225" s="134"/>
      <c r="P225" s="139">
        <f>SUM($P$226:$P$227)</f>
        <v>0</v>
      </c>
      <c r="Q225" s="134"/>
      <c r="R225" s="139">
        <f>SUM($R$226:$R$227)</f>
        <v>0.0237468</v>
      </c>
      <c r="S225" s="134"/>
      <c r="T225" s="140">
        <f>SUM($T$226:$T$227)</f>
        <v>0</v>
      </c>
      <c r="AR225" s="141" t="s">
        <v>78</v>
      </c>
      <c r="AT225" s="141" t="s">
        <v>70</v>
      </c>
      <c r="AU225" s="141" t="s">
        <v>20</v>
      </c>
      <c r="AY225" s="141" t="s">
        <v>129</v>
      </c>
      <c r="BK225" s="142">
        <f>SUM($BK$226:$BK$227)</f>
        <v>0</v>
      </c>
    </row>
    <row r="226" spans="2:65" s="6" customFormat="1" ht="27" customHeight="1">
      <c r="B226" s="23"/>
      <c r="C226" s="148" t="s">
        <v>317</v>
      </c>
      <c r="D226" s="148" t="s">
        <v>132</v>
      </c>
      <c r="E226" s="146" t="s">
        <v>292</v>
      </c>
      <c r="F226" s="147" t="s">
        <v>293</v>
      </c>
      <c r="G226" s="148" t="s">
        <v>144</v>
      </c>
      <c r="H226" s="149">
        <v>39.578</v>
      </c>
      <c r="I226" s="150"/>
      <c r="J226" s="151">
        <f>ROUND($I$226*$H$226,2)</f>
        <v>0</v>
      </c>
      <c r="K226" s="147"/>
      <c r="L226" s="43"/>
      <c r="M226" s="152"/>
      <c r="N226" s="153" t="s">
        <v>42</v>
      </c>
      <c r="O226" s="24"/>
      <c r="P226" s="24"/>
      <c r="Q226" s="154">
        <v>0.0006</v>
      </c>
      <c r="R226" s="154">
        <f>$Q$226*$H$226</f>
        <v>0.0237468</v>
      </c>
      <c r="S226" s="154">
        <v>0</v>
      </c>
      <c r="T226" s="155">
        <f>$S$226*$H$226</f>
        <v>0</v>
      </c>
      <c r="AR226" s="89" t="s">
        <v>84</v>
      </c>
      <c r="AT226" s="89" t="s">
        <v>132</v>
      </c>
      <c r="AU226" s="89" t="s">
        <v>78</v>
      </c>
      <c r="AY226" s="89" t="s">
        <v>129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84</v>
      </c>
      <c r="BM226" s="89" t="s">
        <v>483</v>
      </c>
    </row>
    <row r="227" spans="2:51" s="6" customFormat="1" ht="15.75" customHeight="1">
      <c r="B227" s="157"/>
      <c r="C227" s="158"/>
      <c r="D227" s="159" t="s">
        <v>137</v>
      </c>
      <c r="E227" s="160"/>
      <c r="F227" s="160" t="s">
        <v>368</v>
      </c>
      <c r="G227" s="158"/>
      <c r="H227" s="161">
        <v>39.578</v>
      </c>
      <c r="J227" s="158"/>
      <c r="K227" s="158"/>
      <c r="L227" s="162"/>
      <c r="M227" s="163"/>
      <c r="N227" s="158"/>
      <c r="O227" s="158"/>
      <c r="P227" s="158"/>
      <c r="Q227" s="158"/>
      <c r="R227" s="158"/>
      <c r="S227" s="158"/>
      <c r="T227" s="164"/>
      <c r="AT227" s="165" t="s">
        <v>137</v>
      </c>
      <c r="AU227" s="165" t="s">
        <v>78</v>
      </c>
      <c r="AV227" s="165" t="s">
        <v>78</v>
      </c>
      <c r="AW227" s="165" t="s">
        <v>97</v>
      </c>
      <c r="AX227" s="165" t="s">
        <v>20</v>
      </c>
      <c r="AY227" s="165" t="s">
        <v>129</v>
      </c>
    </row>
    <row r="228" spans="2:63" s="132" customFormat="1" ht="30.75" customHeight="1">
      <c r="B228" s="133"/>
      <c r="C228" s="134"/>
      <c r="D228" s="134" t="s">
        <v>70</v>
      </c>
      <c r="E228" s="143" t="s">
        <v>484</v>
      </c>
      <c r="F228" s="143" t="s">
        <v>485</v>
      </c>
      <c r="G228" s="134"/>
      <c r="H228" s="134"/>
      <c r="J228" s="144">
        <f>$BK$228</f>
        <v>0</v>
      </c>
      <c r="K228" s="134"/>
      <c r="L228" s="137"/>
      <c r="M228" s="138"/>
      <c r="N228" s="134"/>
      <c r="O228" s="134"/>
      <c r="P228" s="139">
        <f>SUM($P$229:$P$231)</f>
        <v>0</v>
      </c>
      <c r="Q228" s="134"/>
      <c r="R228" s="139">
        <f>SUM($R$229:$R$231)</f>
        <v>0.032649649999999995</v>
      </c>
      <c r="S228" s="134"/>
      <c r="T228" s="140">
        <f>SUM($T$229:$T$231)</f>
        <v>0</v>
      </c>
      <c r="AR228" s="141" t="s">
        <v>78</v>
      </c>
      <c r="AT228" s="141" t="s">
        <v>70</v>
      </c>
      <c r="AU228" s="141" t="s">
        <v>20</v>
      </c>
      <c r="AY228" s="141" t="s">
        <v>129</v>
      </c>
      <c r="BK228" s="142">
        <f>SUM($BK$229:$BK$231)</f>
        <v>0</v>
      </c>
    </row>
    <row r="229" spans="2:65" s="6" customFormat="1" ht="15.75" customHeight="1">
      <c r="B229" s="23"/>
      <c r="C229" s="145" t="s">
        <v>252</v>
      </c>
      <c r="D229" s="145" t="s">
        <v>132</v>
      </c>
      <c r="E229" s="146" t="s">
        <v>486</v>
      </c>
      <c r="F229" s="147" t="s">
        <v>487</v>
      </c>
      <c r="G229" s="148" t="s">
        <v>144</v>
      </c>
      <c r="H229" s="149">
        <v>112.585</v>
      </c>
      <c r="I229" s="150"/>
      <c r="J229" s="151">
        <f>ROUND($I$229*$H$229,2)</f>
        <v>0</v>
      </c>
      <c r="K229" s="147" t="s">
        <v>136</v>
      </c>
      <c r="L229" s="43"/>
      <c r="M229" s="152"/>
      <c r="N229" s="153" t="s">
        <v>42</v>
      </c>
      <c r="O229" s="24"/>
      <c r="P229" s="24"/>
      <c r="Q229" s="154">
        <v>0.00029</v>
      </c>
      <c r="R229" s="154">
        <f>$Q$229*$H$229</f>
        <v>0.032649649999999995</v>
      </c>
      <c r="S229" s="154">
        <v>0</v>
      </c>
      <c r="T229" s="155">
        <f>$S$229*$H$229</f>
        <v>0</v>
      </c>
      <c r="AR229" s="89" t="s">
        <v>131</v>
      </c>
      <c r="AT229" s="89" t="s">
        <v>132</v>
      </c>
      <c r="AU229" s="89" t="s">
        <v>78</v>
      </c>
      <c r="AY229" s="6" t="s">
        <v>129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20</v>
      </c>
      <c r="BK229" s="156">
        <f>ROUND($I$229*$H$229,2)</f>
        <v>0</v>
      </c>
      <c r="BL229" s="89" t="s">
        <v>131</v>
      </c>
      <c r="BM229" s="89" t="s">
        <v>488</v>
      </c>
    </row>
    <row r="230" spans="2:51" s="6" customFormat="1" ht="15.75" customHeight="1">
      <c r="B230" s="157"/>
      <c r="C230" s="158"/>
      <c r="D230" s="159" t="s">
        <v>137</v>
      </c>
      <c r="E230" s="160"/>
      <c r="F230" s="160" t="s">
        <v>489</v>
      </c>
      <c r="G230" s="158"/>
      <c r="H230" s="161">
        <v>25.41</v>
      </c>
      <c r="J230" s="158"/>
      <c r="K230" s="158"/>
      <c r="L230" s="162"/>
      <c r="M230" s="163"/>
      <c r="N230" s="158"/>
      <c r="O230" s="158"/>
      <c r="P230" s="158"/>
      <c r="Q230" s="158"/>
      <c r="R230" s="158"/>
      <c r="S230" s="158"/>
      <c r="T230" s="164"/>
      <c r="AT230" s="165" t="s">
        <v>137</v>
      </c>
      <c r="AU230" s="165" t="s">
        <v>78</v>
      </c>
      <c r="AV230" s="165" t="s">
        <v>78</v>
      </c>
      <c r="AW230" s="165" t="s">
        <v>97</v>
      </c>
      <c r="AX230" s="165" t="s">
        <v>71</v>
      </c>
      <c r="AY230" s="165" t="s">
        <v>129</v>
      </c>
    </row>
    <row r="231" spans="2:51" s="6" customFormat="1" ht="15.75" customHeight="1">
      <c r="B231" s="157"/>
      <c r="C231" s="158"/>
      <c r="D231" s="166" t="s">
        <v>137</v>
      </c>
      <c r="E231" s="158"/>
      <c r="F231" s="160" t="s">
        <v>415</v>
      </c>
      <c r="G231" s="158"/>
      <c r="H231" s="161">
        <v>87.175</v>
      </c>
      <c r="J231" s="158"/>
      <c r="K231" s="158"/>
      <c r="L231" s="162"/>
      <c r="M231" s="178"/>
      <c r="N231" s="179"/>
      <c r="O231" s="179"/>
      <c r="P231" s="179"/>
      <c r="Q231" s="179"/>
      <c r="R231" s="179"/>
      <c r="S231" s="179"/>
      <c r="T231" s="180"/>
      <c r="AT231" s="165" t="s">
        <v>137</v>
      </c>
      <c r="AU231" s="165" t="s">
        <v>78</v>
      </c>
      <c r="AV231" s="165" t="s">
        <v>78</v>
      </c>
      <c r="AW231" s="165" t="s">
        <v>97</v>
      </c>
      <c r="AX231" s="165" t="s">
        <v>71</v>
      </c>
      <c r="AY231" s="165" t="s">
        <v>129</v>
      </c>
    </row>
    <row r="232" spans="2:12" s="6" customFormat="1" ht="7.5" customHeight="1">
      <c r="B232" s="38"/>
      <c r="C232" s="39"/>
      <c r="D232" s="39"/>
      <c r="E232" s="39"/>
      <c r="F232" s="39"/>
      <c r="G232" s="39"/>
      <c r="H232" s="39"/>
      <c r="I232" s="101"/>
      <c r="J232" s="39"/>
      <c r="K232" s="39"/>
      <c r="L232" s="43"/>
    </row>
    <row r="238" s="2" customFormat="1" ht="14.25" customHeight="1"/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4"/>
      <c r="C1" s="184"/>
      <c r="D1" s="183" t="s">
        <v>1</v>
      </c>
      <c r="E1" s="184"/>
      <c r="F1" s="185" t="s">
        <v>612</v>
      </c>
      <c r="G1" s="302" t="s">
        <v>613</v>
      </c>
      <c r="H1" s="302"/>
      <c r="I1" s="184"/>
      <c r="J1" s="185" t="s">
        <v>614</v>
      </c>
      <c r="K1" s="183" t="s">
        <v>90</v>
      </c>
      <c r="L1" s="185" t="s">
        <v>615</v>
      </c>
      <c r="M1" s="185"/>
      <c r="N1" s="185"/>
      <c r="O1" s="185"/>
      <c r="P1" s="185"/>
      <c r="Q1" s="185"/>
      <c r="R1" s="185"/>
      <c r="S1" s="185"/>
      <c r="T1" s="185"/>
      <c r="U1" s="181"/>
      <c r="V1" s="1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01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03" t="str">
        <f>'Rekapitulace stavby'!$K$6</f>
        <v>Obnova střešního pláště hlavní budovy Hankova domu ve Dvoře Králové n. L. - etapy</v>
      </c>
      <c r="F7" s="270"/>
      <c r="G7" s="270"/>
      <c r="H7" s="270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5" t="s">
        <v>490</v>
      </c>
      <c r="F9" s="277"/>
      <c r="G9" s="277"/>
      <c r="H9" s="27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26.06.2015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73"/>
      <c r="F24" s="304"/>
      <c r="G24" s="304"/>
      <c r="H24" s="30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ROUND($J$95,2)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ROUND(SUM($BE$95:$BE$238),2)</f>
        <v>0</v>
      </c>
      <c r="G30" s="24"/>
      <c r="H30" s="24"/>
      <c r="I30" s="97">
        <v>0.21</v>
      </c>
      <c r="J30" s="96">
        <f>ROUND(SUM($BE$95:$BE$238)*$I$30,2)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ROUND(SUM($BF$95:$BF$238),2)</f>
        <v>0</v>
      </c>
      <c r="G31" s="24"/>
      <c r="H31" s="24"/>
      <c r="I31" s="97">
        <v>0.15</v>
      </c>
      <c r="J31" s="96">
        <f>ROUND(SUM($BF$95:$BF$238)*$I$31,2)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ROUND(SUM($BG$95:$BG$238),2)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ROUND(SUM($BH$95:$BH$238),2)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ROUND(SUM($BI$95:$BI$238),2)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03" t="str">
        <f>$E$7</f>
        <v>Obnova střešního pláště hlavní budovy Hankova domu ve Dvoře Králové n. L. - etapy</v>
      </c>
      <c r="F45" s="277"/>
      <c r="G45" s="277"/>
      <c r="H45" s="277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5" t="str">
        <f>$E$9</f>
        <v>4 - díl D - jihozápadní část střešního pláště</v>
      </c>
      <c r="F47" s="277"/>
      <c r="G47" s="277"/>
      <c r="H47" s="27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Dvůr Králové nad Labem</v>
      </c>
      <c r="G49" s="24"/>
      <c r="H49" s="24"/>
      <c r="I49" s="88" t="s">
        <v>23</v>
      </c>
      <c r="J49" s="52" t="str">
        <f>IF($J$12="","",$J$12)</f>
        <v>26.06.2015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Dvůr Králové nad Labem</v>
      </c>
      <c r="G51" s="24"/>
      <c r="H51" s="24"/>
      <c r="I51" s="88" t="s">
        <v>33</v>
      </c>
      <c r="J51" s="17" t="str">
        <f>$E$21</f>
        <v>Ing. Miloš Kudrnovský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94</v>
      </c>
      <c r="D54" s="32"/>
      <c r="E54" s="32"/>
      <c r="F54" s="32"/>
      <c r="G54" s="32"/>
      <c r="H54" s="32"/>
      <c r="I54" s="106"/>
      <c r="J54" s="107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96</v>
      </c>
      <c r="D56" s="24"/>
      <c r="E56" s="24"/>
      <c r="F56" s="24"/>
      <c r="G56" s="24"/>
      <c r="H56" s="24"/>
      <c r="J56" s="67">
        <f>ROUND($J$95,2)</f>
        <v>0</v>
      </c>
      <c r="K56" s="27"/>
      <c r="AU56" s="6" t="s">
        <v>97</v>
      </c>
    </row>
    <row r="57" spans="2:11" s="73" customFormat="1" ht="25.5" customHeight="1">
      <c r="B57" s="108"/>
      <c r="C57" s="109"/>
      <c r="D57" s="110" t="s">
        <v>98</v>
      </c>
      <c r="E57" s="110"/>
      <c r="F57" s="110"/>
      <c r="G57" s="110"/>
      <c r="H57" s="110"/>
      <c r="I57" s="111"/>
      <c r="J57" s="112">
        <f>ROUND($J$96,2)</f>
        <v>0</v>
      </c>
      <c r="K57" s="113"/>
    </row>
    <row r="58" spans="2:11" s="114" customFormat="1" ht="21" customHeight="1">
      <c r="B58" s="115"/>
      <c r="C58" s="116"/>
      <c r="D58" s="117" t="s">
        <v>99</v>
      </c>
      <c r="E58" s="117"/>
      <c r="F58" s="117"/>
      <c r="G58" s="117"/>
      <c r="H58" s="117"/>
      <c r="I58" s="118"/>
      <c r="J58" s="119">
        <f>ROUND($J$97,2)</f>
        <v>0</v>
      </c>
      <c r="K58" s="120"/>
    </row>
    <row r="59" spans="2:11" s="114" customFormat="1" ht="21" customHeight="1">
      <c r="B59" s="115"/>
      <c r="C59" s="116"/>
      <c r="D59" s="117" t="s">
        <v>329</v>
      </c>
      <c r="E59" s="117"/>
      <c r="F59" s="117"/>
      <c r="G59" s="117"/>
      <c r="H59" s="117"/>
      <c r="I59" s="118"/>
      <c r="J59" s="119">
        <f>ROUND($J$104,2)</f>
        <v>0</v>
      </c>
      <c r="K59" s="120"/>
    </row>
    <row r="60" spans="2:11" s="114" customFormat="1" ht="21" customHeight="1">
      <c r="B60" s="115"/>
      <c r="C60" s="116"/>
      <c r="D60" s="117" t="s">
        <v>100</v>
      </c>
      <c r="E60" s="117"/>
      <c r="F60" s="117"/>
      <c r="G60" s="117"/>
      <c r="H60" s="117"/>
      <c r="I60" s="118"/>
      <c r="J60" s="119">
        <f>ROUND($J$107,2)</f>
        <v>0</v>
      </c>
      <c r="K60" s="120"/>
    </row>
    <row r="61" spans="2:11" s="114" customFormat="1" ht="21" customHeight="1">
      <c r="B61" s="115"/>
      <c r="C61" s="116"/>
      <c r="D61" s="117" t="s">
        <v>491</v>
      </c>
      <c r="E61" s="117"/>
      <c r="F61" s="117"/>
      <c r="G61" s="117"/>
      <c r="H61" s="117"/>
      <c r="I61" s="118"/>
      <c r="J61" s="119">
        <f>ROUND($J$117,2)</f>
        <v>0</v>
      </c>
      <c r="K61" s="120"/>
    </row>
    <row r="62" spans="2:11" s="114" customFormat="1" ht="21" customHeight="1">
      <c r="B62" s="115"/>
      <c r="C62" s="116"/>
      <c r="D62" s="117" t="s">
        <v>101</v>
      </c>
      <c r="E62" s="117"/>
      <c r="F62" s="117"/>
      <c r="G62" s="117"/>
      <c r="H62" s="117"/>
      <c r="I62" s="118"/>
      <c r="J62" s="119">
        <f>ROUND($J$122,2)</f>
        <v>0</v>
      </c>
      <c r="K62" s="120"/>
    </row>
    <row r="63" spans="2:11" s="114" customFormat="1" ht="21" customHeight="1">
      <c r="B63" s="115"/>
      <c r="C63" s="116"/>
      <c r="D63" s="117" t="s">
        <v>102</v>
      </c>
      <c r="E63" s="117"/>
      <c r="F63" s="117"/>
      <c r="G63" s="117"/>
      <c r="H63" s="117"/>
      <c r="I63" s="118"/>
      <c r="J63" s="119">
        <f>ROUND($J$138,2)</f>
        <v>0</v>
      </c>
      <c r="K63" s="120"/>
    </row>
    <row r="64" spans="2:11" s="114" customFormat="1" ht="21" customHeight="1">
      <c r="B64" s="115"/>
      <c r="C64" s="116"/>
      <c r="D64" s="117" t="s">
        <v>103</v>
      </c>
      <c r="E64" s="117"/>
      <c r="F64" s="117"/>
      <c r="G64" s="117"/>
      <c r="H64" s="117"/>
      <c r="I64" s="118"/>
      <c r="J64" s="119">
        <f>ROUND($J$143,2)</f>
        <v>0</v>
      </c>
      <c r="K64" s="120"/>
    </row>
    <row r="65" spans="2:11" s="73" customFormat="1" ht="25.5" customHeight="1">
      <c r="B65" s="108"/>
      <c r="C65" s="109"/>
      <c r="D65" s="110" t="s">
        <v>104</v>
      </c>
      <c r="E65" s="110"/>
      <c r="F65" s="110"/>
      <c r="G65" s="110"/>
      <c r="H65" s="110"/>
      <c r="I65" s="111"/>
      <c r="J65" s="112">
        <f>ROUND($J$145,2)</f>
        <v>0</v>
      </c>
      <c r="K65" s="113"/>
    </row>
    <row r="66" spans="2:11" s="114" customFormat="1" ht="21" customHeight="1">
      <c r="B66" s="115"/>
      <c r="C66" s="116"/>
      <c r="D66" s="117" t="s">
        <v>330</v>
      </c>
      <c r="E66" s="117"/>
      <c r="F66" s="117"/>
      <c r="G66" s="117"/>
      <c r="H66" s="117"/>
      <c r="I66" s="118"/>
      <c r="J66" s="119">
        <f>ROUND($J$146,2)</f>
        <v>0</v>
      </c>
      <c r="K66" s="120"/>
    </row>
    <row r="67" spans="2:11" s="114" customFormat="1" ht="21" customHeight="1">
      <c r="B67" s="115"/>
      <c r="C67" s="116"/>
      <c r="D67" s="117" t="s">
        <v>105</v>
      </c>
      <c r="E67" s="117"/>
      <c r="F67" s="117"/>
      <c r="G67" s="117"/>
      <c r="H67" s="117"/>
      <c r="I67" s="118"/>
      <c r="J67" s="119">
        <f>ROUND($J$148,2)</f>
        <v>0</v>
      </c>
      <c r="K67" s="120"/>
    </row>
    <row r="68" spans="2:11" s="114" customFormat="1" ht="21" customHeight="1">
      <c r="B68" s="115"/>
      <c r="C68" s="116"/>
      <c r="D68" s="117" t="s">
        <v>106</v>
      </c>
      <c r="E68" s="117"/>
      <c r="F68" s="117"/>
      <c r="G68" s="117"/>
      <c r="H68" s="117"/>
      <c r="I68" s="118"/>
      <c r="J68" s="119">
        <f>ROUND($J$150,2)</f>
        <v>0</v>
      </c>
      <c r="K68" s="120"/>
    </row>
    <row r="69" spans="2:11" s="114" customFormat="1" ht="21" customHeight="1">
      <c r="B69" s="115"/>
      <c r="C69" s="116"/>
      <c r="D69" s="117" t="s">
        <v>331</v>
      </c>
      <c r="E69" s="117"/>
      <c r="F69" s="117"/>
      <c r="G69" s="117"/>
      <c r="H69" s="117"/>
      <c r="I69" s="118"/>
      <c r="J69" s="119">
        <f>ROUND($J$171,2)</f>
        <v>0</v>
      </c>
      <c r="K69" s="120"/>
    </row>
    <row r="70" spans="2:11" s="114" customFormat="1" ht="21" customHeight="1">
      <c r="B70" s="115"/>
      <c r="C70" s="116"/>
      <c r="D70" s="117" t="s">
        <v>107</v>
      </c>
      <c r="E70" s="117"/>
      <c r="F70" s="117"/>
      <c r="G70" s="117"/>
      <c r="H70" s="117"/>
      <c r="I70" s="118"/>
      <c r="J70" s="119">
        <f>ROUND($J$187,2)</f>
        <v>0</v>
      </c>
      <c r="K70" s="120"/>
    </row>
    <row r="71" spans="2:11" s="114" customFormat="1" ht="21" customHeight="1">
      <c r="B71" s="115"/>
      <c r="C71" s="116"/>
      <c r="D71" s="117" t="s">
        <v>108</v>
      </c>
      <c r="E71" s="117"/>
      <c r="F71" s="117"/>
      <c r="G71" s="117"/>
      <c r="H71" s="117"/>
      <c r="I71" s="118"/>
      <c r="J71" s="119">
        <f>ROUND($J$213,2)</f>
        <v>0</v>
      </c>
      <c r="K71" s="120"/>
    </row>
    <row r="72" spans="2:11" s="114" customFormat="1" ht="21" customHeight="1">
      <c r="B72" s="115"/>
      <c r="C72" s="116"/>
      <c r="D72" s="117" t="s">
        <v>109</v>
      </c>
      <c r="E72" s="117"/>
      <c r="F72" s="117"/>
      <c r="G72" s="117"/>
      <c r="H72" s="117"/>
      <c r="I72" s="118"/>
      <c r="J72" s="119">
        <f>ROUND($J$224,2)</f>
        <v>0</v>
      </c>
      <c r="K72" s="120"/>
    </row>
    <row r="73" spans="2:11" s="114" customFormat="1" ht="21" customHeight="1">
      <c r="B73" s="115"/>
      <c r="C73" s="116"/>
      <c r="D73" s="117" t="s">
        <v>110</v>
      </c>
      <c r="E73" s="117"/>
      <c r="F73" s="117"/>
      <c r="G73" s="117"/>
      <c r="H73" s="117"/>
      <c r="I73" s="118"/>
      <c r="J73" s="119">
        <f>ROUND($J$228,2)</f>
        <v>0</v>
      </c>
      <c r="K73" s="120"/>
    </row>
    <row r="74" spans="2:11" s="114" customFormat="1" ht="21" customHeight="1">
      <c r="B74" s="115"/>
      <c r="C74" s="116"/>
      <c r="D74" s="117" t="s">
        <v>111</v>
      </c>
      <c r="E74" s="117"/>
      <c r="F74" s="117"/>
      <c r="G74" s="117"/>
      <c r="H74" s="117"/>
      <c r="I74" s="118"/>
      <c r="J74" s="119">
        <f>ROUND($J$232,2)</f>
        <v>0</v>
      </c>
      <c r="K74" s="120"/>
    </row>
    <row r="75" spans="2:11" s="114" customFormat="1" ht="21" customHeight="1">
      <c r="B75" s="115"/>
      <c r="C75" s="116"/>
      <c r="D75" s="117" t="s">
        <v>332</v>
      </c>
      <c r="E75" s="117"/>
      <c r="F75" s="117"/>
      <c r="G75" s="117"/>
      <c r="H75" s="117"/>
      <c r="I75" s="118"/>
      <c r="J75" s="119">
        <f>ROUND($J$235,2)</f>
        <v>0</v>
      </c>
      <c r="K75" s="120"/>
    </row>
    <row r="76" spans="2:11" s="6" customFormat="1" ht="22.5" customHeight="1">
      <c r="B76" s="23"/>
      <c r="C76" s="24"/>
      <c r="D76" s="24"/>
      <c r="E76" s="24"/>
      <c r="F76" s="24"/>
      <c r="G76" s="24"/>
      <c r="H76" s="24"/>
      <c r="J76" s="24"/>
      <c r="K76" s="27"/>
    </row>
    <row r="77" spans="2:11" s="6" customFormat="1" ht="7.5" customHeight="1">
      <c r="B77" s="38"/>
      <c r="C77" s="39"/>
      <c r="D77" s="39"/>
      <c r="E77" s="39"/>
      <c r="F77" s="39"/>
      <c r="G77" s="39"/>
      <c r="H77" s="39"/>
      <c r="I77" s="101"/>
      <c r="J77" s="39"/>
      <c r="K77" s="40"/>
    </row>
    <row r="81" spans="2:12" s="6" customFormat="1" ht="7.5" customHeight="1">
      <c r="B81" s="41"/>
      <c r="C81" s="42"/>
      <c r="D81" s="42"/>
      <c r="E81" s="42"/>
      <c r="F81" s="42"/>
      <c r="G81" s="42"/>
      <c r="H81" s="42"/>
      <c r="I81" s="103"/>
      <c r="J81" s="42"/>
      <c r="K81" s="42"/>
      <c r="L81" s="43"/>
    </row>
    <row r="82" spans="2:12" s="6" customFormat="1" ht="37.5" customHeight="1">
      <c r="B82" s="23"/>
      <c r="C82" s="12" t="s">
        <v>112</v>
      </c>
      <c r="D82" s="24"/>
      <c r="E82" s="24"/>
      <c r="F82" s="24"/>
      <c r="G82" s="24"/>
      <c r="H82" s="24"/>
      <c r="J82" s="24"/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" customHeight="1">
      <c r="B84" s="23"/>
      <c r="C84" s="19" t="s">
        <v>15</v>
      </c>
      <c r="D84" s="24"/>
      <c r="E84" s="24"/>
      <c r="F84" s="24"/>
      <c r="G84" s="24"/>
      <c r="H84" s="24"/>
      <c r="J84" s="24"/>
      <c r="K84" s="24"/>
      <c r="L84" s="43"/>
    </row>
    <row r="85" spans="2:12" s="6" customFormat="1" ht="16.5" customHeight="1">
      <c r="B85" s="23"/>
      <c r="C85" s="24"/>
      <c r="D85" s="24"/>
      <c r="E85" s="303" t="str">
        <f>$E$7</f>
        <v>Obnova střešního pláště hlavní budovy Hankova domu ve Dvoře Králové n. L. - etapy</v>
      </c>
      <c r="F85" s="277"/>
      <c r="G85" s="277"/>
      <c r="H85" s="277"/>
      <c r="J85" s="24"/>
      <c r="K85" s="24"/>
      <c r="L85" s="43"/>
    </row>
    <row r="86" spans="2:12" s="6" customFormat="1" ht="15" customHeight="1">
      <c r="B86" s="23"/>
      <c r="C86" s="19" t="s">
        <v>92</v>
      </c>
      <c r="D86" s="24"/>
      <c r="E86" s="24"/>
      <c r="F86" s="24"/>
      <c r="G86" s="24"/>
      <c r="H86" s="24"/>
      <c r="J86" s="24"/>
      <c r="K86" s="24"/>
      <c r="L86" s="43"/>
    </row>
    <row r="87" spans="2:12" s="6" customFormat="1" ht="19.5" customHeight="1">
      <c r="B87" s="23"/>
      <c r="C87" s="24"/>
      <c r="D87" s="24"/>
      <c r="E87" s="285" t="str">
        <f>$E$9</f>
        <v>4 - díl D - jihozápadní část střešního pláště</v>
      </c>
      <c r="F87" s="277"/>
      <c r="G87" s="277"/>
      <c r="H87" s="277"/>
      <c r="J87" s="24"/>
      <c r="K87" s="24"/>
      <c r="L87" s="43"/>
    </row>
    <row r="88" spans="2:12" s="6" customFormat="1" ht="7.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12" s="6" customFormat="1" ht="18.75" customHeight="1">
      <c r="B89" s="23"/>
      <c r="C89" s="19" t="s">
        <v>21</v>
      </c>
      <c r="D89" s="24"/>
      <c r="E89" s="24"/>
      <c r="F89" s="17" t="str">
        <f>$F$12</f>
        <v>Dvůr Králové nad Labem</v>
      </c>
      <c r="G89" s="24"/>
      <c r="H89" s="24"/>
      <c r="I89" s="88" t="s">
        <v>23</v>
      </c>
      <c r="J89" s="52" t="str">
        <f>IF($J$12="","",$J$12)</f>
        <v>26.06.2015</v>
      </c>
      <c r="K89" s="24"/>
      <c r="L89" s="43"/>
    </row>
    <row r="90" spans="2:12" s="6" customFormat="1" ht="7.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12" s="6" customFormat="1" ht="15.75" customHeight="1">
      <c r="B91" s="23"/>
      <c r="C91" s="19" t="s">
        <v>27</v>
      </c>
      <c r="D91" s="24"/>
      <c r="E91" s="24"/>
      <c r="F91" s="17" t="str">
        <f>$E$15</f>
        <v>Město Dvůr Králové nad Labem</v>
      </c>
      <c r="G91" s="24"/>
      <c r="H91" s="24"/>
      <c r="I91" s="88" t="s">
        <v>33</v>
      </c>
      <c r="J91" s="17" t="str">
        <f>$E$21</f>
        <v>Ing. Miloš Kudrnovský</v>
      </c>
      <c r="K91" s="24"/>
      <c r="L91" s="43"/>
    </row>
    <row r="92" spans="2:12" s="6" customFormat="1" ht="15" customHeight="1">
      <c r="B92" s="23"/>
      <c r="C92" s="19" t="s">
        <v>31</v>
      </c>
      <c r="D92" s="24"/>
      <c r="E92" s="24"/>
      <c r="F92" s="17">
        <f>IF($E$18="","",$E$18)</f>
      </c>
      <c r="G92" s="24"/>
      <c r="H92" s="24"/>
      <c r="J92" s="24"/>
      <c r="K92" s="24"/>
      <c r="L92" s="43"/>
    </row>
    <row r="93" spans="2:12" s="6" customFormat="1" ht="11.25" customHeight="1">
      <c r="B93" s="23"/>
      <c r="C93" s="24"/>
      <c r="D93" s="24"/>
      <c r="E93" s="24"/>
      <c r="F93" s="24"/>
      <c r="G93" s="24"/>
      <c r="H93" s="24"/>
      <c r="J93" s="24"/>
      <c r="K93" s="24"/>
      <c r="L93" s="43"/>
    </row>
    <row r="94" spans="2:20" s="121" customFormat="1" ht="30" customHeight="1">
      <c r="B94" s="122"/>
      <c r="C94" s="123" t="s">
        <v>113</v>
      </c>
      <c r="D94" s="124" t="s">
        <v>56</v>
      </c>
      <c r="E94" s="124" t="s">
        <v>52</v>
      </c>
      <c r="F94" s="124" t="s">
        <v>114</v>
      </c>
      <c r="G94" s="124" t="s">
        <v>115</v>
      </c>
      <c r="H94" s="124" t="s">
        <v>116</v>
      </c>
      <c r="I94" s="125" t="s">
        <v>117</v>
      </c>
      <c r="J94" s="124" t="s">
        <v>118</v>
      </c>
      <c r="K94" s="126" t="s">
        <v>119</v>
      </c>
      <c r="L94" s="127"/>
      <c r="M94" s="59" t="s">
        <v>120</v>
      </c>
      <c r="N94" s="60" t="s">
        <v>41</v>
      </c>
      <c r="O94" s="60" t="s">
        <v>121</v>
      </c>
      <c r="P94" s="60" t="s">
        <v>122</v>
      </c>
      <c r="Q94" s="60" t="s">
        <v>123</v>
      </c>
      <c r="R94" s="60" t="s">
        <v>124</v>
      </c>
      <c r="S94" s="60" t="s">
        <v>125</v>
      </c>
      <c r="T94" s="61" t="s">
        <v>126</v>
      </c>
    </row>
    <row r="95" spans="2:63" s="6" customFormat="1" ht="30" customHeight="1">
      <c r="B95" s="23"/>
      <c r="C95" s="66" t="s">
        <v>96</v>
      </c>
      <c r="D95" s="24"/>
      <c r="E95" s="24"/>
      <c r="F95" s="24"/>
      <c r="G95" s="24"/>
      <c r="H95" s="24"/>
      <c r="J95" s="128">
        <f>$BK$95</f>
        <v>0</v>
      </c>
      <c r="K95" s="24"/>
      <c r="L95" s="43"/>
      <c r="M95" s="63"/>
      <c r="N95" s="64"/>
      <c r="O95" s="64"/>
      <c r="P95" s="129">
        <f>$P$96+$P$145</f>
        <v>0</v>
      </c>
      <c r="Q95" s="64"/>
      <c r="R95" s="129">
        <f>$R$96+$R$145</f>
        <v>11.02395013</v>
      </c>
      <c r="S95" s="64"/>
      <c r="T95" s="130">
        <f>$T$96+$T$145</f>
        <v>14.35496952</v>
      </c>
      <c r="AT95" s="6" t="s">
        <v>70</v>
      </c>
      <c r="AU95" s="6" t="s">
        <v>97</v>
      </c>
      <c r="BK95" s="131">
        <f>$BK$96+$BK$145</f>
        <v>0</v>
      </c>
    </row>
    <row r="96" spans="2:63" s="132" customFormat="1" ht="37.5" customHeight="1">
      <c r="B96" s="133"/>
      <c r="C96" s="134"/>
      <c r="D96" s="134" t="s">
        <v>70</v>
      </c>
      <c r="E96" s="135" t="s">
        <v>127</v>
      </c>
      <c r="F96" s="135" t="s">
        <v>128</v>
      </c>
      <c r="G96" s="134"/>
      <c r="H96" s="134"/>
      <c r="J96" s="136">
        <f>$BK$96</f>
        <v>0</v>
      </c>
      <c r="K96" s="134"/>
      <c r="L96" s="137"/>
      <c r="M96" s="138"/>
      <c r="N96" s="134"/>
      <c r="O96" s="134"/>
      <c r="P96" s="139">
        <f>$P$97+$P$104+$P$107+$P$117+$P$122+$P$138+$P$143</f>
        <v>0</v>
      </c>
      <c r="Q96" s="134"/>
      <c r="R96" s="139">
        <f>$R$97+$R$104+$R$107+$R$117+$R$122+$R$138+$R$143</f>
        <v>4.37954759</v>
      </c>
      <c r="S96" s="134"/>
      <c r="T96" s="140">
        <f>$T$97+$T$104+$T$107+$T$117+$T$122+$T$138+$T$143</f>
        <v>2.2036499999999997</v>
      </c>
      <c r="AR96" s="141" t="s">
        <v>20</v>
      </c>
      <c r="AT96" s="141" t="s">
        <v>70</v>
      </c>
      <c r="AU96" s="141" t="s">
        <v>71</v>
      </c>
      <c r="AY96" s="141" t="s">
        <v>129</v>
      </c>
      <c r="BK96" s="142">
        <f>$BK$97+$BK$104+$BK$107+$BK$117+$BK$122+$BK$138+$BK$143</f>
        <v>0</v>
      </c>
    </row>
    <row r="97" spans="2:63" s="132" customFormat="1" ht="21" customHeight="1">
      <c r="B97" s="133"/>
      <c r="C97" s="134"/>
      <c r="D97" s="134" t="s">
        <v>70</v>
      </c>
      <c r="E97" s="143" t="s">
        <v>81</v>
      </c>
      <c r="F97" s="143" t="s">
        <v>130</v>
      </c>
      <c r="G97" s="134"/>
      <c r="H97" s="134"/>
      <c r="J97" s="144">
        <f>$BK$97</f>
        <v>0</v>
      </c>
      <c r="K97" s="134"/>
      <c r="L97" s="137"/>
      <c r="M97" s="138"/>
      <c r="N97" s="134"/>
      <c r="O97" s="134"/>
      <c r="P97" s="139">
        <f>SUM($P$98:$P$103)</f>
        <v>0</v>
      </c>
      <c r="Q97" s="134"/>
      <c r="R97" s="139">
        <f>SUM($R$98:$R$103)</f>
        <v>3.00730386</v>
      </c>
      <c r="S97" s="134"/>
      <c r="T97" s="140">
        <f>SUM($T$98:$T$103)</f>
        <v>0</v>
      </c>
      <c r="AR97" s="141" t="s">
        <v>20</v>
      </c>
      <c r="AT97" s="141" t="s">
        <v>70</v>
      </c>
      <c r="AU97" s="141" t="s">
        <v>20</v>
      </c>
      <c r="AY97" s="141" t="s">
        <v>129</v>
      </c>
      <c r="BK97" s="142">
        <f>SUM($BK$98:$BK$103)</f>
        <v>0</v>
      </c>
    </row>
    <row r="98" spans="2:65" s="6" customFormat="1" ht="15.75" customHeight="1">
      <c r="B98" s="23"/>
      <c r="C98" s="145" t="s">
        <v>311</v>
      </c>
      <c r="D98" s="145" t="s">
        <v>132</v>
      </c>
      <c r="E98" s="146" t="s">
        <v>133</v>
      </c>
      <c r="F98" s="147" t="s">
        <v>134</v>
      </c>
      <c r="G98" s="148" t="s">
        <v>135</v>
      </c>
      <c r="H98" s="149">
        <v>1.386</v>
      </c>
      <c r="I98" s="150"/>
      <c r="J98" s="151">
        <f>ROUND($I$98*$H$98,2)</f>
        <v>0</v>
      </c>
      <c r="K98" s="147" t="s">
        <v>136</v>
      </c>
      <c r="L98" s="43"/>
      <c r="M98" s="152"/>
      <c r="N98" s="153" t="s">
        <v>42</v>
      </c>
      <c r="O98" s="24"/>
      <c r="P98" s="24"/>
      <c r="Q98" s="154">
        <v>1.78636</v>
      </c>
      <c r="R98" s="154">
        <f>$Q$98*$H$98</f>
        <v>2.4758949599999998</v>
      </c>
      <c r="S98" s="154">
        <v>0</v>
      </c>
      <c r="T98" s="155">
        <f>$S$98*$H$98</f>
        <v>0</v>
      </c>
      <c r="AR98" s="89" t="s">
        <v>84</v>
      </c>
      <c r="AT98" s="89" t="s">
        <v>132</v>
      </c>
      <c r="AU98" s="89" t="s">
        <v>78</v>
      </c>
      <c r="AY98" s="6" t="s">
        <v>129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84</v>
      </c>
      <c r="BM98" s="89" t="s">
        <v>492</v>
      </c>
    </row>
    <row r="99" spans="2:51" s="6" customFormat="1" ht="15.75" customHeight="1">
      <c r="B99" s="157"/>
      <c r="C99" s="158"/>
      <c r="D99" s="159" t="s">
        <v>137</v>
      </c>
      <c r="E99" s="160"/>
      <c r="F99" s="160" t="s">
        <v>493</v>
      </c>
      <c r="G99" s="158"/>
      <c r="H99" s="161">
        <v>1.386</v>
      </c>
      <c r="J99" s="158"/>
      <c r="K99" s="158"/>
      <c r="L99" s="162"/>
      <c r="M99" s="163"/>
      <c r="N99" s="158"/>
      <c r="O99" s="158"/>
      <c r="P99" s="158"/>
      <c r="Q99" s="158"/>
      <c r="R99" s="158"/>
      <c r="S99" s="158"/>
      <c r="T99" s="164"/>
      <c r="AT99" s="165" t="s">
        <v>137</v>
      </c>
      <c r="AU99" s="165" t="s">
        <v>78</v>
      </c>
      <c r="AV99" s="165" t="s">
        <v>78</v>
      </c>
      <c r="AW99" s="165" t="s">
        <v>97</v>
      </c>
      <c r="AX99" s="165" t="s">
        <v>71</v>
      </c>
      <c r="AY99" s="165" t="s">
        <v>129</v>
      </c>
    </row>
    <row r="100" spans="2:65" s="6" customFormat="1" ht="15.75" customHeight="1">
      <c r="B100" s="23"/>
      <c r="C100" s="145" t="s">
        <v>494</v>
      </c>
      <c r="D100" s="145" t="s">
        <v>132</v>
      </c>
      <c r="E100" s="146" t="s">
        <v>335</v>
      </c>
      <c r="F100" s="147" t="s">
        <v>336</v>
      </c>
      <c r="G100" s="148" t="s">
        <v>197</v>
      </c>
      <c r="H100" s="149">
        <v>7</v>
      </c>
      <c r="I100" s="150"/>
      <c r="J100" s="151">
        <f>ROUND($I$100*$H$100,2)</f>
        <v>0</v>
      </c>
      <c r="K100" s="147" t="s">
        <v>136</v>
      </c>
      <c r="L100" s="43"/>
      <c r="M100" s="152"/>
      <c r="N100" s="153" t="s">
        <v>42</v>
      </c>
      <c r="O100" s="24"/>
      <c r="P100" s="24"/>
      <c r="Q100" s="154">
        <v>0.0303</v>
      </c>
      <c r="R100" s="154">
        <f>$Q$100*$H$100</f>
        <v>0.2121</v>
      </c>
      <c r="S100" s="154">
        <v>0</v>
      </c>
      <c r="T100" s="155">
        <f>$S$100*$H$100</f>
        <v>0</v>
      </c>
      <c r="AR100" s="89" t="s">
        <v>84</v>
      </c>
      <c r="AT100" s="89" t="s">
        <v>132</v>
      </c>
      <c r="AU100" s="89" t="s">
        <v>78</v>
      </c>
      <c r="AY100" s="6" t="s">
        <v>129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84</v>
      </c>
      <c r="BM100" s="89" t="s">
        <v>495</v>
      </c>
    </row>
    <row r="101" spans="2:65" s="6" customFormat="1" ht="15.75" customHeight="1">
      <c r="B101" s="23"/>
      <c r="C101" s="171" t="s">
        <v>496</v>
      </c>
      <c r="D101" s="171" t="s">
        <v>208</v>
      </c>
      <c r="E101" s="169" t="s">
        <v>338</v>
      </c>
      <c r="F101" s="170" t="s">
        <v>339</v>
      </c>
      <c r="G101" s="171" t="s">
        <v>197</v>
      </c>
      <c r="H101" s="172">
        <v>7</v>
      </c>
      <c r="I101" s="173"/>
      <c r="J101" s="174">
        <f>ROUND($I$101*$H$101,2)</f>
        <v>0</v>
      </c>
      <c r="K101" s="170" t="s">
        <v>136</v>
      </c>
      <c r="L101" s="175"/>
      <c r="M101" s="176"/>
      <c r="N101" s="177" t="s">
        <v>42</v>
      </c>
      <c r="O101" s="24"/>
      <c r="P101" s="24"/>
      <c r="Q101" s="154">
        <v>0.028</v>
      </c>
      <c r="R101" s="154">
        <f>$Q$101*$H$101</f>
        <v>0.196</v>
      </c>
      <c r="S101" s="154">
        <v>0</v>
      </c>
      <c r="T101" s="155">
        <f>$S$101*$H$101</f>
        <v>0</v>
      </c>
      <c r="AR101" s="89" t="s">
        <v>169</v>
      </c>
      <c r="AT101" s="89" t="s">
        <v>208</v>
      </c>
      <c r="AU101" s="89" t="s">
        <v>78</v>
      </c>
      <c r="AY101" s="89" t="s">
        <v>129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84</v>
      </c>
      <c r="BM101" s="89" t="s">
        <v>497</v>
      </c>
    </row>
    <row r="102" spans="2:65" s="6" customFormat="1" ht="15.75" customHeight="1">
      <c r="B102" s="23"/>
      <c r="C102" s="148" t="s">
        <v>498</v>
      </c>
      <c r="D102" s="148" t="s">
        <v>132</v>
      </c>
      <c r="E102" s="146" t="s">
        <v>342</v>
      </c>
      <c r="F102" s="147" t="s">
        <v>343</v>
      </c>
      <c r="G102" s="148" t="s">
        <v>135</v>
      </c>
      <c r="H102" s="149">
        <v>0.065</v>
      </c>
      <c r="I102" s="150"/>
      <c r="J102" s="151">
        <f>ROUND($I$102*$H$102,2)</f>
        <v>0</v>
      </c>
      <c r="K102" s="147" t="s">
        <v>136</v>
      </c>
      <c r="L102" s="43"/>
      <c r="M102" s="152"/>
      <c r="N102" s="153" t="s">
        <v>42</v>
      </c>
      <c r="O102" s="24"/>
      <c r="P102" s="24"/>
      <c r="Q102" s="154">
        <v>1.89706</v>
      </c>
      <c r="R102" s="154">
        <f>$Q$102*$H$102</f>
        <v>0.1233089</v>
      </c>
      <c r="S102" s="154">
        <v>0</v>
      </c>
      <c r="T102" s="155">
        <f>$S$102*$H$102</f>
        <v>0</v>
      </c>
      <c r="AR102" s="89" t="s">
        <v>84</v>
      </c>
      <c r="AT102" s="89" t="s">
        <v>132</v>
      </c>
      <c r="AU102" s="89" t="s">
        <v>78</v>
      </c>
      <c r="AY102" s="89" t="s">
        <v>129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84</v>
      </c>
      <c r="BM102" s="89" t="s">
        <v>499</v>
      </c>
    </row>
    <row r="103" spans="2:51" s="6" customFormat="1" ht="15.75" customHeight="1">
      <c r="B103" s="157"/>
      <c r="C103" s="158"/>
      <c r="D103" s="159" t="s">
        <v>137</v>
      </c>
      <c r="E103" s="160"/>
      <c r="F103" s="160" t="s">
        <v>345</v>
      </c>
      <c r="G103" s="158"/>
      <c r="H103" s="161">
        <v>0.065</v>
      </c>
      <c r="J103" s="158"/>
      <c r="K103" s="158"/>
      <c r="L103" s="162"/>
      <c r="M103" s="163"/>
      <c r="N103" s="158"/>
      <c r="O103" s="158"/>
      <c r="P103" s="158"/>
      <c r="Q103" s="158"/>
      <c r="R103" s="158"/>
      <c r="S103" s="158"/>
      <c r="T103" s="164"/>
      <c r="AT103" s="165" t="s">
        <v>137</v>
      </c>
      <c r="AU103" s="165" t="s">
        <v>78</v>
      </c>
      <c r="AV103" s="165" t="s">
        <v>78</v>
      </c>
      <c r="AW103" s="165" t="s">
        <v>97</v>
      </c>
      <c r="AX103" s="165" t="s">
        <v>20</v>
      </c>
      <c r="AY103" s="165" t="s">
        <v>129</v>
      </c>
    </row>
    <row r="104" spans="2:63" s="132" customFormat="1" ht="30.75" customHeight="1">
      <c r="B104" s="133"/>
      <c r="C104" s="134"/>
      <c r="D104" s="134" t="s">
        <v>70</v>
      </c>
      <c r="E104" s="143" t="s">
        <v>84</v>
      </c>
      <c r="F104" s="143" t="s">
        <v>346</v>
      </c>
      <c r="G104" s="134"/>
      <c r="H104" s="134"/>
      <c r="J104" s="144">
        <f>$BK$104</f>
        <v>0</v>
      </c>
      <c r="K104" s="134"/>
      <c r="L104" s="137"/>
      <c r="M104" s="138"/>
      <c r="N104" s="134"/>
      <c r="O104" s="134"/>
      <c r="P104" s="139">
        <f>SUM($P$105:$P$106)</f>
        <v>0</v>
      </c>
      <c r="Q104" s="134"/>
      <c r="R104" s="139">
        <f>SUM($R$105:$R$106)</f>
        <v>0.7286597999999999</v>
      </c>
      <c r="S104" s="134"/>
      <c r="T104" s="140">
        <f>SUM($T$105:$T$106)</f>
        <v>0</v>
      </c>
      <c r="AR104" s="141" t="s">
        <v>20</v>
      </c>
      <c r="AT104" s="141" t="s">
        <v>70</v>
      </c>
      <c r="AU104" s="141" t="s">
        <v>20</v>
      </c>
      <c r="AY104" s="141" t="s">
        <v>129</v>
      </c>
      <c r="BK104" s="142">
        <f>SUM($BK$105:$BK$106)</f>
        <v>0</v>
      </c>
    </row>
    <row r="105" spans="2:65" s="6" customFormat="1" ht="15.75" customHeight="1">
      <c r="B105" s="23"/>
      <c r="C105" s="145" t="s">
        <v>316</v>
      </c>
      <c r="D105" s="145" t="s">
        <v>132</v>
      </c>
      <c r="E105" s="146" t="s">
        <v>347</v>
      </c>
      <c r="F105" s="147" t="s">
        <v>348</v>
      </c>
      <c r="G105" s="148" t="s">
        <v>135</v>
      </c>
      <c r="H105" s="149">
        <v>0.297</v>
      </c>
      <c r="I105" s="150"/>
      <c r="J105" s="151">
        <f>ROUND($I$105*$H$105,2)</f>
        <v>0</v>
      </c>
      <c r="K105" s="147" t="s">
        <v>136</v>
      </c>
      <c r="L105" s="43"/>
      <c r="M105" s="152"/>
      <c r="N105" s="153" t="s">
        <v>42</v>
      </c>
      <c r="O105" s="24"/>
      <c r="P105" s="24"/>
      <c r="Q105" s="154">
        <v>2.4534</v>
      </c>
      <c r="R105" s="154">
        <f>$Q$105*$H$105</f>
        <v>0.7286597999999999</v>
      </c>
      <c r="S105" s="154">
        <v>0</v>
      </c>
      <c r="T105" s="155">
        <f>$S$105*$H$105</f>
        <v>0</v>
      </c>
      <c r="AR105" s="89" t="s">
        <v>84</v>
      </c>
      <c r="AT105" s="89" t="s">
        <v>132</v>
      </c>
      <c r="AU105" s="89" t="s">
        <v>78</v>
      </c>
      <c r="AY105" s="6" t="s">
        <v>129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84</v>
      </c>
      <c r="BM105" s="89" t="s">
        <v>500</v>
      </c>
    </row>
    <row r="106" spans="2:51" s="6" customFormat="1" ht="15.75" customHeight="1">
      <c r="B106" s="157"/>
      <c r="C106" s="158"/>
      <c r="D106" s="159" t="s">
        <v>137</v>
      </c>
      <c r="E106" s="160"/>
      <c r="F106" s="160" t="s">
        <v>501</v>
      </c>
      <c r="G106" s="158"/>
      <c r="H106" s="161">
        <v>0.297</v>
      </c>
      <c r="J106" s="158"/>
      <c r="K106" s="158"/>
      <c r="L106" s="162"/>
      <c r="M106" s="163"/>
      <c r="N106" s="158"/>
      <c r="O106" s="158"/>
      <c r="P106" s="158"/>
      <c r="Q106" s="158"/>
      <c r="R106" s="158"/>
      <c r="S106" s="158"/>
      <c r="T106" s="164"/>
      <c r="AT106" s="165" t="s">
        <v>137</v>
      </c>
      <c r="AU106" s="165" t="s">
        <v>78</v>
      </c>
      <c r="AV106" s="165" t="s">
        <v>78</v>
      </c>
      <c r="AW106" s="165" t="s">
        <v>97</v>
      </c>
      <c r="AX106" s="165" t="s">
        <v>20</v>
      </c>
      <c r="AY106" s="165" t="s">
        <v>129</v>
      </c>
    </row>
    <row r="107" spans="2:63" s="132" customFormat="1" ht="30.75" customHeight="1">
      <c r="B107" s="133"/>
      <c r="C107" s="134"/>
      <c r="D107" s="134" t="s">
        <v>70</v>
      </c>
      <c r="E107" s="143" t="s">
        <v>139</v>
      </c>
      <c r="F107" s="143" t="s">
        <v>140</v>
      </c>
      <c r="G107" s="134"/>
      <c r="H107" s="134"/>
      <c r="J107" s="144">
        <f>$BK$107</f>
        <v>0</v>
      </c>
      <c r="K107" s="134"/>
      <c r="L107" s="137"/>
      <c r="M107" s="138"/>
      <c r="N107" s="134"/>
      <c r="O107" s="134"/>
      <c r="P107" s="139">
        <f>SUM($P$108:$P$116)</f>
        <v>0</v>
      </c>
      <c r="Q107" s="134"/>
      <c r="R107" s="139">
        <f>SUM($R$108:$R$116)</f>
        <v>0.64358393</v>
      </c>
      <c r="S107" s="134"/>
      <c r="T107" s="140">
        <f>SUM($T$108:$T$116)</f>
        <v>0</v>
      </c>
      <c r="AR107" s="141" t="s">
        <v>20</v>
      </c>
      <c r="AT107" s="141" t="s">
        <v>70</v>
      </c>
      <c r="AU107" s="141" t="s">
        <v>20</v>
      </c>
      <c r="AY107" s="141" t="s">
        <v>129</v>
      </c>
      <c r="BK107" s="142">
        <f>SUM($BK$108:$BK$116)</f>
        <v>0</v>
      </c>
    </row>
    <row r="108" spans="2:65" s="6" customFormat="1" ht="15.75" customHeight="1">
      <c r="B108" s="23"/>
      <c r="C108" s="168" t="s">
        <v>20</v>
      </c>
      <c r="D108" s="168" t="s">
        <v>208</v>
      </c>
      <c r="E108" s="169" t="s">
        <v>351</v>
      </c>
      <c r="F108" s="170" t="s">
        <v>352</v>
      </c>
      <c r="G108" s="171" t="s">
        <v>197</v>
      </c>
      <c r="H108" s="172">
        <v>7</v>
      </c>
      <c r="I108" s="173"/>
      <c r="J108" s="174">
        <f>ROUND($I$108*$H$108,2)</f>
        <v>0</v>
      </c>
      <c r="K108" s="170"/>
      <c r="L108" s="175"/>
      <c r="M108" s="176"/>
      <c r="N108" s="177" t="s">
        <v>42</v>
      </c>
      <c r="O108" s="24"/>
      <c r="P108" s="24"/>
      <c r="Q108" s="154">
        <v>0.0038</v>
      </c>
      <c r="R108" s="154">
        <f>$Q$108*$H$108</f>
        <v>0.0266</v>
      </c>
      <c r="S108" s="154">
        <v>0</v>
      </c>
      <c r="T108" s="155">
        <f>$S$108*$H$108</f>
        <v>0</v>
      </c>
      <c r="AR108" s="89" t="s">
        <v>169</v>
      </c>
      <c r="AT108" s="89" t="s">
        <v>208</v>
      </c>
      <c r="AU108" s="89" t="s">
        <v>78</v>
      </c>
      <c r="AY108" s="6" t="s">
        <v>129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84</v>
      </c>
      <c r="BM108" s="89" t="s">
        <v>502</v>
      </c>
    </row>
    <row r="109" spans="2:65" s="6" customFormat="1" ht="15.75" customHeight="1">
      <c r="B109" s="23"/>
      <c r="C109" s="171" t="s">
        <v>81</v>
      </c>
      <c r="D109" s="171" t="s">
        <v>208</v>
      </c>
      <c r="E109" s="169" t="s">
        <v>357</v>
      </c>
      <c r="F109" s="170" t="s">
        <v>358</v>
      </c>
      <c r="G109" s="171" t="s">
        <v>197</v>
      </c>
      <c r="H109" s="172">
        <v>7</v>
      </c>
      <c r="I109" s="173"/>
      <c r="J109" s="174">
        <f>ROUND($I$109*$H$109,2)</f>
        <v>0</v>
      </c>
      <c r="K109" s="170"/>
      <c r="L109" s="175"/>
      <c r="M109" s="176"/>
      <c r="N109" s="177" t="s">
        <v>42</v>
      </c>
      <c r="O109" s="24"/>
      <c r="P109" s="24"/>
      <c r="Q109" s="154">
        <v>0.0039</v>
      </c>
      <c r="R109" s="154">
        <f>$Q$109*$H$109</f>
        <v>0.027299999999999998</v>
      </c>
      <c r="S109" s="154">
        <v>0</v>
      </c>
      <c r="T109" s="155">
        <f>$S$109*$H$109</f>
        <v>0</v>
      </c>
      <c r="AR109" s="89" t="s">
        <v>169</v>
      </c>
      <c r="AT109" s="89" t="s">
        <v>208</v>
      </c>
      <c r="AU109" s="89" t="s">
        <v>78</v>
      </c>
      <c r="AY109" s="89" t="s">
        <v>129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84</v>
      </c>
      <c r="BM109" s="89" t="s">
        <v>503</v>
      </c>
    </row>
    <row r="110" spans="2:65" s="6" customFormat="1" ht="15.75" customHeight="1">
      <c r="B110" s="23"/>
      <c r="C110" s="148" t="s">
        <v>252</v>
      </c>
      <c r="D110" s="148" t="s">
        <v>132</v>
      </c>
      <c r="E110" s="146" t="s">
        <v>142</v>
      </c>
      <c r="F110" s="147" t="s">
        <v>143</v>
      </c>
      <c r="G110" s="148" t="s">
        <v>144</v>
      </c>
      <c r="H110" s="149">
        <v>18.711</v>
      </c>
      <c r="I110" s="150"/>
      <c r="J110" s="151">
        <f>ROUND($I$110*$H$110,2)</f>
        <v>0</v>
      </c>
      <c r="K110" s="147" t="s">
        <v>136</v>
      </c>
      <c r="L110" s="43"/>
      <c r="M110" s="152"/>
      <c r="N110" s="153" t="s">
        <v>42</v>
      </c>
      <c r="O110" s="24"/>
      <c r="P110" s="24"/>
      <c r="Q110" s="154">
        <v>0.02363</v>
      </c>
      <c r="R110" s="154">
        <f>$Q$110*$H$110</f>
        <v>0.44214093</v>
      </c>
      <c r="S110" s="154">
        <v>0</v>
      </c>
      <c r="T110" s="155">
        <f>$S$110*$H$110</f>
        <v>0</v>
      </c>
      <c r="AR110" s="89" t="s">
        <v>84</v>
      </c>
      <c r="AT110" s="89" t="s">
        <v>132</v>
      </c>
      <c r="AU110" s="89" t="s">
        <v>78</v>
      </c>
      <c r="AY110" s="89" t="s">
        <v>129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84</v>
      </c>
      <c r="BM110" s="89" t="s">
        <v>504</v>
      </c>
    </row>
    <row r="111" spans="2:51" s="6" customFormat="1" ht="15.75" customHeight="1">
      <c r="B111" s="157"/>
      <c r="C111" s="158"/>
      <c r="D111" s="159" t="s">
        <v>137</v>
      </c>
      <c r="E111" s="160"/>
      <c r="F111" s="160" t="s">
        <v>505</v>
      </c>
      <c r="G111" s="158"/>
      <c r="H111" s="161">
        <v>18.711</v>
      </c>
      <c r="J111" s="158"/>
      <c r="K111" s="158"/>
      <c r="L111" s="162"/>
      <c r="M111" s="163"/>
      <c r="N111" s="158"/>
      <c r="O111" s="158"/>
      <c r="P111" s="158"/>
      <c r="Q111" s="158"/>
      <c r="R111" s="158"/>
      <c r="S111" s="158"/>
      <c r="T111" s="164"/>
      <c r="AT111" s="165" t="s">
        <v>137</v>
      </c>
      <c r="AU111" s="165" t="s">
        <v>78</v>
      </c>
      <c r="AV111" s="165" t="s">
        <v>78</v>
      </c>
      <c r="AW111" s="165" t="s">
        <v>97</v>
      </c>
      <c r="AX111" s="165" t="s">
        <v>71</v>
      </c>
      <c r="AY111" s="165" t="s">
        <v>129</v>
      </c>
    </row>
    <row r="112" spans="2:65" s="6" customFormat="1" ht="27" customHeight="1">
      <c r="B112" s="23"/>
      <c r="C112" s="145" t="s">
        <v>87</v>
      </c>
      <c r="D112" s="145" t="s">
        <v>132</v>
      </c>
      <c r="E112" s="146" t="s">
        <v>295</v>
      </c>
      <c r="F112" s="147" t="s">
        <v>296</v>
      </c>
      <c r="G112" s="148" t="s">
        <v>146</v>
      </c>
      <c r="H112" s="149">
        <v>28.05</v>
      </c>
      <c r="I112" s="150"/>
      <c r="J112" s="151">
        <f>ROUND($I$112*$H$112,2)</f>
        <v>0</v>
      </c>
      <c r="K112" s="147"/>
      <c r="L112" s="43"/>
      <c r="M112" s="152"/>
      <c r="N112" s="153" t="s">
        <v>42</v>
      </c>
      <c r="O112" s="24"/>
      <c r="P112" s="24"/>
      <c r="Q112" s="154">
        <v>0.00526</v>
      </c>
      <c r="R112" s="154">
        <f>$Q$112*$H$112</f>
        <v>0.147543</v>
      </c>
      <c r="S112" s="154">
        <v>0</v>
      </c>
      <c r="T112" s="155">
        <f>$S$112*$H$112</f>
        <v>0</v>
      </c>
      <c r="AR112" s="89" t="s">
        <v>84</v>
      </c>
      <c r="AT112" s="89" t="s">
        <v>132</v>
      </c>
      <c r="AU112" s="89" t="s">
        <v>78</v>
      </c>
      <c r="AY112" s="6" t="s">
        <v>129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84</v>
      </c>
      <c r="BM112" s="89" t="s">
        <v>506</v>
      </c>
    </row>
    <row r="113" spans="2:47" s="6" customFormat="1" ht="30.75" customHeight="1">
      <c r="B113" s="23"/>
      <c r="C113" s="24"/>
      <c r="D113" s="159" t="s">
        <v>147</v>
      </c>
      <c r="E113" s="24"/>
      <c r="F113" s="167" t="s">
        <v>148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147</v>
      </c>
      <c r="AU113" s="6" t="s">
        <v>78</v>
      </c>
    </row>
    <row r="114" spans="2:51" s="6" customFormat="1" ht="15.75" customHeight="1">
      <c r="B114" s="157"/>
      <c r="C114" s="158"/>
      <c r="D114" s="166" t="s">
        <v>137</v>
      </c>
      <c r="E114" s="158"/>
      <c r="F114" s="160" t="s">
        <v>507</v>
      </c>
      <c r="G114" s="158"/>
      <c r="H114" s="161">
        <v>28.05</v>
      </c>
      <c r="J114" s="158"/>
      <c r="K114" s="158"/>
      <c r="L114" s="162"/>
      <c r="M114" s="163"/>
      <c r="N114" s="158"/>
      <c r="O114" s="158"/>
      <c r="P114" s="158"/>
      <c r="Q114" s="158"/>
      <c r="R114" s="158"/>
      <c r="S114" s="158"/>
      <c r="T114" s="164"/>
      <c r="AT114" s="165" t="s">
        <v>137</v>
      </c>
      <c r="AU114" s="165" t="s">
        <v>78</v>
      </c>
      <c r="AV114" s="165" t="s">
        <v>78</v>
      </c>
      <c r="AW114" s="165" t="s">
        <v>97</v>
      </c>
      <c r="AX114" s="165" t="s">
        <v>71</v>
      </c>
      <c r="AY114" s="165" t="s">
        <v>129</v>
      </c>
    </row>
    <row r="115" spans="2:65" s="6" customFormat="1" ht="15.75" customHeight="1">
      <c r="B115" s="23"/>
      <c r="C115" s="145" t="s">
        <v>139</v>
      </c>
      <c r="D115" s="145" t="s">
        <v>132</v>
      </c>
      <c r="E115" s="146" t="s">
        <v>149</v>
      </c>
      <c r="F115" s="147" t="s">
        <v>150</v>
      </c>
      <c r="G115" s="148" t="s">
        <v>144</v>
      </c>
      <c r="H115" s="149">
        <v>28.05</v>
      </c>
      <c r="I115" s="150"/>
      <c r="J115" s="151">
        <f>ROUND($I$115*$H$115,2)</f>
        <v>0</v>
      </c>
      <c r="K115" s="147" t="s">
        <v>136</v>
      </c>
      <c r="L115" s="43"/>
      <c r="M115" s="152"/>
      <c r="N115" s="153" t="s">
        <v>42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84</v>
      </c>
      <c r="AT115" s="89" t="s">
        <v>132</v>
      </c>
      <c r="AU115" s="89" t="s">
        <v>78</v>
      </c>
      <c r="AY115" s="6" t="s">
        <v>129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20</v>
      </c>
      <c r="BK115" s="156">
        <f>ROUND($I$115*$H$115,2)</f>
        <v>0</v>
      </c>
      <c r="BL115" s="89" t="s">
        <v>84</v>
      </c>
      <c r="BM115" s="89" t="s">
        <v>508</v>
      </c>
    </row>
    <row r="116" spans="2:51" s="6" customFormat="1" ht="15.75" customHeight="1">
      <c r="B116" s="157"/>
      <c r="C116" s="158"/>
      <c r="D116" s="159" t="s">
        <v>137</v>
      </c>
      <c r="E116" s="160"/>
      <c r="F116" s="160" t="s">
        <v>509</v>
      </c>
      <c r="G116" s="158"/>
      <c r="H116" s="161">
        <v>28.05</v>
      </c>
      <c r="J116" s="158"/>
      <c r="K116" s="158"/>
      <c r="L116" s="162"/>
      <c r="M116" s="163"/>
      <c r="N116" s="158"/>
      <c r="O116" s="158"/>
      <c r="P116" s="158"/>
      <c r="Q116" s="158"/>
      <c r="R116" s="158"/>
      <c r="S116" s="158"/>
      <c r="T116" s="164"/>
      <c r="AT116" s="165" t="s">
        <v>137</v>
      </c>
      <c r="AU116" s="165" t="s">
        <v>78</v>
      </c>
      <c r="AV116" s="165" t="s">
        <v>78</v>
      </c>
      <c r="AW116" s="165" t="s">
        <v>97</v>
      </c>
      <c r="AX116" s="165" t="s">
        <v>71</v>
      </c>
      <c r="AY116" s="165" t="s">
        <v>129</v>
      </c>
    </row>
    <row r="117" spans="2:63" s="132" customFormat="1" ht="30.75" customHeight="1">
      <c r="B117" s="133"/>
      <c r="C117" s="134"/>
      <c r="D117" s="134" t="s">
        <v>70</v>
      </c>
      <c r="E117" s="143" t="s">
        <v>510</v>
      </c>
      <c r="F117" s="143" t="s">
        <v>511</v>
      </c>
      <c r="G117" s="134"/>
      <c r="H117" s="134"/>
      <c r="J117" s="144">
        <f>$BK$117</f>
        <v>0</v>
      </c>
      <c r="K117" s="134"/>
      <c r="L117" s="137"/>
      <c r="M117" s="138"/>
      <c r="N117" s="134"/>
      <c r="O117" s="134"/>
      <c r="P117" s="139">
        <f>SUM($P$118:$P$121)</f>
        <v>0</v>
      </c>
      <c r="Q117" s="134"/>
      <c r="R117" s="139">
        <f>SUM($R$118:$R$121)</f>
        <v>0</v>
      </c>
      <c r="S117" s="134"/>
      <c r="T117" s="140">
        <f>SUM($T$118:$T$121)</f>
        <v>0</v>
      </c>
      <c r="AR117" s="141" t="s">
        <v>20</v>
      </c>
      <c r="AT117" s="141" t="s">
        <v>70</v>
      </c>
      <c r="AU117" s="141" t="s">
        <v>20</v>
      </c>
      <c r="AY117" s="141" t="s">
        <v>129</v>
      </c>
      <c r="BK117" s="142">
        <f>SUM($BK$118:$BK$121)</f>
        <v>0</v>
      </c>
    </row>
    <row r="118" spans="2:65" s="6" customFormat="1" ht="15.75" customHeight="1">
      <c r="B118" s="23"/>
      <c r="C118" s="145" t="s">
        <v>512</v>
      </c>
      <c r="D118" s="145" t="s">
        <v>132</v>
      </c>
      <c r="E118" s="146" t="s">
        <v>513</v>
      </c>
      <c r="F118" s="147" t="s">
        <v>514</v>
      </c>
      <c r="G118" s="148" t="s">
        <v>146</v>
      </c>
      <c r="H118" s="149">
        <v>17.5</v>
      </c>
      <c r="I118" s="150"/>
      <c r="J118" s="151">
        <f>ROUND($I$118*$H$118,2)</f>
        <v>0</v>
      </c>
      <c r="K118" s="147"/>
      <c r="L118" s="43"/>
      <c r="M118" s="152"/>
      <c r="N118" s="153" t="s">
        <v>42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84</v>
      </c>
      <c r="AT118" s="89" t="s">
        <v>132</v>
      </c>
      <c r="AU118" s="89" t="s">
        <v>78</v>
      </c>
      <c r="AY118" s="6" t="s">
        <v>129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84</v>
      </c>
      <c r="BM118" s="89" t="s">
        <v>515</v>
      </c>
    </row>
    <row r="119" spans="2:65" s="6" customFormat="1" ht="15.75" customHeight="1">
      <c r="B119" s="23"/>
      <c r="C119" s="148" t="s">
        <v>516</v>
      </c>
      <c r="D119" s="148" t="s">
        <v>132</v>
      </c>
      <c r="E119" s="146" t="s">
        <v>517</v>
      </c>
      <c r="F119" s="147" t="s">
        <v>518</v>
      </c>
      <c r="G119" s="148" t="s">
        <v>144</v>
      </c>
      <c r="H119" s="149">
        <v>1312</v>
      </c>
      <c r="I119" s="150"/>
      <c r="J119" s="151">
        <f>ROUND($I$119*$H$119,2)</f>
        <v>0</v>
      </c>
      <c r="K119" s="147"/>
      <c r="L119" s="43"/>
      <c r="M119" s="152"/>
      <c r="N119" s="153" t="s">
        <v>42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84</v>
      </c>
      <c r="AT119" s="89" t="s">
        <v>132</v>
      </c>
      <c r="AU119" s="89" t="s">
        <v>78</v>
      </c>
      <c r="AY119" s="89" t="s">
        <v>129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84</v>
      </c>
      <c r="BM119" s="89" t="s">
        <v>519</v>
      </c>
    </row>
    <row r="120" spans="2:65" s="6" customFormat="1" ht="15.75" customHeight="1">
      <c r="B120" s="23"/>
      <c r="C120" s="148" t="s">
        <v>520</v>
      </c>
      <c r="D120" s="148" t="s">
        <v>132</v>
      </c>
      <c r="E120" s="146" t="s">
        <v>521</v>
      </c>
      <c r="F120" s="147" t="s">
        <v>522</v>
      </c>
      <c r="G120" s="148" t="s">
        <v>326</v>
      </c>
      <c r="H120" s="149">
        <v>25</v>
      </c>
      <c r="I120" s="150"/>
      <c r="J120" s="151">
        <f>ROUND($I$120*$H$120,2)</f>
        <v>0</v>
      </c>
      <c r="K120" s="147"/>
      <c r="L120" s="43"/>
      <c r="M120" s="152"/>
      <c r="N120" s="153" t="s">
        <v>42</v>
      </c>
      <c r="O120" s="24"/>
      <c r="P120" s="24"/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84</v>
      </c>
      <c r="AT120" s="89" t="s">
        <v>132</v>
      </c>
      <c r="AU120" s="89" t="s">
        <v>78</v>
      </c>
      <c r="AY120" s="89" t="s">
        <v>129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84</v>
      </c>
      <c r="BM120" s="89" t="s">
        <v>523</v>
      </c>
    </row>
    <row r="121" spans="2:65" s="6" customFormat="1" ht="15.75" customHeight="1">
      <c r="B121" s="23"/>
      <c r="C121" s="148" t="s">
        <v>524</v>
      </c>
      <c r="D121" s="148" t="s">
        <v>132</v>
      </c>
      <c r="E121" s="146" t="s">
        <v>525</v>
      </c>
      <c r="F121" s="147" t="s">
        <v>526</v>
      </c>
      <c r="G121" s="148" t="s">
        <v>326</v>
      </c>
      <c r="H121" s="149">
        <v>4</v>
      </c>
      <c r="I121" s="150"/>
      <c r="J121" s="151">
        <f>ROUND($I$121*$H$121,2)</f>
        <v>0</v>
      </c>
      <c r="K121" s="147"/>
      <c r="L121" s="43"/>
      <c r="M121" s="152"/>
      <c r="N121" s="153" t="s">
        <v>42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84</v>
      </c>
      <c r="AT121" s="89" t="s">
        <v>132</v>
      </c>
      <c r="AU121" s="89" t="s">
        <v>78</v>
      </c>
      <c r="AY121" s="89" t="s">
        <v>129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84</v>
      </c>
      <c r="BM121" s="89" t="s">
        <v>527</v>
      </c>
    </row>
    <row r="122" spans="2:63" s="132" customFormat="1" ht="30.75" customHeight="1">
      <c r="B122" s="133"/>
      <c r="C122" s="134"/>
      <c r="D122" s="134" t="s">
        <v>70</v>
      </c>
      <c r="E122" s="143" t="s">
        <v>151</v>
      </c>
      <c r="F122" s="143" t="s">
        <v>152</v>
      </c>
      <c r="G122" s="134"/>
      <c r="H122" s="134"/>
      <c r="J122" s="144">
        <f>$BK$122</f>
        <v>0</v>
      </c>
      <c r="K122" s="134"/>
      <c r="L122" s="137"/>
      <c r="M122" s="138"/>
      <c r="N122" s="134"/>
      <c r="O122" s="134"/>
      <c r="P122" s="139">
        <f>SUM($P$123:$P$137)</f>
        <v>0</v>
      </c>
      <c r="Q122" s="134"/>
      <c r="R122" s="139">
        <f>SUM($R$123:$R$137)</f>
        <v>0</v>
      </c>
      <c r="S122" s="134"/>
      <c r="T122" s="140">
        <f>SUM($T$123:$T$137)</f>
        <v>2.2036499999999997</v>
      </c>
      <c r="AR122" s="141" t="s">
        <v>20</v>
      </c>
      <c r="AT122" s="141" t="s">
        <v>70</v>
      </c>
      <c r="AU122" s="141" t="s">
        <v>20</v>
      </c>
      <c r="AY122" s="141" t="s">
        <v>129</v>
      </c>
      <c r="BK122" s="142">
        <f>SUM($BK$123:$BK$137)</f>
        <v>0</v>
      </c>
    </row>
    <row r="123" spans="2:65" s="6" customFormat="1" ht="15.75" customHeight="1">
      <c r="B123" s="23"/>
      <c r="C123" s="148" t="s">
        <v>435</v>
      </c>
      <c r="D123" s="148" t="s">
        <v>132</v>
      </c>
      <c r="E123" s="146" t="s">
        <v>297</v>
      </c>
      <c r="F123" s="147" t="s">
        <v>298</v>
      </c>
      <c r="G123" s="148" t="s">
        <v>144</v>
      </c>
      <c r="H123" s="149">
        <v>182.952</v>
      </c>
      <c r="I123" s="150"/>
      <c r="J123" s="151">
        <f>ROUND($I$123*$H$123,2)</f>
        <v>0</v>
      </c>
      <c r="K123" s="147" t="s">
        <v>136</v>
      </c>
      <c r="L123" s="43"/>
      <c r="M123" s="152"/>
      <c r="N123" s="153" t="s">
        <v>42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84</v>
      </c>
      <c r="AT123" s="89" t="s">
        <v>132</v>
      </c>
      <c r="AU123" s="89" t="s">
        <v>78</v>
      </c>
      <c r="AY123" s="89" t="s">
        <v>129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84</v>
      </c>
      <c r="BM123" s="89" t="s">
        <v>528</v>
      </c>
    </row>
    <row r="124" spans="2:51" s="6" customFormat="1" ht="15.75" customHeight="1">
      <c r="B124" s="157"/>
      <c r="C124" s="158"/>
      <c r="D124" s="159" t="s">
        <v>137</v>
      </c>
      <c r="E124" s="160"/>
      <c r="F124" s="160" t="s">
        <v>529</v>
      </c>
      <c r="G124" s="158"/>
      <c r="H124" s="161">
        <v>182.952</v>
      </c>
      <c r="J124" s="158"/>
      <c r="K124" s="158"/>
      <c r="L124" s="162"/>
      <c r="M124" s="163"/>
      <c r="N124" s="158"/>
      <c r="O124" s="158"/>
      <c r="P124" s="158"/>
      <c r="Q124" s="158"/>
      <c r="R124" s="158"/>
      <c r="S124" s="158"/>
      <c r="T124" s="164"/>
      <c r="AT124" s="165" t="s">
        <v>137</v>
      </c>
      <c r="AU124" s="165" t="s">
        <v>78</v>
      </c>
      <c r="AV124" s="165" t="s">
        <v>78</v>
      </c>
      <c r="AW124" s="165" t="s">
        <v>97</v>
      </c>
      <c r="AX124" s="165" t="s">
        <v>20</v>
      </c>
      <c r="AY124" s="165" t="s">
        <v>129</v>
      </c>
    </row>
    <row r="125" spans="2:65" s="6" customFormat="1" ht="15.75" customHeight="1">
      <c r="B125" s="23"/>
      <c r="C125" s="145" t="s">
        <v>530</v>
      </c>
      <c r="D125" s="145" t="s">
        <v>132</v>
      </c>
      <c r="E125" s="146" t="s">
        <v>299</v>
      </c>
      <c r="F125" s="147" t="s">
        <v>300</v>
      </c>
      <c r="G125" s="148" t="s">
        <v>144</v>
      </c>
      <c r="H125" s="149">
        <v>13721.4</v>
      </c>
      <c r="I125" s="150"/>
      <c r="J125" s="151">
        <f>ROUND($I$125*$H$125,2)</f>
        <v>0</v>
      </c>
      <c r="K125" s="147" t="s">
        <v>136</v>
      </c>
      <c r="L125" s="43"/>
      <c r="M125" s="152"/>
      <c r="N125" s="153" t="s">
        <v>42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84</v>
      </c>
      <c r="AT125" s="89" t="s">
        <v>132</v>
      </c>
      <c r="AU125" s="89" t="s">
        <v>78</v>
      </c>
      <c r="AY125" s="6" t="s">
        <v>129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84</v>
      </c>
      <c r="BM125" s="89" t="s">
        <v>531</v>
      </c>
    </row>
    <row r="126" spans="2:51" s="6" customFormat="1" ht="15.75" customHeight="1">
      <c r="B126" s="157"/>
      <c r="C126" s="158"/>
      <c r="D126" s="159" t="s">
        <v>137</v>
      </c>
      <c r="E126" s="160"/>
      <c r="F126" s="160" t="s">
        <v>532</v>
      </c>
      <c r="G126" s="158"/>
      <c r="H126" s="161">
        <v>13721.4</v>
      </c>
      <c r="J126" s="158"/>
      <c r="K126" s="158"/>
      <c r="L126" s="162"/>
      <c r="M126" s="163"/>
      <c r="N126" s="158"/>
      <c r="O126" s="158"/>
      <c r="P126" s="158"/>
      <c r="Q126" s="158"/>
      <c r="R126" s="158"/>
      <c r="S126" s="158"/>
      <c r="T126" s="164"/>
      <c r="AT126" s="165" t="s">
        <v>137</v>
      </c>
      <c r="AU126" s="165" t="s">
        <v>78</v>
      </c>
      <c r="AV126" s="165" t="s">
        <v>78</v>
      </c>
      <c r="AW126" s="165" t="s">
        <v>97</v>
      </c>
      <c r="AX126" s="165" t="s">
        <v>20</v>
      </c>
      <c r="AY126" s="165" t="s">
        <v>129</v>
      </c>
    </row>
    <row r="127" spans="2:65" s="6" customFormat="1" ht="15.75" customHeight="1">
      <c r="B127" s="23"/>
      <c r="C127" s="145" t="s">
        <v>471</v>
      </c>
      <c r="D127" s="145" t="s">
        <v>132</v>
      </c>
      <c r="E127" s="146" t="s">
        <v>301</v>
      </c>
      <c r="F127" s="147" t="s">
        <v>302</v>
      </c>
      <c r="G127" s="148" t="s">
        <v>144</v>
      </c>
      <c r="H127" s="149">
        <v>182.952</v>
      </c>
      <c r="I127" s="150"/>
      <c r="J127" s="151">
        <f>ROUND($I$127*$H$127,2)</f>
        <v>0</v>
      </c>
      <c r="K127" s="147" t="s">
        <v>136</v>
      </c>
      <c r="L127" s="43"/>
      <c r="M127" s="152"/>
      <c r="N127" s="153" t="s">
        <v>42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84</v>
      </c>
      <c r="AT127" s="89" t="s">
        <v>132</v>
      </c>
      <c r="AU127" s="89" t="s">
        <v>78</v>
      </c>
      <c r="AY127" s="6" t="s">
        <v>129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84</v>
      </c>
      <c r="BM127" s="89" t="s">
        <v>533</v>
      </c>
    </row>
    <row r="128" spans="2:51" s="6" customFormat="1" ht="15.75" customHeight="1">
      <c r="B128" s="157"/>
      <c r="C128" s="158"/>
      <c r="D128" s="159" t="s">
        <v>137</v>
      </c>
      <c r="E128" s="160"/>
      <c r="F128" s="160" t="s">
        <v>529</v>
      </c>
      <c r="G128" s="158"/>
      <c r="H128" s="161">
        <v>182.952</v>
      </c>
      <c r="J128" s="158"/>
      <c r="K128" s="158"/>
      <c r="L128" s="162"/>
      <c r="M128" s="163"/>
      <c r="N128" s="158"/>
      <c r="O128" s="158"/>
      <c r="P128" s="158"/>
      <c r="Q128" s="158"/>
      <c r="R128" s="158"/>
      <c r="S128" s="158"/>
      <c r="T128" s="164"/>
      <c r="AT128" s="165" t="s">
        <v>137</v>
      </c>
      <c r="AU128" s="165" t="s">
        <v>78</v>
      </c>
      <c r="AV128" s="165" t="s">
        <v>78</v>
      </c>
      <c r="AW128" s="165" t="s">
        <v>97</v>
      </c>
      <c r="AX128" s="165" t="s">
        <v>20</v>
      </c>
      <c r="AY128" s="165" t="s">
        <v>129</v>
      </c>
    </row>
    <row r="129" spans="2:65" s="6" customFormat="1" ht="15.75" customHeight="1">
      <c r="B129" s="23"/>
      <c r="C129" s="145" t="s">
        <v>481</v>
      </c>
      <c r="D129" s="145" t="s">
        <v>132</v>
      </c>
      <c r="E129" s="146" t="s">
        <v>157</v>
      </c>
      <c r="F129" s="147" t="s">
        <v>158</v>
      </c>
      <c r="G129" s="148" t="s">
        <v>144</v>
      </c>
      <c r="H129" s="149">
        <v>182.952</v>
      </c>
      <c r="I129" s="150"/>
      <c r="J129" s="151">
        <f>ROUND($I$129*$H$129,2)</f>
        <v>0</v>
      </c>
      <c r="K129" s="147" t="s">
        <v>136</v>
      </c>
      <c r="L129" s="43"/>
      <c r="M129" s="152"/>
      <c r="N129" s="153" t="s">
        <v>42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84</v>
      </c>
      <c r="AT129" s="89" t="s">
        <v>132</v>
      </c>
      <c r="AU129" s="89" t="s">
        <v>78</v>
      </c>
      <c r="AY129" s="6" t="s">
        <v>129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84</v>
      </c>
      <c r="BM129" s="89" t="s">
        <v>534</v>
      </c>
    </row>
    <row r="130" spans="2:51" s="6" customFormat="1" ht="15.75" customHeight="1">
      <c r="B130" s="157"/>
      <c r="C130" s="158"/>
      <c r="D130" s="159" t="s">
        <v>137</v>
      </c>
      <c r="E130" s="160"/>
      <c r="F130" s="160" t="s">
        <v>529</v>
      </c>
      <c r="G130" s="158"/>
      <c r="H130" s="161">
        <v>182.952</v>
      </c>
      <c r="J130" s="158"/>
      <c r="K130" s="158"/>
      <c r="L130" s="162"/>
      <c r="M130" s="163"/>
      <c r="N130" s="158"/>
      <c r="O130" s="158"/>
      <c r="P130" s="158"/>
      <c r="Q130" s="158"/>
      <c r="R130" s="158"/>
      <c r="S130" s="158"/>
      <c r="T130" s="164"/>
      <c r="AT130" s="165" t="s">
        <v>137</v>
      </c>
      <c r="AU130" s="165" t="s">
        <v>78</v>
      </c>
      <c r="AV130" s="165" t="s">
        <v>78</v>
      </c>
      <c r="AW130" s="165" t="s">
        <v>97</v>
      </c>
      <c r="AX130" s="165" t="s">
        <v>20</v>
      </c>
      <c r="AY130" s="165" t="s">
        <v>129</v>
      </c>
    </row>
    <row r="131" spans="2:65" s="6" customFormat="1" ht="15.75" customHeight="1">
      <c r="B131" s="23"/>
      <c r="C131" s="145" t="s">
        <v>535</v>
      </c>
      <c r="D131" s="145" t="s">
        <v>132</v>
      </c>
      <c r="E131" s="146" t="s">
        <v>160</v>
      </c>
      <c r="F131" s="147" t="s">
        <v>161</v>
      </c>
      <c r="G131" s="148" t="s">
        <v>144</v>
      </c>
      <c r="H131" s="149">
        <v>13721.4</v>
      </c>
      <c r="I131" s="150"/>
      <c r="J131" s="151">
        <f>ROUND($I$131*$H$131,2)</f>
        <v>0</v>
      </c>
      <c r="K131" s="147" t="s">
        <v>136</v>
      </c>
      <c r="L131" s="43"/>
      <c r="M131" s="152"/>
      <c r="N131" s="153" t="s">
        <v>42</v>
      </c>
      <c r="O131" s="24"/>
      <c r="P131" s="24"/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84</v>
      </c>
      <c r="AT131" s="89" t="s">
        <v>132</v>
      </c>
      <c r="AU131" s="89" t="s">
        <v>78</v>
      </c>
      <c r="AY131" s="6" t="s">
        <v>129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84</v>
      </c>
      <c r="BM131" s="89" t="s">
        <v>536</v>
      </c>
    </row>
    <row r="132" spans="2:51" s="6" customFormat="1" ht="15.75" customHeight="1">
      <c r="B132" s="157"/>
      <c r="C132" s="158"/>
      <c r="D132" s="159" t="s">
        <v>137</v>
      </c>
      <c r="E132" s="160"/>
      <c r="F132" s="160" t="s">
        <v>532</v>
      </c>
      <c r="G132" s="158"/>
      <c r="H132" s="161">
        <v>13721.4</v>
      </c>
      <c r="J132" s="158"/>
      <c r="K132" s="158"/>
      <c r="L132" s="162"/>
      <c r="M132" s="163"/>
      <c r="N132" s="158"/>
      <c r="O132" s="158"/>
      <c r="P132" s="158"/>
      <c r="Q132" s="158"/>
      <c r="R132" s="158"/>
      <c r="S132" s="158"/>
      <c r="T132" s="164"/>
      <c r="AT132" s="165" t="s">
        <v>137</v>
      </c>
      <c r="AU132" s="165" t="s">
        <v>78</v>
      </c>
      <c r="AV132" s="165" t="s">
        <v>78</v>
      </c>
      <c r="AW132" s="165" t="s">
        <v>97</v>
      </c>
      <c r="AX132" s="165" t="s">
        <v>20</v>
      </c>
      <c r="AY132" s="165" t="s">
        <v>129</v>
      </c>
    </row>
    <row r="133" spans="2:65" s="6" customFormat="1" ht="15.75" customHeight="1">
      <c r="B133" s="23"/>
      <c r="C133" s="145" t="s">
        <v>537</v>
      </c>
      <c r="D133" s="145" t="s">
        <v>132</v>
      </c>
      <c r="E133" s="146" t="s">
        <v>163</v>
      </c>
      <c r="F133" s="147" t="s">
        <v>164</v>
      </c>
      <c r="G133" s="148" t="s">
        <v>144</v>
      </c>
      <c r="H133" s="149">
        <v>182.952</v>
      </c>
      <c r="I133" s="150"/>
      <c r="J133" s="151">
        <f>ROUND($I$133*$H$133,2)</f>
        <v>0</v>
      </c>
      <c r="K133" s="147" t="s">
        <v>136</v>
      </c>
      <c r="L133" s="43"/>
      <c r="M133" s="152"/>
      <c r="N133" s="153" t="s">
        <v>42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84</v>
      </c>
      <c r="AT133" s="89" t="s">
        <v>132</v>
      </c>
      <c r="AU133" s="89" t="s">
        <v>78</v>
      </c>
      <c r="AY133" s="6" t="s">
        <v>129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84</v>
      </c>
      <c r="BM133" s="89" t="s">
        <v>538</v>
      </c>
    </row>
    <row r="134" spans="2:51" s="6" customFormat="1" ht="15.75" customHeight="1">
      <c r="B134" s="157"/>
      <c r="C134" s="158"/>
      <c r="D134" s="159" t="s">
        <v>137</v>
      </c>
      <c r="E134" s="160"/>
      <c r="F134" s="160" t="s">
        <v>529</v>
      </c>
      <c r="G134" s="158"/>
      <c r="H134" s="161">
        <v>182.952</v>
      </c>
      <c r="J134" s="158"/>
      <c r="K134" s="158"/>
      <c r="L134" s="162"/>
      <c r="M134" s="163"/>
      <c r="N134" s="158"/>
      <c r="O134" s="158"/>
      <c r="P134" s="158"/>
      <c r="Q134" s="158"/>
      <c r="R134" s="158"/>
      <c r="S134" s="158"/>
      <c r="T134" s="164"/>
      <c r="AT134" s="165" t="s">
        <v>137</v>
      </c>
      <c r="AU134" s="165" t="s">
        <v>78</v>
      </c>
      <c r="AV134" s="165" t="s">
        <v>78</v>
      </c>
      <c r="AW134" s="165" t="s">
        <v>97</v>
      </c>
      <c r="AX134" s="165" t="s">
        <v>20</v>
      </c>
      <c r="AY134" s="165" t="s">
        <v>129</v>
      </c>
    </row>
    <row r="135" spans="2:65" s="6" customFormat="1" ht="15.75" customHeight="1">
      <c r="B135" s="23"/>
      <c r="C135" s="145" t="s">
        <v>310</v>
      </c>
      <c r="D135" s="145" t="s">
        <v>132</v>
      </c>
      <c r="E135" s="146" t="s">
        <v>166</v>
      </c>
      <c r="F135" s="147" t="s">
        <v>167</v>
      </c>
      <c r="G135" s="148" t="s">
        <v>135</v>
      </c>
      <c r="H135" s="149">
        <v>1.386</v>
      </c>
      <c r="I135" s="150"/>
      <c r="J135" s="151">
        <f>ROUND($I$135*$H$135,2)</f>
        <v>0</v>
      </c>
      <c r="K135" s="147" t="s">
        <v>136</v>
      </c>
      <c r="L135" s="43"/>
      <c r="M135" s="152"/>
      <c r="N135" s="153" t="s">
        <v>42</v>
      </c>
      <c r="O135" s="24"/>
      <c r="P135" s="24"/>
      <c r="Q135" s="154">
        <v>0</v>
      </c>
      <c r="R135" s="154">
        <f>$Q$135*$H$135</f>
        <v>0</v>
      </c>
      <c r="S135" s="154">
        <v>1.175</v>
      </c>
      <c r="T135" s="155">
        <f>$S$135*$H$135</f>
        <v>1.62855</v>
      </c>
      <c r="AR135" s="89" t="s">
        <v>131</v>
      </c>
      <c r="AT135" s="89" t="s">
        <v>132</v>
      </c>
      <c r="AU135" s="89" t="s">
        <v>78</v>
      </c>
      <c r="AY135" s="6" t="s">
        <v>129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131</v>
      </c>
      <c r="BM135" s="89" t="s">
        <v>539</v>
      </c>
    </row>
    <row r="136" spans="2:51" s="6" customFormat="1" ht="15.75" customHeight="1">
      <c r="B136" s="157"/>
      <c r="C136" s="158"/>
      <c r="D136" s="159" t="s">
        <v>137</v>
      </c>
      <c r="E136" s="160"/>
      <c r="F136" s="160" t="s">
        <v>540</v>
      </c>
      <c r="G136" s="158"/>
      <c r="H136" s="161">
        <v>1.386</v>
      </c>
      <c r="J136" s="158"/>
      <c r="K136" s="158"/>
      <c r="L136" s="162"/>
      <c r="M136" s="163"/>
      <c r="N136" s="158"/>
      <c r="O136" s="158"/>
      <c r="P136" s="158"/>
      <c r="Q136" s="158"/>
      <c r="R136" s="158"/>
      <c r="S136" s="158"/>
      <c r="T136" s="164"/>
      <c r="AT136" s="165" t="s">
        <v>137</v>
      </c>
      <c r="AU136" s="165" t="s">
        <v>78</v>
      </c>
      <c r="AV136" s="165" t="s">
        <v>78</v>
      </c>
      <c r="AW136" s="165" t="s">
        <v>97</v>
      </c>
      <c r="AX136" s="165" t="s">
        <v>71</v>
      </c>
      <c r="AY136" s="165" t="s">
        <v>129</v>
      </c>
    </row>
    <row r="137" spans="2:65" s="6" customFormat="1" ht="15.75" customHeight="1">
      <c r="B137" s="23"/>
      <c r="C137" s="145" t="s">
        <v>541</v>
      </c>
      <c r="D137" s="145" t="s">
        <v>132</v>
      </c>
      <c r="E137" s="146" t="s">
        <v>379</v>
      </c>
      <c r="F137" s="147" t="s">
        <v>380</v>
      </c>
      <c r="G137" s="148" t="s">
        <v>146</v>
      </c>
      <c r="H137" s="149">
        <v>7.1</v>
      </c>
      <c r="I137" s="150"/>
      <c r="J137" s="151">
        <f>ROUND($I$137*$H$137,2)</f>
        <v>0</v>
      </c>
      <c r="K137" s="147" t="s">
        <v>136</v>
      </c>
      <c r="L137" s="43"/>
      <c r="M137" s="152"/>
      <c r="N137" s="153" t="s">
        <v>42</v>
      </c>
      <c r="O137" s="24"/>
      <c r="P137" s="24"/>
      <c r="Q137" s="154">
        <v>0</v>
      </c>
      <c r="R137" s="154">
        <f>$Q$137*$H$137</f>
        <v>0</v>
      </c>
      <c r="S137" s="154">
        <v>0.081</v>
      </c>
      <c r="T137" s="155">
        <f>$S$137*$H$137</f>
        <v>0.5751</v>
      </c>
      <c r="AR137" s="89" t="s">
        <v>84</v>
      </c>
      <c r="AT137" s="89" t="s">
        <v>132</v>
      </c>
      <c r="AU137" s="89" t="s">
        <v>78</v>
      </c>
      <c r="AY137" s="6" t="s">
        <v>129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84</v>
      </c>
      <c r="BM137" s="89" t="s">
        <v>542</v>
      </c>
    </row>
    <row r="138" spans="2:63" s="132" customFormat="1" ht="30.75" customHeight="1">
      <c r="B138" s="133"/>
      <c r="C138" s="134"/>
      <c r="D138" s="134" t="s">
        <v>70</v>
      </c>
      <c r="E138" s="143" t="s">
        <v>171</v>
      </c>
      <c r="F138" s="143" t="s">
        <v>172</v>
      </c>
      <c r="G138" s="134"/>
      <c r="H138" s="134"/>
      <c r="J138" s="144">
        <f>$BK$138</f>
        <v>0</v>
      </c>
      <c r="K138" s="134"/>
      <c r="L138" s="137"/>
      <c r="M138" s="138"/>
      <c r="N138" s="134"/>
      <c r="O138" s="134"/>
      <c r="P138" s="139">
        <f>SUM($P$139:$P$142)</f>
        <v>0</v>
      </c>
      <c r="Q138" s="134"/>
      <c r="R138" s="139">
        <f>SUM($R$139:$R$142)</f>
        <v>0</v>
      </c>
      <c r="S138" s="134"/>
      <c r="T138" s="140">
        <f>SUM($T$139:$T$142)</f>
        <v>0</v>
      </c>
      <c r="AR138" s="141" t="s">
        <v>20</v>
      </c>
      <c r="AT138" s="141" t="s">
        <v>70</v>
      </c>
      <c r="AU138" s="141" t="s">
        <v>20</v>
      </c>
      <c r="AY138" s="141" t="s">
        <v>129</v>
      </c>
      <c r="BK138" s="142">
        <f>SUM($BK$139:$BK$142)</f>
        <v>0</v>
      </c>
    </row>
    <row r="139" spans="2:65" s="6" customFormat="1" ht="15.75" customHeight="1">
      <c r="B139" s="23"/>
      <c r="C139" s="148" t="s">
        <v>277</v>
      </c>
      <c r="D139" s="148" t="s">
        <v>132</v>
      </c>
      <c r="E139" s="146" t="s">
        <v>174</v>
      </c>
      <c r="F139" s="147" t="s">
        <v>175</v>
      </c>
      <c r="G139" s="148" t="s">
        <v>176</v>
      </c>
      <c r="H139" s="149">
        <v>14.355</v>
      </c>
      <c r="I139" s="150"/>
      <c r="J139" s="151">
        <f>ROUND($I$139*$H$139,2)</f>
        <v>0</v>
      </c>
      <c r="K139" s="147" t="s">
        <v>136</v>
      </c>
      <c r="L139" s="43"/>
      <c r="M139" s="152"/>
      <c r="N139" s="153" t="s">
        <v>42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84</v>
      </c>
      <c r="AT139" s="89" t="s">
        <v>132</v>
      </c>
      <c r="AU139" s="89" t="s">
        <v>78</v>
      </c>
      <c r="AY139" s="89" t="s">
        <v>129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84</v>
      </c>
      <c r="BM139" s="89" t="s">
        <v>543</v>
      </c>
    </row>
    <row r="140" spans="2:65" s="6" customFormat="1" ht="15.75" customHeight="1">
      <c r="B140" s="23"/>
      <c r="C140" s="148" t="s">
        <v>169</v>
      </c>
      <c r="D140" s="148" t="s">
        <v>132</v>
      </c>
      <c r="E140" s="146" t="s">
        <v>177</v>
      </c>
      <c r="F140" s="147" t="s">
        <v>178</v>
      </c>
      <c r="G140" s="148" t="s">
        <v>176</v>
      </c>
      <c r="H140" s="149">
        <v>14.355</v>
      </c>
      <c r="I140" s="150"/>
      <c r="J140" s="151">
        <f>ROUND($I$140*$H$140,2)</f>
        <v>0</v>
      </c>
      <c r="K140" s="147" t="s">
        <v>179</v>
      </c>
      <c r="L140" s="43"/>
      <c r="M140" s="152"/>
      <c r="N140" s="153" t="s">
        <v>42</v>
      </c>
      <c r="O140" s="24"/>
      <c r="P140" s="24"/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84</v>
      </c>
      <c r="AT140" s="89" t="s">
        <v>132</v>
      </c>
      <c r="AU140" s="89" t="s">
        <v>78</v>
      </c>
      <c r="AY140" s="89" t="s">
        <v>129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84</v>
      </c>
      <c r="BM140" s="89" t="s">
        <v>544</v>
      </c>
    </row>
    <row r="141" spans="2:65" s="6" customFormat="1" ht="15.75" customHeight="1">
      <c r="B141" s="23"/>
      <c r="C141" s="148" t="s">
        <v>151</v>
      </c>
      <c r="D141" s="148" t="s">
        <v>132</v>
      </c>
      <c r="E141" s="146" t="s">
        <v>181</v>
      </c>
      <c r="F141" s="147" t="s">
        <v>182</v>
      </c>
      <c r="G141" s="148" t="s">
        <v>176</v>
      </c>
      <c r="H141" s="149">
        <v>14.355</v>
      </c>
      <c r="I141" s="150"/>
      <c r="J141" s="151">
        <f>ROUND($I$141*$H$141,2)</f>
        <v>0</v>
      </c>
      <c r="K141" s="147" t="s">
        <v>179</v>
      </c>
      <c r="L141" s="43"/>
      <c r="M141" s="152"/>
      <c r="N141" s="153" t="s">
        <v>42</v>
      </c>
      <c r="O141" s="24"/>
      <c r="P141" s="24"/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84</v>
      </c>
      <c r="AT141" s="89" t="s">
        <v>132</v>
      </c>
      <c r="AU141" s="89" t="s">
        <v>78</v>
      </c>
      <c r="AY141" s="89" t="s">
        <v>129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84</v>
      </c>
      <c r="BM141" s="89" t="s">
        <v>545</v>
      </c>
    </row>
    <row r="142" spans="2:65" s="6" customFormat="1" ht="15.75" customHeight="1">
      <c r="B142" s="23"/>
      <c r="C142" s="148" t="s">
        <v>25</v>
      </c>
      <c r="D142" s="148" t="s">
        <v>132</v>
      </c>
      <c r="E142" s="146" t="s">
        <v>184</v>
      </c>
      <c r="F142" s="147" t="s">
        <v>185</v>
      </c>
      <c r="G142" s="148" t="s">
        <v>176</v>
      </c>
      <c r="H142" s="149">
        <v>14.355</v>
      </c>
      <c r="I142" s="150"/>
      <c r="J142" s="151">
        <f>ROUND($I$142*$H$142,2)</f>
        <v>0</v>
      </c>
      <c r="K142" s="147" t="s">
        <v>136</v>
      </c>
      <c r="L142" s="43"/>
      <c r="M142" s="152"/>
      <c r="N142" s="153" t="s">
        <v>42</v>
      </c>
      <c r="O142" s="24"/>
      <c r="P142" s="24"/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84</v>
      </c>
      <c r="AT142" s="89" t="s">
        <v>132</v>
      </c>
      <c r="AU142" s="89" t="s">
        <v>78</v>
      </c>
      <c r="AY142" s="89" t="s">
        <v>129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84</v>
      </c>
      <c r="BM142" s="89" t="s">
        <v>546</v>
      </c>
    </row>
    <row r="143" spans="2:63" s="132" customFormat="1" ht="30.75" customHeight="1">
      <c r="B143" s="133"/>
      <c r="C143" s="134"/>
      <c r="D143" s="134" t="s">
        <v>70</v>
      </c>
      <c r="E143" s="143" t="s">
        <v>186</v>
      </c>
      <c r="F143" s="143" t="s">
        <v>187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$P$144</f>
        <v>0</v>
      </c>
      <c r="Q143" s="134"/>
      <c r="R143" s="139">
        <f>$R$144</f>
        <v>0</v>
      </c>
      <c r="S143" s="134"/>
      <c r="T143" s="140">
        <f>$T$144</f>
        <v>0</v>
      </c>
      <c r="AR143" s="141" t="s">
        <v>20</v>
      </c>
      <c r="AT143" s="141" t="s">
        <v>70</v>
      </c>
      <c r="AU143" s="141" t="s">
        <v>20</v>
      </c>
      <c r="AY143" s="141" t="s">
        <v>129</v>
      </c>
      <c r="BK143" s="142">
        <f>$BK$144</f>
        <v>0</v>
      </c>
    </row>
    <row r="144" spans="2:65" s="6" customFormat="1" ht="15.75" customHeight="1">
      <c r="B144" s="23"/>
      <c r="C144" s="148" t="s">
        <v>286</v>
      </c>
      <c r="D144" s="148" t="s">
        <v>132</v>
      </c>
      <c r="E144" s="146" t="s">
        <v>188</v>
      </c>
      <c r="F144" s="147" t="s">
        <v>189</v>
      </c>
      <c r="G144" s="148" t="s">
        <v>176</v>
      </c>
      <c r="H144" s="149">
        <v>4.515</v>
      </c>
      <c r="I144" s="150"/>
      <c r="J144" s="151">
        <f>ROUND($I$144*$H$144,2)</f>
        <v>0</v>
      </c>
      <c r="K144" s="147" t="s">
        <v>136</v>
      </c>
      <c r="L144" s="43"/>
      <c r="M144" s="152"/>
      <c r="N144" s="153" t="s">
        <v>42</v>
      </c>
      <c r="O144" s="24"/>
      <c r="P144" s="24"/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84</v>
      </c>
      <c r="AT144" s="89" t="s">
        <v>132</v>
      </c>
      <c r="AU144" s="89" t="s">
        <v>78</v>
      </c>
      <c r="AY144" s="89" t="s">
        <v>129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20</v>
      </c>
      <c r="BK144" s="156">
        <f>ROUND($I$144*$H$144,2)</f>
        <v>0</v>
      </c>
      <c r="BL144" s="89" t="s">
        <v>84</v>
      </c>
      <c r="BM144" s="89" t="s">
        <v>547</v>
      </c>
    </row>
    <row r="145" spans="2:63" s="132" customFormat="1" ht="37.5" customHeight="1">
      <c r="B145" s="133"/>
      <c r="C145" s="134"/>
      <c r="D145" s="134" t="s">
        <v>70</v>
      </c>
      <c r="E145" s="135" t="s">
        <v>190</v>
      </c>
      <c r="F145" s="135" t="s">
        <v>191</v>
      </c>
      <c r="G145" s="134"/>
      <c r="H145" s="134"/>
      <c r="J145" s="136">
        <f>$BK$145</f>
        <v>0</v>
      </c>
      <c r="K145" s="134"/>
      <c r="L145" s="137"/>
      <c r="M145" s="138"/>
      <c r="N145" s="134"/>
      <c r="O145" s="134"/>
      <c r="P145" s="139">
        <f>$P$146+$P$148+$P$150+$P$171+$P$187+$P$213+$P$224+$P$228+$P$232+$P$235</f>
        <v>0</v>
      </c>
      <c r="Q145" s="134"/>
      <c r="R145" s="139">
        <f>$R$146+$R$148+$R$150+$R$171+$R$187+$R$213+$R$224+$R$228+$R$232+$R$235</f>
        <v>6.64440254</v>
      </c>
      <c r="S145" s="134"/>
      <c r="T145" s="140">
        <f>$T$146+$T$148+$T$150+$T$171+$T$187+$T$213+$T$224+$T$228+$T$232+$T$235</f>
        <v>12.15131952</v>
      </c>
      <c r="AR145" s="141" t="s">
        <v>78</v>
      </c>
      <c r="AT145" s="141" t="s">
        <v>70</v>
      </c>
      <c r="AU145" s="141" t="s">
        <v>71</v>
      </c>
      <c r="AY145" s="141" t="s">
        <v>129</v>
      </c>
      <c r="BK145" s="142">
        <f>$BK$146+$BK$148+$BK$150+$BK$171+$BK$187+$BK$213+$BK$224+$BK$228+$BK$232+$BK$235</f>
        <v>0</v>
      </c>
    </row>
    <row r="146" spans="2:63" s="132" customFormat="1" ht="21" customHeight="1">
      <c r="B146" s="133"/>
      <c r="C146" s="134"/>
      <c r="D146" s="134" t="s">
        <v>70</v>
      </c>
      <c r="E146" s="143" t="s">
        <v>387</v>
      </c>
      <c r="F146" s="143" t="s">
        <v>388</v>
      </c>
      <c r="G146" s="134"/>
      <c r="H146" s="134"/>
      <c r="J146" s="144">
        <f>$BK$146</f>
        <v>0</v>
      </c>
      <c r="K146" s="134"/>
      <c r="L146" s="137"/>
      <c r="M146" s="138"/>
      <c r="N146" s="134"/>
      <c r="O146" s="134"/>
      <c r="P146" s="139">
        <f>$P$147</f>
        <v>0</v>
      </c>
      <c r="Q146" s="134"/>
      <c r="R146" s="139">
        <f>$R$147</f>
        <v>0.00063</v>
      </c>
      <c r="S146" s="134"/>
      <c r="T146" s="140">
        <f>$T$147</f>
        <v>0</v>
      </c>
      <c r="AR146" s="141" t="s">
        <v>78</v>
      </c>
      <c r="AT146" s="141" t="s">
        <v>70</v>
      </c>
      <c r="AU146" s="141" t="s">
        <v>20</v>
      </c>
      <c r="AY146" s="141" t="s">
        <v>129</v>
      </c>
      <c r="BK146" s="142">
        <f>$BK$147</f>
        <v>0</v>
      </c>
    </row>
    <row r="147" spans="2:65" s="6" customFormat="1" ht="27" customHeight="1">
      <c r="B147" s="23"/>
      <c r="C147" s="148" t="s">
        <v>274</v>
      </c>
      <c r="D147" s="148" t="s">
        <v>132</v>
      </c>
      <c r="E147" s="146" t="s">
        <v>389</v>
      </c>
      <c r="F147" s="147" t="s">
        <v>390</v>
      </c>
      <c r="G147" s="148" t="s">
        <v>197</v>
      </c>
      <c r="H147" s="149">
        <v>7</v>
      </c>
      <c r="I147" s="150"/>
      <c r="J147" s="151">
        <f>ROUND($I$147*$H$147,2)</f>
        <v>0</v>
      </c>
      <c r="K147" s="147"/>
      <c r="L147" s="43"/>
      <c r="M147" s="152"/>
      <c r="N147" s="153" t="s">
        <v>42</v>
      </c>
      <c r="O147" s="24"/>
      <c r="P147" s="24"/>
      <c r="Q147" s="154">
        <v>9E-05</v>
      </c>
      <c r="R147" s="154">
        <f>$Q$147*$H$147</f>
        <v>0.00063</v>
      </c>
      <c r="S147" s="154">
        <v>0</v>
      </c>
      <c r="T147" s="155">
        <f>$S$147*$H$147</f>
        <v>0</v>
      </c>
      <c r="AR147" s="89" t="s">
        <v>131</v>
      </c>
      <c r="AT147" s="89" t="s">
        <v>132</v>
      </c>
      <c r="AU147" s="89" t="s">
        <v>78</v>
      </c>
      <c r="AY147" s="89" t="s">
        <v>129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131</v>
      </c>
      <c r="BM147" s="89" t="s">
        <v>548</v>
      </c>
    </row>
    <row r="148" spans="2:63" s="132" customFormat="1" ht="30.75" customHeight="1">
      <c r="B148" s="133"/>
      <c r="C148" s="134"/>
      <c r="D148" s="134" t="s">
        <v>70</v>
      </c>
      <c r="E148" s="143" t="s">
        <v>192</v>
      </c>
      <c r="F148" s="143" t="s">
        <v>193</v>
      </c>
      <c r="G148" s="134"/>
      <c r="H148" s="134"/>
      <c r="J148" s="144">
        <f>$BK$148</f>
        <v>0</v>
      </c>
      <c r="K148" s="134"/>
      <c r="L148" s="137"/>
      <c r="M148" s="138"/>
      <c r="N148" s="134"/>
      <c r="O148" s="134"/>
      <c r="P148" s="139">
        <f>$P$149</f>
        <v>0</v>
      </c>
      <c r="Q148" s="134"/>
      <c r="R148" s="139">
        <f>$R$149</f>
        <v>0</v>
      </c>
      <c r="S148" s="134"/>
      <c r="T148" s="140">
        <f>$T$149</f>
        <v>0</v>
      </c>
      <c r="AR148" s="141" t="s">
        <v>78</v>
      </c>
      <c r="AT148" s="141" t="s">
        <v>70</v>
      </c>
      <c r="AU148" s="141" t="s">
        <v>20</v>
      </c>
      <c r="AY148" s="141" t="s">
        <v>129</v>
      </c>
      <c r="BK148" s="142">
        <f>$BK$149</f>
        <v>0</v>
      </c>
    </row>
    <row r="149" spans="2:65" s="6" customFormat="1" ht="15.75" customHeight="1">
      <c r="B149" s="23"/>
      <c r="C149" s="148" t="s">
        <v>549</v>
      </c>
      <c r="D149" s="148" t="s">
        <v>132</v>
      </c>
      <c r="E149" s="146" t="s">
        <v>195</v>
      </c>
      <c r="F149" s="147" t="s">
        <v>196</v>
      </c>
      <c r="G149" s="148" t="s">
        <v>197</v>
      </c>
      <c r="H149" s="149">
        <v>1</v>
      </c>
      <c r="I149" s="150"/>
      <c r="J149" s="151">
        <f>ROUND($I$149*$H$149,2)</f>
        <v>0</v>
      </c>
      <c r="K149" s="147"/>
      <c r="L149" s="43"/>
      <c r="M149" s="152"/>
      <c r="N149" s="153" t="s">
        <v>42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131</v>
      </c>
      <c r="AT149" s="89" t="s">
        <v>132</v>
      </c>
      <c r="AU149" s="89" t="s">
        <v>78</v>
      </c>
      <c r="AY149" s="89" t="s">
        <v>129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131</v>
      </c>
      <c r="BM149" s="89" t="s">
        <v>550</v>
      </c>
    </row>
    <row r="150" spans="2:63" s="132" customFormat="1" ht="30.75" customHeight="1">
      <c r="B150" s="133"/>
      <c r="C150" s="134"/>
      <c r="D150" s="134" t="s">
        <v>70</v>
      </c>
      <c r="E150" s="143" t="s">
        <v>198</v>
      </c>
      <c r="F150" s="143" t="s">
        <v>199</v>
      </c>
      <c r="G150" s="134"/>
      <c r="H150" s="134"/>
      <c r="J150" s="144">
        <f>$BK$150</f>
        <v>0</v>
      </c>
      <c r="K150" s="134"/>
      <c r="L150" s="137"/>
      <c r="M150" s="138"/>
      <c r="N150" s="134"/>
      <c r="O150" s="134"/>
      <c r="P150" s="139">
        <f>SUM($P$151:$P$170)</f>
        <v>0</v>
      </c>
      <c r="Q150" s="134"/>
      <c r="R150" s="139">
        <f>SUM($R$151:$R$170)</f>
        <v>3.2910906000000004</v>
      </c>
      <c r="S150" s="134"/>
      <c r="T150" s="140">
        <f>SUM($T$151:$T$170)</f>
        <v>9.60102144</v>
      </c>
      <c r="AR150" s="141" t="s">
        <v>78</v>
      </c>
      <c r="AT150" s="141" t="s">
        <v>70</v>
      </c>
      <c r="AU150" s="141" t="s">
        <v>20</v>
      </c>
      <c r="AY150" s="141" t="s">
        <v>129</v>
      </c>
      <c r="BK150" s="142">
        <f>SUM($BK$151:$BK$170)</f>
        <v>0</v>
      </c>
    </row>
    <row r="151" spans="2:65" s="6" customFormat="1" ht="15.75" customHeight="1">
      <c r="B151" s="23"/>
      <c r="C151" s="148" t="s">
        <v>241</v>
      </c>
      <c r="D151" s="148" t="s">
        <v>132</v>
      </c>
      <c r="E151" s="146" t="s">
        <v>200</v>
      </c>
      <c r="F151" s="147" t="s">
        <v>201</v>
      </c>
      <c r="G151" s="148" t="s">
        <v>135</v>
      </c>
      <c r="H151" s="149">
        <v>39.852</v>
      </c>
      <c r="I151" s="150"/>
      <c r="J151" s="151">
        <f>ROUND($I$151*$H$151,2)</f>
        <v>0</v>
      </c>
      <c r="K151" s="147" t="s">
        <v>136</v>
      </c>
      <c r="L151" s="43"/>
      <c r="M151" s="152"/>
      <c r="N151" s="153" t="s">
        <v>42</v>
      </c>
      <c r="O151" s="24"/>
      <c r="P151" s="24"/>
      <c r="Q151" s="154">
        <v>0.00189</v>
      </c>
      <c r="R151" s="154">
        <f>$Q$151*$H$151</f>
        <v>0.07532027999999999</v>
      </c>
      <c r="S151" s="154">
        <v>0</v>
      </c>
      <c r="T151" s="155">
        <f>$S$151*$H$151</f>
        <v>0</v>
      </c>
      <c r="AR151" s="89" t="s">
        <v>131</v>
      </c>
      <c r="AT151" s="89" t="s">
        <v>132</v>
      </c>
      <c r="AU151" s="89" t="s">
        <v>78</v>
      </c>
      <c r="AY151" s="89" t="s">
        <v>129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131</v>
      </c>
      <c r="BM151" s="89" t="s">
        <v>551</v>
      </c>
    </row>
    <row r="152" spans="2:51" s="6" customFormat="1" ht="15.75" customHeight="1">
      <c r="B152" s="157"/>
      <c r="C152" s="158"/>
      <c r="D152" s="159" t="s">
        <v>137</v>
      </c>
      <c r="E152" s="160"/>
      <c r="F152" s="160" t="s">
        <v>394</v>
      </c>
      <c r="G152" s="158"/>
      <c r="H152" s="161">
        <v>32.981</v>
      </c>
      <c r="J152" s="158"/>
      <c r="K152" s="158"/>
      <c r="L152" s="162"/>
      <c r="M152" s="163"/>
      <c r="N152" s="158"/>
      <c r="O152" s="158"/>
      <c r="P152" s="158"/>
      <c r="Q152" s="158"/>
      <c r="R152" s="158"/>
      <c r="S152" s="158"/>
      <c r="T152" s="164"/>
      <c r="AT152" s="165" t="s">
        <v>137</v>
      </c>
      <c r="AU152" s="165" t="s">
        <v>78</v>
      </c>
      <c r="AV152" s="165" t="s">
        <v>78</v>
      </c>
      <c r="AW152" s="165" t="s">
        <v>97</v>
      </c>
      <c r="AX152" s="165" t="s">
        <v>71</v>
      </c>
      <c r="AY152" s="165" t="s">
        <v>129</v>
      </c>
    </row>
    <row r="153" spans="2:51" s="6" customFormat="1" ht="15.75" customHeight="1">
      <c r="B153" s="157"/>
      <c r="C153" s="158"/>
      <c r="D153" s="166" t="s">
        <v>137</v>
      </c>
      <c r="E153" s="158"/>
      <c r="F153" s="160" t="s">
        <v>395</v>
      </c>
      <c r="G153" s="158"/>
      <c r="H153" s="161">
        <v>6.871</v>
      </c>
      <c r="J153" s="158"/>
      <c r="K153" s="158"/>
      <c r="L153" s="162"/>
      <c r="M153" s="163"/>
      <c r="N153" s="158"/>
      <c r="O153" s="158"/>
      <c r="P153" s="158"/>
      <c r="Q153" s="158"/>
      <c r="R153" s="158"/>
      <c r="S153" s="158"/>
      <c r="T153" s="164"/>
      <c r="AT153" s="165" t="s">
        <v>137</v>
      </c>
      <c r="AU153" s="165" t="s">
        <v>78</v>
      </c>
      <c r="AV153" s="165" t="s">
        <v>78</v>
      </c>
      <c r="AW153" s="165" t="s">
        <v>97</v>
      </c>
      <c r="AX153" s="165" t="s">
        <v>71</v>
      </c>
      <c r="AY153" s="165" t="s">
        <v>129</v>
      </c>
    </row>
    <row r="154" spans="2:65" s="6" customFormat="1" ht="15.75" customHeight="1">
      <c r="B154" s="23"/>
      <c r="C154" s="145" t="s">
        <v>461</v>
      </c>
      <c r="D154" s="145" t="s">
        <v>132</v>
      </c>
      <c r="E154" s="146" t="s">
        <v>306</v>
      </c>
      <c r="F154" s="147" t="s">
        <v>307</v>
      </c>
      <c r="G154" s="148" t="s">
        <v>146</v>
      </c>
      <c r="H154" s="149">
        <v>114.516</v>
      </c>
      <c r="I154" s="150"/>
      <c r="J154" s="151">
        <f>ROUND($I$154*$H$154,2)</f>
        <v>0</v>
      </c>
      <c r="K154" s="147" t="s">
        <v>136</v>
      </c>
      <c r="L154" s="43"/>
      <c r="M154" s="152"/>
      <c r="N154" s="153" t="s">
        <v>42</v>
      </c>
      <c r="O154" s="24"/>
      <c r="P154" s="24"/>
      <c r="Q154" s="154">
        <v>0</v>
      </c>
      <c r="R154" s="154">
        <f>$Q$154*$H$154</f>
        <v>0</v>
      </c>
      <c r="S154" s="154">
        <v>0.01584</v>
      </c>
      <c r="T154" s="155">
        <f>$S$154*$H$154</f>
        <v>1.81393344</v>
      </c>
      <c r="AR154" s="89" t="s">
        <v>131</v>
      </c>
      <c r="AT154" s="89" t="s">
        <v>132</v>
      </c>
      <c r="AU154" s="89" t="s">
        <v>78</v>
      </c>
      <c r="AY154" s="6" t="s">
        <v>129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131</v>
      </c>
      <c r="BM154" s="89" t="s">
        <v>552</v>
      </c>
    </row>
    <row r="155" spans="2:51" s="6" customFormat="1" ht="15.75" customHeight="1">
      <c r="B155" s="157"/>
      <c r="C155" s="158"/>
      <c r="D155" s="159" t="s">
        <v>137</v>
      </c>
      <c r="E155" s="160"/>
      <c r="F155" s="160" t="s">
        <v>397</v>
      </c>
      <c r="G155" s="158"/>
      <c r="H155" s="161">
        <v>114.516</v>
      </c>
      <c r="J155" s="158"/>
      <c r="K155" s="158"/>
      <c r="L155" s="162"/>
      <c r="M155" s="163"/>
      <c r="N155" s="158"/>
      <c r="O155" s="158"/>
      <c r="P155" s="158"/>
      <c r="Q155" s="158"/>
      <c r="R155" s="158"/>
      <c r="S155" s="158"/>
      <c r="T155" s="164"/>
      <c r="AT155" s="165" t="s">
        <v>137</v>
      </c>
      <c r="AU155" s="165" t="s">
        <v>78</v>
      </c>
      <c r="AV155" s="165" t="s">
        <v>78</v>
      </c>
      <c r="AW155" s="165" t="s">
        <v>97</v>
      </c>
      <c r="AX155" s="165" t="s">
        <v>20</v>
      </c>
      <c r="AY155" s="165" t="s">
        <v>129</v>
      </c>
    </row>
    <row r="156" spans="2:65" s="6" customFormat="1" ht="15.75" customHeight="1">
      <c r="B156" s="23"/>
      <c r="C156" s="145" t="s">
        <v>214</v>
      </c>
      <c r="D156" s="145" t="s">
        <v>132</v>
      </c>
      <c r="E156" s="146" t="s">
        <v>312</v>
      </c>
      <c r="F156" s="147" t="s">
        <v>313</v>
      </c>
      <c r="G156" s="148" t="s">
        <v>146</v>
      </c>
      <c r="H156" s="149">
        <v>114.516</v>
      </c>
      <c r="I156" s="150"/>
      <c r="J156" s="151">
        <f>ROUND($I$156*$H$156,2)</f>
        <v>0</v>
      </c>
      <c r="K156" s="147" t="s">
        <v>136</v>
      </c>
      <c r="L156" s="43"/>
      <c r="M156" s="152"/>
      <c r="N156" s="153" t="s">
        <v>42</v>
      </c>
      <c r="O156" s="24"/>
      <c r="P156" s="24"/>
      <c r="Q156" s="154">
        <v>0.01752</v>
      </c>
      <c r="R156" s="154">
        <f>$Q$156*$H$156</f>
        <v>2.0063203200000004</v>
      </c>
      <c r="S156" s="154">
        <v>0</v>
      </c>
      <c r="T156" s="155">
        <f>$S$156*$H$156</f>
        <v>0</v>
      </c>
      <c r="AR156" s="89" t="s">
        <v>131</v>
      </c>
      <c r="AT156" s="89" t="s">
        <v>132</v>
      </c>
      <c r="AU156" s="89" t="s">
        <v>78</v>
      </c>
      <c r="AY156" s="6" t="s">
        <v>129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131</v>
      </c>
      <c r="BM156" s="89" t="s">
        <v>553</v>
      </c>
    </row>
    <row r="157" spans="2:51" s="6" customFormat="1" ht="15.75" customHeight="1">
      <c r="B157" s="157"/>
      <c r="C157" s="158"/>
      <c r="D157" s="159" t="s">
        <v>137</v>
      </c>
      <c r="E157" s="160"/>
      <c r="F157" s="160" t="s">
        <v>397</v>
      </c>
      <c r="G157" s="158"/>
      <c r="H157" s="161">
        <v>114.516</v>
      </c>
      <c r="J157" s="158"/>
      <c r="K157" s="158"/>
      <c r="L157" s="162"/>
      <c r="M157" s="163"/>
      <c r="N157" s="158"/>
      <c r="O157" s="158"/>
      <c r="P157" s="158"/>
      <c r="Q157" s="158"/>
      <c r="R157" s="158"/>
      <c r="S157" s="158"/>
      <c r="T157" s="164"/>
      <c r="AT157" s="165" t="s">
        <v>137</v>
      </c>
      <c r="AU157" s="165" t="s">
        <v>78</v>
      </c>
      <c r="AV157" s="165" t="s">
        <v>78</v>
      </c>
      <c r="AW157" s="165" t="s">
        <v>97</v>
      </c>
      <c r="AX157" s="165" t="s">
        <v>20</v>
      </c>
      <c r="AY157" s="165" t="s">
        <v>129</v>
      </c>
    </row>
    <row r="158" spans="2:65" s="6" customFormat="1" ht="15.75" customHeight="1">
      <c r="B158" s="23"/>
      <c r="C158" s="145" t="s">
        <v>280</v>
      </c>
      <c r="D158" s="145" t="s">
        <v>132</v>
      </c>
      <c r="E158" s="146" t="s">
        <v>205</v>
      </c>
      <c r="F158" s="147" t="s">
        <v>206</v>
      </c>
      <c r="G158" s="148" t="s">
        <v>144</v>
      </c>
      <c r="H158" s="149">
        <v>458.064</v>
      </c>
      <c r="I158" s="150"/>
      <c r="J158" s="151">
        <f>ROUND($I$158*$H$158,2)</f>
        <v>0</v>
      </c>
      <c r="K158" s="147" t="s">
        <v>136</v>
      </c>
      <c r="L158" s="43"/>
      <c r="M158" s="152"/>
      <c r="N158" s="153" t="s">
        <v>42</v>
      </c>
      <c r="O158" s="24"/>
      <c r="P158" s="24"/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89" t="s">
        <v>84</v>
      </c>
      <c r="AT158" s="89" t="s">
        <v>132</v>
      </c>
      <c r="AU158" s="89" t="s">
        <v>78</v>
      </c>
      <c r="AY158" s="6" t="s">
        <v>129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84</v>
      </c>
      <c r="BM158" s="89" t="s">
        <v>554</v>
      </c>
    </row>
    <row r="159" spans="2:51" s="6" customFormat="1" ht="15.75" customHeight="1">
      <c r="B159" s="157"/>
      <c r="C159" s="158"/>
      <c r="D159" s="159" t="s">
        <v>137</v>
      </c>
      <c r="E159" s="160"/>
      <c r="F159" s="160" t="s">
        <v>400</v>
      </c>
      <c r="G159" s="158"/>
      <c r="H159" s="161">
        <v>458.064</v>
      </c>
      <c r="J159" s="158"/>
      <c r="K159" s="158"/>
      <c r="L159" s="162"/>
      <c r="M159" s="163"/>
      <c r="N159" s="158"/>
      <c r="O159" s="158"/>
      <c r="P159" s="158"/>
      <c r="Q159" s="158"/>
      <c r="R159" s="158"/>
      <c r="S159" s="158"/>
      <c r="T159" s="164"/>
      <c r="AT159" s="165" t="s">
        <v>137</v>
      </c>
      <c r="AU159" s="165" t="s">
        <v>78</v>
      </c>
      <c r="AV159" s="165" t="s">
        <v>78</v>
      </c>
      <c r="AW159" s="165" t="s">
        <v>97</v>
      </c>
      <c r="AX159" s="165" t="s">
        <v>20</v>
      </c>
      <c r="AY159" s="165" t="s">
        <v>129</v>
      </c>
    </row>
    <row r="160" spans="2:65" s="6" customFormat="1" ht="15.75" customHeight="1">
      <c r="B160" s="23"/>
      <c r="C160" s="168" t="s">
        <v>246</v>
      </c>
      <c r="D160" s="168" t="s">
        <v>208</v>
      </c>
      <c r="E160" s="169" t="s">
        <v>209</v>
      </c>
      <c r="F160" s="170" t="s">
        <v>210</v>
      </c>
      <c r="G160" s="171" t="s">
        <v>135</v>
      </c>
      <c r="H160" s="172">
        <v>12.597</v>
      </c>
      <c r="I160" s="173"/>
      <c r="J160" s="174">
        <f>ROUND($I$160*$H$160,2)</f>
        <v>0</v>
      </c>
      <c r="K160" s="170"/>
      <c r="L160" s="175"/>
      <c r="M160" s="176"/>
      <c r="N160" s="177" t="s">
        <v>42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183</v>
      </c>
      <c r="AT160" s="89" t="s">
        <v>208</v>
      </c>
      <c r="AU160" s="89" t="s">
        <v>78</v>
      </c>
      <c r="AY160" s="6" t="s">
        <v>129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131</v>
      </c>
      <c r="BM160" s="89" t="s">
        <v>555</v>
      </c>
    </row>
    <row r="161" spans="2:51" s="6" customFormat="1" ht="15.75" customHeight="1">
      <c r="B161" s="157"/>
      <c r="C161" s="158"/>
      <c r="D161" s="159" t="s">
        <v>137</v>
      </c>
      <c r="E161" s="160"/>
      <c r="F161" s="160" t="s">
        <v>402</v>
      </c>
      <c r="G161" s="158"/>
      <c r="H161" s="161">
        <v>12.597</v>
      </c>
      <c r="J161" s="158"/>
      <c r="K161" s="158"/>
      <c r="L161" s="162"/>
      <c r="M161" s="163"/>
      <c r="N161" s="158"/>
      <c r="O161" s="158"/>
      <c r="P161" s="158"/>
      <c r="Q161" s="158"/>
      <c r="R161" s="158"/>
      <c r="S161" s="158"/>
      <c r="T161" s="164"/>
      <c r="AT161" s="165" t="s">
        <v>137</v>
      </c>
      <c r="AU161" s="165" t="s">
        <v>78</v>
      </c>
      <c r="AV161" s="165" t="s">
        <v>78</v>
      </c>
      <c r="AW161" s="165" t="s">
        <v>97</v>
      </c>
      <c r="AX161" s="165" t="s">
        <v>71</v>
      </c>
      <c r="AY161" s="165" t="s">
        <v>129</v>
      </c>
    </row>
    <row r="162" spans="2:65" s="6" customFormat="1" ht="15.75" customHeight="1">
      <c r="B162" s="23"/>
      <c r="C162" s="145" t="s">
        <v>244</v>
      </c>
      <c r="D162" s="145" t="s">
        <v>132</v>
      </c>
      <c r="E162" s="146" t="s">
        <v>212</v>
      </c>
      <c r="F162" s="147" t="s">
        <v>213</v>
      </c>
      <c r="G162" s="148" t="s">
        <v>144</v>
      </c>
      <c r="H162" s="149">
        <v>229.032</v>
      </c>
      <c r="I162" s="150"/>
      <c r="J162" s="151">
        <f>ROUND($I$162*$H$162,2)</f>
        <v>0</v>
      </c>
      <c r="K162" s="147" t="s">
        <v>136</v>
      </c>
      <c r="L162" s="43"/>
      <c r="M162" s="152"/>
      <c r="N162" s="153" t="s">
        <v>42</v>
      </c>
      <c r="O162" s="24"/>
      <c r="P162" s="24"/>
      <c r="Q162" s="154">
        <v>0</v>
      </c>
      <c r="R162" s="154">
        <f>$Q$162*$H$162</f>
        <v>0</v>
      </c>
      <c r="S162" s="154">
        <v>0.017</v>
      </c>
      <c r="T162" s="155">
        <f>$S$162*$H$162</f>
        <v>3.8935440000000003</v>
      </c>
      <c r="AR162" s="89" t="s">
        <v>131</v>
      </c>
      <c r="AT162" s="89" t="s">
        <v>132</v>
      </c>
      <c r="AU162" s="89" t="s">
        <v>78</v>
      </c>
      <c r="AY162" s="6" t="s">
        <v>129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131</v>
      </c>
      <c r="BM162" s="89" t="s">
        <v>556</v>
      </c>
    </row>
    <row r="163" spans="2:51" s="6" customFormat="1" ht="15.75" customHeight="1">
      <c r="B163" s="157"/>
      <c r="C163" s="158"/>
      <c r="D163" s="159" t="s">
        <v>137</v>
      </c>
      <c r="E163" s="160"/>
      <c r="F163" s="160" t="s">
        <v>404</v>
      </c>
      <c r="G163" s="158"/>
      <c r="H163" s="161">
        <v>229.032</v>
      </c>
      <c r="J163" s="158"/>
      <c r="K163" s="158"/>
      <c r="L163" s="162"/>
      <c r="M163" s="163"/>
      <c r="N163" s="158"/>
      <c r="O163" s="158"/>
      <c r="P163" s="158"/>
      <c r="Q163" s="158"/>
      <c r="R163" s="158"/>
      <c r="S163" s="158"/>
      <c r="T163" s="164"/>
      <c r="AT163" s="165" t="s">
        <v>137</v>
      </c>
      <c r="AU163" s="165" t="s">
        <v>78</v>
      </c>
      <c r="AV163" s="165" t="s">
        <v>78</v>
      </c>
      <c r="AW163" s="165" t="s">
        <v>97</v>
      </c>
      <c r="AX163" s="165" t="s">
        <v>20</v>
      </c>
      <c r="AY163" s="165" t="s">
        <v>129</v>
      </c>
    </row>
    <row r="164" spans="2:65" s="6" customFormat="1" ht="15.75" customHeight="1">
      <c r="B164" s="23"/>
      <c r="C164" s="145" t="s">
        <v>236</v>
      </c>
      <c r="D164" s="145" t="s">
        <v>132</v>
      </c>
      <c r="E164" s="146" t="s">
        <v>215</v>
      </c>
      <c r="F164" s="147" t="s">
        <v>216</v>
      </c>
      <c r="G164" s="148" t="s">
        <v>144</v>
      </c>
      <c r="H164" s="149">
        <v>229.032</v>
      </c>
      <c r="I164" s="150"/>
      <c r="J164" s="151">
        <f>ROUND($I$164*$H$164,2)</f>
        <v>0</v>
      </c>
      <c r="K164" s="147" t="s">
        <v>136</v>
      </c>
      <c r="L164" s="43"/>
      <c r="M164" s="152"/>
      <c r="N164" s="153" t="s">
        <v>42</v>
      </c>
      <c r="O164" s="24"/>
      <c r="P164" s="24"/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131</v>
      </c>
      <c r="AT164" s="89" t="s">
        <v>132</v>
      </c>
      <c r="AU164" s="89" t="s">
        <v>78</v>
      </c>
      <c r="AY164" s="6" t="s">
        <v>129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131</v>
      </c>
      <c r="BM164" s="89" t="s">
        <v>557</v>
      </c>
    </row>
    <row r="165" spans="2:51" s="6" customFormat="1" ht="15.75" customHeight="1">
      <c r="B165" s="157"/>
      <c r="C165" s="158"/>
      <c r="D165" s="159" t="s">
        <v>137</v>
      </c>
      <c r="E165" s="160"/>
      <c r="F165" s="160" t="s">
        <v>404</v>
      </c>
      <c r="G165" s="158"/>
      <c r="H165" s="161">
        <v>229.032</v>
      </c>
      <c r="J165" s="158"/>
      <c r="K165" s="158"/>
      <c r="L165" s="162"/>
      <c r="M165" s="163"/>
      <c r="N165" s="158"/>
      <c r="O165" s="158"/>
      <c r="P165" s="158"/>
      <c r="Q165" s="158"/>
      <c r="R165" s="158"/>
      <c r="S165" s="158"/>
      <c r="T165" s="164"/>
      <c r="AT165" s="165" t="s">
        <v>137</v>
      </c>
      <c r="AU165" s="165" t="s">
        <v>78</v>
      </c>
      <c r="AV165" s="165" t="s">
        <v>78</v>
      </c>
      <c r="AW165" s="165" t="s">
        <v>97</v>
      </c>
      <c r="AX165" s="165" t="s">
        <v>20</v>
      </c>
      <c r="AY165" s="165" t="s">
        <v>129</v>
      </c>
    </row>
    <row r="166" spans="2:65" s="6" customFormat="1" ht="15.75" customHeight="1">
      <c r="B166" s="23"/>
      <c r="C166" s="168" t="s">
        <v>230</v>
      </c>
      <c r="D166" s="168" t="s">
        <v>208</v>
      </c>
      <c r="E166" s="169" t="s">
        <v>218</v>
      </c>
      <c r="F166" s="170" t="s">
        <v>219</v>
      </c>
      <c r="G166" s="171" t="s">
        <v>135</v>
      </c>
      <c r="H166" s="172">
        <v>2.199</v>
      </c>
      <c r="I166" s="173"/>
      <c r="J166" s="174">
        <f>ROUND($I$166*$H$166,2)</f>
        <v>0</v>
      </c>
      <c r="K166" s="170" t="s">
        <v>136</v>
      </c>
      <c r="L166" s="175"/>
      <c r="M166" s="176"/>
      <c r="N166" s="177" t="s">
        <v>42</v>
      </c>
      <c r="O166" s="24"/>
      <c r="P166" s="24"/>
      <c r="Q166" s="154">
        <v>0.55</v>
      </c>
      <c r="R166" s="154">
        <f>$Q$166*$H$166</f>
        <v>1.20945</v>
      </c>
      <c r="S166" s="154">
        <v>0</v>
      </c>
      <c r="T166" s="155">
        <f>$S$166*$H$166</f>
        <v>0</v>
      </c>
      <c r="AR166" s="89" t="s">
        <v>183</v>
      </c>
      <c r="AT166" s="89" t="s">
        <v>208</v>
      </c>
      <c r="AU166" s="89" t="s">
        <v>78</v>
      </c>
      <c r="AY166" s="6" t="s">
        <v>129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131</v>
      </c>
      <c r="BM166" s="89" t="s">
        <v>558</v>
      </c>
    </row>
    <row r="167" spans="2:51" s="6" customFormat="1" ht="15.75" customHeight="1">
      <c r="B167" s="157"/>
      <c r="C167" s="158"/>
      <c r="D167" s="159" t="s">
        <v>137</v>
      </c>
      <c r="E167" s="160"/>
      <c r="F167" s="160" t="s">
        <v>407</v>
      </c>
      <c r="G167" s="158"/>
      <c r="H167" s="161">
        <v>2.199</v>
      </c>
      <c r="J167" s="158"/>
      <c r="K167" s="158"/>
      <c r="L167" s="162"/>
      <c r="M167" s="163"/>
      <c r="N167" s="158"/>
      <c r="O167" s="158"/>
      <c r="P167" s="158"/>
      <c r="Q167" s="158"/>
      <c r="R167" s="158"/>
      <c r="S167" s="158"/>
      <c r="T167" s="164"/>
      <c r="AT167" s="165" t="s">
        <v>137</v>
      </c>
      <c r="AU167" s="165" t="s">
        <v>78</v>
      </c>
      <c r="AV167" s="165" t="s">
        <v>78</v>
      </c>
      <c r="AW167" s="165" t="s">
        <v>97</v>
      </c>
      <c r="AX167" s="165" t="s">
        <v>20</v>
      </c>
      <c r="AY167" s="165" t="s">
        <v>129</v>
      </c>
    </row>
    <row r="168" spans="2:65" s="6" customFormat="1" ht="15.75" customHeight="1">
      <c r="B168" s="23"/>
      <c r="C168" s="145" t="s">
        <v>233</v>
      </c>
      <c r="D168" s="145" t="s">
        <v>132</v>
      </c>
      <c r="E168" s="146" t="s">
        <v>221</v>
      </c>
      <c r="F168" s="147" t="s">
        <v>222</v>
      </c>
      <c r="G168" s="148" t="s">
        <v>144</v>
      </c>
      <c r="H168" s="149">
        <v>229.032</v>
      </c>
      <c r="I168" s="150"/>
      <c r="J168" s="151">
        <f>ROUND($I$168*$H$168,2)</f>
        <v>0</v>
      </c>
      <c r="K168" s="147"/>
      <c r="L168" s="43"/>
      <c r="M168" s="152"/>
      <c r="N168" s="153" t="s">
        <v>42</v>
      </c>
      <c r="O168" s="24"/>
      <c r="P168" s="24"/>
      <c r="Q168" s="154">
        <v>0</v>
      </c>
      <c r="R168" s="154">
        <f>$Q$168*$H$168</f>
        <v>0</v>
      </c>
      <c r="S168" s="154">
        <v>0.017</v>
      </c>
      <c r="T168" s="155">
        <f>$S$168*$H$168</f>
        <v>3.8935440000000003</v>
      </c>
      <c r="AR168" s="89" t="s">
        <v>131</v>
      </c>
      <c r="AT168" s="89" t="s">
        <v>132</v>
      </c>
      <c r="AU168" s="89" t="s">
        <v>78</v>
      </c>
      <c r="AY168" s="6" t="s">
        <v>129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131</v>
      </c>
      <c r="BM168" s="89" t="s">
        <v>559</v>
      </c>
    </row>
    <row r="169" spans="2:51" s="6" customFormat="1" ht="15.75" customHeight="1">
      <c r="B169" s="157"/>
      <c r="C169" s="158"/>
      <c r="D169" s="159" t="s">
        <v>137</v>
      </c>
      <c r="E169" s="160"/>
      <c r="F169" s="160" t="s">
        <v>404</v>
      </c>
      <c r="G169" s="158"/>
      <c r="H169" s="161">
        <v>229.032</v>
      </c>
      <c r="J169" s="158"/>
      <c r="K169" s="158"/>
      <c r="L169" s="162"/>
      <c r="M169" s="163"/>
      <c r="N169" s="158"/>
      <c r="O169" s="158"/>
      <c r="P169" s="158"/>
      <c r="Q169" s="158"/>
      <c r="R169" s="158"/>
      <c r="S169" s="158"/>
      <c r="T169" s="164"/>
      <c r="AT169" s="165" t="s">
        <v>137</v>
      </c>
      <c r="AU169" s="165" t="s">
        <v>78</v>
      </c>
      <c r="AV169" s="165" t="s">
        <v>78</v>
      </c>
      <c r="AW169" s="165" t="s">
        <v>97</v>
      </c>
      <c r="AX169" s="165" t="s">
        <v>71</v>
      </c>
      <c r="AY169" s="165" t="s">
        <v>129</v>
      </c>
    </row>
    <row r="170" spans="2:65" s="6" customFormat="1" ht="15.75" customHeight="1">
      <c r="B170" s="23"/>
      <c r="C170" s="145" t="s">
        <v>291</v>
      </c>
      <c r="D170" s="145" t="s">
        <v>132</v>
      </c>
      <c r="E170" s="146" t="s">
        <v>224</v>
      </c>
      <c r="F170" s="147" t="s">
        <v>225</v>
      </c>
      <c r="G170" s="148" t="s">
        <v>176</v>
      </c>
      <c r="H170" s="149">
        <v>3.291</v>
      </c>
      <c r="I170" s="150"/>
      <c r="J170" s="151">
        <f>ROUND($I$170*$H$170,2)</f>
        <v>0</v>
      </c>
      <c r="K170" s="147" t="s">
        <v>136</v>
      </c>
      <c r="L170" s="43"/>
      <c r="M170" s="152"/>
      <c r="N170" s="153" t="s">
        <v>42</v>
      </c>
      <c r="O170" s="24"/>
      <c r="P170" s="24"/>
      <c r="Q170" s="154">
        <v>0</v>
      </c>
      <c r="R170" s="154">
        <f>$Q$170*$H$170</f>
        <v>0</v>
      </c>
      <c r="S170" s="154">
        <v>0</v>
      </c>
      <c r="T170" s="155">
        <f>$S$170*$H$170</f>
        <v>0</v>
      </c>
      <c r="AR170" s="89" t="s">
        <v>131</v>
      </c>
      <c r="AT170" s="89" t="s">
        <v>132</v>
      </c>
      <c r="AU170" s="89" t="s">
        <v>78</v>
      </c>
      <c r="AY170" s="6" t="s">
        <v>129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131</v>
      </c>
      <c r="BM170" s="89" t="s">
        <v>560</v>
      </c>
    </row>
    <row r="171" spans="2:63" s="132" customFormat="1" ht="30.75" customHeight="1">
      <c r="B171" s="133"/>
      <c r="C171" s="134"/>
      <c r="D171" s="134" t="s">
        <v>70</v>
      </c>
      <c r="E171" s="143" t="s">
        <v>410</v>
      </c>
      <c r="F171" s="143" t="s">
        <v>411</v>
      </c>
      <c r="G171" s="134"/>
      <c r="H171" s="134"/>
      <c r="J171" s="144">
        <f>$BK$171</f>
        <v>0</v>
      </c>
      <c r="K171" s="134"/>
      <c r="L171" s="137"/>
      <c r="M171" s="138"/>
      <c r="N171" s="134"/>
      <c r="O171" s="134"/>
      <c r="P171" s="139">
        <f>SUM($P$172:$P$186)</f>
        <v>0</v>
      </c>
      <c r="Q171" s="134"/>
      <c r="R171" s="139">
        <f>SUM($R$172:$R$186)</f>
        <v>1.11215915</v>
      </c>
      <c r="S171" s="134"/>
      <c r="T171" s="140">
        <f>SUM($T$172:$T$186)</f>
        <v>0.8888879999999999</v>
      </c>
      <c r="AR171" s="141" t="s">
        <v>78</v>
      </c>
      <c r="AT171" s="141" t="s">
        <v>70</v>
      </c>
      <c r="AU171" s="141" t="s">
        <v>20</v>
      </c>
      <c r="AY171" s="141" t="s">
        <v>129</v>
      </c>
      <c r="BK171" s="142">
        <f>SUM($BK$172:$BK$186)</f>
        <v>0</v>
      </c>
    </row>
    <row r="172" spans="2:65" s="6" customFormat="1" ht="15.75" customHeight="1">
      <c r="B172" s="23"/>
      <c r="C172" s="148" t="s">
        <v>217</v>
      </c>
      <c r="D172" s="148" t="s">
        <v>132</v>
      </c>
      <c r="E172" s="146" t="s">
        <v>412</v>
      </c>
      <c r="F172" s="147" t="s">
        <v>413</v>
      </c>
      <c r="G172" s="148" t="s">
        <v>144</v>
      </c>
      <c r="H172" s="149">
        <v>79.365</v>
      </c>
      <c r="I172" s="150"/>
      <c r="J172" s="151">
        <f>ROUND($I$172*$H$172,2)</f>
        <v>0</v>
      </c>
      <c r="K172" s="147" t="s">
        <v>136</v>
      </c>
      <c r="L172" s="43"/>
      <c r="M172" s="152"/>
      <c r="N172" s="153" t="s">
        <v>42</v>
      </c>
      <c r="O172" s="24"/>
      <c r="P172" s="24"/>
      <c r="Q172" s="154">
        <v>0.00041</v>
      </c>
      <c r="R172" s="154">
        <f>$Q$172*$H$172</f>
        <v>0.032539649999999996</v>
      </c>
      <c r="S172" s="154">
        <v>0</v>
      </c>
      <c r="T172" s="155">
        <f>$S$172*$H$172</f>
        <v>0</v>
      </c>
      <c r="AR172" s="89" t="s">
        <v>131</v>
      </c>
      <c r="AT172" s="89" t="s">
        <v>132</v>
      </c>
      <c r="AU172" s="89" t="s">
        <v>78</v>
      </c>
      <c r="AY172" s="89" t="s">
        <v>129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131</v>
      </c>
      <c r="BM172" s="89" t="s">
        <v>561</v>
      </c>
    </row>
    <row r="173" spans="2:51" s="6" customFormat="1" ht="15.75" customHeight="1">
      <c r="B173" s="157"/>
      <c r="C173" s="158"/>
      <c r="D173" s="159" t="s">
        <v>137</v>
      </c>
      <c r="E173" s="160"/>
      <c r="F173" s="160" t="s">
        <v>562</v>
      </c>
      <c r="G173" s="158"/>
      <c r="H173" s="161">
        <v>79.365</v>
      </c>
      <c r="J173" s="158"/>
      <c r="K173" s="158"/>
      <c r="L173" s="162"/>
      <c r="M173" s="163"/>
      <c r="N173" s="158"/>
      <c r="O173" s="158"/>
      <c r="P173" s="158"/>
      <c r="Q173" s="158"/>
      <c r="R173" s="158"/>
      <c r="S173" s="158"/>
      <c r="T173" s="164"/>
      <c r="AT173" s="165" t="s">
        <v>137</v>
      </c>
      <c r="AU173" s="165" t="s">
        <v>78</v>
      </c>
      <c r="AV173" s="165" t="s">
        <v>78</v>
      </c>
      <c r="AW173" s="165" t="s">
        <v>97</v>
      </c>
      <c r="AX173" s="165" t="s">
        <v>20</v>
      </c>
      <c r="AY173" s="165" t="s">
        <v>129</v>
      </c>
    </row>
    <row r="174" spans="2:65" s="6" customFormat="1" ht="15.75" customHeight="1">
      <c r="B174" s="23"/>
      <c r="C174" s="168" t="s">
        <v>220</v>
      </c>
      <c r="D174" s="168" t="s">
        <v>208</v>
      </c>
      <c r="E174" s="169" t="s">
        <v>416</v>
      </c>
      <c r="F174" s="170" t="s">
        <v>417</v>
      </c>
      <c r="G174" s="171" t="s">
        <v>144</v>
      </c>
      <c r="H174" s="172">
        <v>87.302</v>
      </c>
      <c r="I174" s="173"/>
      <c r="J174" s="174">
        <f>ROUND($I$174*$H$174,2)</f>
        <v>0</v>
      </c>
      <c r="K174" s="170" t="s">
        <v>136</v>
      </c>
      <c r="L174" s="175"/>
      <c r="M174" s="176"/>
      <c r="N174" s="177" t="s">
        <v>42</v>
      </c>
      <c r="O174" s="24"/>
      <c r="P174" s="24"/>
      <c r="Q174" s="154">
        <v>0.0105</v>
      </c>
      <c r="R174" s="154">
        <f>$Q$174*$H$174</f>
        <v>0.9166710000000001</v>
      </c>
      <c r="S174" s="154">
        <v>0</v>
      </c>
      <c r="T174" s="155">
        <f>$S$174*$H$174</f>
        <v>0</v>
      </c>
      <c r="AR174" s="89" t="s">
        <v>183</v>
      </c>
      <c r="AT174" s="89" t="s">
        <v>208</v>
      </c>
      <c r="AU174" s="89" t="s">
        <v>78</v>
      </c>
      <c r="AY174" s="6" t="s">
        <v>129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131</v>
      </c>
      <c r="BM174" s="89" t="s">
        <v>563</v>
      </c>
    </row>
    <row r="175" spans="2:47" s="6" customFormat="1" ht="30.75" customHeight="1">
      <c r="B175" s="23"/>
      <c r="C175" s="24"/>
      <c r="D175" s="159" t="s">
        <v>147</v>
      </c>
      <c r="E175" s="24"/>
      <c r="F175" s="167" t="s">
        <v>419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147</v>
      </c>
      <c r="AU175" s="6" t="s">
        <v>78</v>
      </c>
    </row>
    <row r="176" spans="2:51" s="6" customFormat="1" ht="15.75" customHeight="1">
      <c r="B176" s="157"/>
      <c r="C176" s="158"/>
      <c r="D176" s="166" t="s">
        <v>137</v>
      </c>
      <c r="E176" s="158"/>
      <c r="F176" s="160" t="s">
        <v>562</v>
      </c>
      <c r="G176" s="158"/>
      <c r="H176" s="161">
        <v>79.365</v>
      </c>
      <c r="J176" s="158"/>
      <c r="K176" s="158"/>
      <c r="L176" s="162"/>
      <c r="M176" s="163"/>
      <c r="N176" s="158"/>
      <c r="O176" s="158"/>
      <c r="P176" s="158"/>
      <c r="Q176" s="158"/>
      <c r="R176" s="158"/>
      <c r="S176" s="158"/>
      <c r="T176" s="164"/>
      <c r="AT176" s="165" t="s">
        <v>137</v>
      </c>
      <c r="AU176" s="165" t="s">
        <v>78</v>
      </c>
      <c r="AV176" s="165" t="s">
        <v>78</v>
      </c>
      <c r="AW176" s="165" t="s">
        <v>97</v>
      </c>
      <c r="AX176" s="165" t="s">
        <v>20</v>
      </c>
      <c r="AY176" s="165" t="s">
        <v>129</v>
      </c>
    </row>
    <row r="177" spans="2:51" s="6" customFormat="1" ht="15.75" customHeight="1">
      <c r="B177" s="157"/>
      <c r="C177" s="158"/>
      <c r="D177" s="166" t="s">
        <v>137</v>
      </c>
      <c r="E177" s="158"/>
      <c r="F177" s="160" t="s">
        <v>564</v>
      </c>
      <c r="G177" s="158"/>
      <c r="H177" s="161">
        <v>87.302</v>
      </c>
      <c r="J177" s="158"/>
      <c r="K177" s="158"/>
      <c r="L177" s="162"/>
      <c r="M177" s="163"/>
      <c r="N177" s="158"/>
      <c r="O177" s="158"/>
      <c r="P177" s="158"/>
      <c r="Q177" s="158"/>
      <c r="R177" s="158"/>
      <c r="S177" s="158"/>
      <c r="T177" s="164"/>
      <c r="AT177" s="165" t="s">
        <v>137</v>
      </c>
      <c r="AU177" s="165" t="s">
        <v>78</v>
      </c>
      <c r="AV177" s="165" t="s">
        <v>78</v>
      </c>
      <c r="AW177" s="165" t="s">
        <v>71</v>
      </c>
      <c r="AX177" s="165" t="s">
        <v>20</v>
      </c>
      <c r="AY177" s="165" t="s">
        <v>129</v>
      </c>
    </row>
    <row r="178" spans="2:65" s="6" customFormat="1" ht="15.75" customHeight="1">
      <c r="B178" s="23"/>
      <c r="C178" s="145" t="s">
        <v>305</v>
      </c>
      <c r="D178" s="145" t="s">
        <v>132</v>
      </c>
      <c r="E178" s="146" t="s">
        <v>421</v>
      </c>
      <c r="F178" s="147" t="s">
        <v>422</v>
      </c>
      <c r="G178" s="148" t="s">
        <v>146</v>
      </c>
      <c r="H178" s="149">
        <v>38.72</v>
      </c>
      <c r="I178" s="150"/>
      <c r="J178" s="151">
        <f>ROUND($I$178*$H$178,2)</f>
        <v>0</v>
      </c>
      <c r="K178" s="147" t="s">
        <v>136</v>
      </c>
      <c r="L178" s="43"/>
      <c r="M178" s="152"/>
      <c r="N178" s="153" t="s">
        <v>42</v>
      </c>
      <c r="O178" s="24"/>
      <c r="P178" s="24"/>
      <c r="Q178" s="154">
        <v>0.00026</v>
      </c>
      <c r="R178" s="154">
        <f>$Q$178*$H$178</f>
        <v>0.010067199999999998</v>
      </c>
      <c r="S178" s="154">
        <v>0</v>
      </c>
      <c r="T178" s="155">
        <f>$S$178*$H$178</f>
        <v>0</v>
      </c>
      <c r="AR178" s="89" t="s">
        <v>131</v>
      </c>
      <c r="AT178" s="89" t="s">
        <v>132</v>
      </c>
      <c r="AU178" s="89" t="s">
        <v>78</v>
      </c>
      <c r="AY178" s="6" t="s">
        <v>129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20</v>
      </c>
      <c r="BK178" s="156">
        <f>ROUND($I$178*$H$178,2)</f>
        <v>0</v>
      </c>
      <c r="BL178" s="89" t="s">
        <v>131</v>
      </c>
      <c r="BM178" s="89" t="s">
        <v>565</v>
      </c>
    </row>
    <row r="179" spans="2:51" s="6" customFormat="1" ht="15.75" customHeight="1">
      <c r="B179" s="157"/>
      <c r="C179" s="158"/>
      <c r="D179" s="159" t="s">
        <v>137</v>
      </c>
      <c r="E179" s="160"/>
      <c r="F179" s="160" t="s">
        <v>566</v>
      </c>
      <c r="G179" s="158"/>
      <c r="H179" s="161">
        <v>38.72</v>
      </c>
      <c r="J179" s="158"/>
      <c r="K179" s="158"/>
      <c r="L179" s="162"/>
      <c r="M179" s="163"/>
      <c r="N179" s="158"/>
      <c r="O179" s="158"/>
      <c r="P179" s="158"/>
      <c r="Q179" s="158"/>
      <c r="R179" s="158"/>
      <c r="S179" s="158"/>
      <c r="T179" s="164"/>
      <c r="AT179" s="165" t="s">
        <v>137</v>
      </c>
      <c r="AU179" s="165" t="s">
        <v>78</v>
      </c>
      <c r="AV179" s="165" t="s">
        <v>78</v>
      </c>
      <c r="AW179" s="165" t="s">
        <v>97</v>
      </c>
      <c r="AX179" s="165" t="s">
        <v>20</v>
      </c>
      <c r="AY179" s="165" t="s">
        <v>129</v>
      </c>
    </row>
    <row r="180" spans="2:65" s="6" customFormat="1" ht="15.75" customHeight="1">
      <c r="B180" s="23"/>
      <c r="C180" s="145" t="s">
        <v>257</v>
      </c>
      <c r="D180" s="145" t="s">
        <v>132</v>
      </c>
      <c r="E180" s="146" t="s">
        <v>425</v>
      </c>
      <c r="F180" s="147" t="s">
        <v>426</v>
      </c>
      <c r="G180" s="148" t="s">
        <v>144</v>
      </c>
      <c r="H180" s="149">
        <v>79.365</v>
      </c>
      <c r="I180" s="150"/>
      <c r="J180" s="151">
        <f>ROUND($I$180*$H$180,2)</f>
        <v>0</v>
      </c>
      <c r="K180" s="147" t="s">
        <v>136</v>
      </c>
      <c r="L180" s="43"/>
      <c r="M180" s="152"/>
      <c r="N180" s="153" t="s">
        <v>42</v>
      </c>
      <c r="O180" s="24"/>
      <c r="P180" s="24"/>
      <c r="Q180" s="154">
        <v>0.0001</v>
      </c>
      <c r="R180" s="154">
        <f>$Q$180*$H$180</f>
        <v>0.007936499999999999</v>
      </c>
      <c r="S180" s="154">
        <v>0</v>
      </c>
      <c r="T180" s="155">
        <f>$S$180*$H$180</f>
        <v>0</v>
      </c>
      <c r="AR180" s="89" t="s">
        <v>131</v>
      </c>
      <c r="AT180" s="89" t="s">
        <v>132</v>
      </c>
      <c r="AU180" s="89" t="s">
        <v>78</v>
      </c>
      <c r="AY180" s="6" t="s">
        <v>129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20</v>
      </c>
      <c r="BK180" s="156">
        <f>ROUND($I$180*$H$180,2)</f>
        <v>0</v>
      </c>
      <c r="BL180" s="89" t="s">
        <v>131</v>
      </c>
      <c r="BM180" s="89" t="s">
        <v>567</v>
      </c>
    </row>
    <row r="181" spans="2:51" s="6" customFormat="1" ht="15.75" customHeight="1">
      <c r="B181" s="157"/>
      <c r="C181" s="158"/>
      <c r="D181" s="159" t="s">
        <v>137</v>
      </c>
      <c r="E181" s="160"/>
      <c r="F181" s="160" t="s">
        <v>562</v>
      </c>
      <c r="G181" s="158"/>
      <c r="H181" s="161">
        <v>79.365</v>
      </c>
      <c r="J181" s="158"/>
      <c r="K181" s="158"/>
      <c r="L181" s="162"/>
      <c r="M181" s="163"/>
      <c r="N181" s="158"/>
      <c r="O181" s="158"/>
      <c r="P181" s="158"/>
      <c r="Q181" s="158"/>
      <c r="R181" s="158"/>
      <c r="S181" s="158"/>
      <c r="T181" s="164"/>
      <c r="AT181" s="165" t="s">
        <v>137</v>
      </c>
      <c r="AU181" s="165" t="s">
        <v>78</v>
      </c>
      <c r="AV181" s="165" t="s">
        <v>78</v>
      </c>
      <c r="AW181" s="165" t="s">
        <v>97</v>
      </c>
      <c r="AX181" s="165" t="s">
        <v>20</v>
      </c>
      <c r="AY181" s="165" t="s">
        <v>129</v>
      </c>
    </row>
    <row r="182" spans="2:65" s="6" customFormat="1" ht="15.75" customHeight="1">
      <c r="B182" s="23"/>
      <c r="C182" s="145" t="s">
        <v>260</v>
      </c>
      <c r="D182" s="145" t="s">
        <v>132</v>
      </c>
      <c r="E182" s="146" t="s">
        <v>428</v>
      </c>
      <c r="F182" s="147" t="s">
        <v>429</v>
      </c>
      <c r="G182" s="148" t="s">
        <v>144</v>
      </c>
      <c r="H182" s="149">
        <v>79.365</v>
      </c>
      <c r="I182" s="150"/>
      <c r="J182" s="151">
        <f>ROUND($I$182*$H$182,2)</f>
        <v>0</v>
      </c>
      <c r="K182" s="147" t="s">
        <v>136</v>
      </c>
      <c r="L182" s="43"/>
      <c r="M182" s="152"/>
      <c r="N182" s="153" t="s">
        <v>42</v>
      </c>
      <c r="O182" s="24"/>
      <c r="P182" s="24"/>
      <c r="Q182" s="154">
        <v>0</v>
      </c>
      <c r="R182" s="154">
        <f>$Q$182*$H$182</f>
        <v>0</v>
      </c>
      <c r="S182" s="154">
        <v>0.0112</v>
      </c>
      <c r="T182" s="155">
        <f>$S$182*$H$182</f>
        <v>0.8888879999999999</v>
      </c>
      <c r="AR182" s="89" t="s">
        <v>131</v>
      </c>
      <c r="AT182" s="89" t="s">
        <v>132</v>
      </c>
      <c r="AU182" s="89" t="s">
        <v>78</v>
      </c>
      <c r="AY182" s="6" t="s">
        <v>129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131</v>
      </c>
      <c r="BM182" s="89" t="s">
        <v>568</v>
      </c>
    </row>
    <row r="183" spans="2:51" s="6" customFormat="1" ht="15.75" customHeight="1">
      <c r="B183" s="157"/>
      <c r="C183" s="158"/>
      <c r="D183" s="159" t="s">
        <v>137</v>
      </c>
      <c r="E183" s="160"/>
      <c r="F183" s="160" t="s">
        <v>562</v>
      </c>
      <c r="G183" s="158"/>
      <c r="H183" s="161">
        <v>79.365</v>
      </c>
      <c r="J183" s="158"/>
      <c r="K183" s="158"/>
      <c r="L183" s="162"/>
      <c r="M183" s="163"/>
      <c r="N183" s="158"/>
      <c r="O183" s="158"/>
      <c r="P183" s="158"/>
      <c r="Q183" s="158"/>
      <c r="R183" s="158"/>
      <c r="S183" s="158"/>
      <c r="T183" s="164"/>
      <c r="AT183" s="165" t="s">
        <v>137</v>
      </c>
      <c r="AU183" s="165" t="s">
        <v>78</v>
      </c>
      <c r="AV183" s="165" t="s">
        <v>78</v>
      </c>
      <c r="AW183" s="165" t="s">
        <v>97</v>
      </c>
      <c r="AX183" s="165" t="s">
        <v>20</v>
      </c>
      <c r="AY183" s="165" t="s">
        <v>129</v>
      </c>
    </row>
    <row r="184" spans="2:65" s="6" customFormat="1" ht="15.75" customHeight="1">
      <c r="B184" s="23"/>
      <c r="C184" s="145" t="s">
        <v>263</v>
      </c>
      <c r="D184" s="145" t="s">
        <v>132</v>
      </c>
      <c r="E184" s="146" t="s">
        <v>431</v>
      </c>
      <c r="F184" s="147" t="s">
        <v>432</v>
      </c>
      <c r="G184" s="148" t="s">
        <v>146</v>
      </c>
      <c r="H184" s="149">
        <v>40.04</v>
      </c>
      <c r="I184" s="150"/>
      <c r="J184" s="151">
        <f>ROUND($I$184*$H$184,2)</f>
        <v>0</v>
      </c>
      <c r="K184" s="147" t="s">
        <v>136</v>
      </c>
      <c r="L184" s="43"/>
      <c r="M184" s="152"/>
      <c r="N184" s="153" t="s">
        <v>42</v>
      </c>
      <c r="O184" s="24"/>
      <c r="P184" s="24"/>
      <c r="Q184" s="154">
        <v>0.00362</v>
      </c>
      <c r="R184" s="154">
        <f>$Q$184*$H$184</f>
        <v>0.14494479999999998</v>
      </c>
      <c r="S184" s="154">
        <v>0</v>
      </c>
      <c r="T184" s="155">
        <f>$S$184*$H$184</f>
        <v>0</v>
      </c>
      <c r="AR184" s="89" t="s">
        <v>131</v>
      </c>
      <c r="AT184" s="89" t="s">
        <v>132</v>
      </c>
      <c r="AU184" s="89" t="s">
        <v>78</v>
      </c>
      <c r="AY184" s="6" t="s">
        <v>129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20</v>
      </c>
      <c r="BK184" s="156">
        <f>ROUND($I$184*$H$184,2)</f>
        <v>0</v>
      </c>
      <c r="BL184" s="89" t="s">
        <v>131</v>
      </c>
      <c r="BM184" s="89" t="s">
        <v>569</v>
      </c>
    </row>
    <row r="185" spans="2:51" s="6" customFormat="1" ht="15.75" customHeight="1">
      <c r="B185" s="157"/>
      <c r="C185" s="158"/>
      <c r="D185" s="159" t="s">
        <v>137</v>
      </c>
      <c r="E185" s="160"/>
      <c r="F185" s="160" t="s">
        <v>570</v>
      </c>
      <c r="G185" s="158"/>
      <c r="H185" s="161">
        <v>40.04</v>
      </c>
      <c r="J185" s="158"/>
      <c r="K185" s="158"/>
      <c r="L185" s="162"/>
      <c r="M185" s="163"/>
      <c r="N185" s="158"/>
      <c r="O185" s="158"/>
      <c r="P185" s="158"/>
      <c r="Q185" s="158"/>
      <c r="R185" s="158"/>
      <c r="S185" s="158"/>
      <c r="T185" s="164"/>
      <c r="AT185" s="165" t="s">
        <v>137</v>
      </c>
      <c r="AU185" s="165" t="s">
        <v>78</v>
      </c>
      <c r="AV185" s="165" t="s">
        <v>78</v>
      </c>
      <c r="AW185" s="165" t="s">
        <v>97</v>
      </c>
      <c r="AX185" s="165" t="s">
        <v>20</v>
      </c>
      <c r="AY185" s="165" t="s">
        <v>129</v>
      </c>
    </row>
    <row r="186" spans="2:65" s="6" customFormat="1" ht="15.75" customHeight="1">
      <c r="B186" s="23"/>
      <c r="C186" s="145" t="s">
        <v>571</v>
      </c>
      <c r="D186" s="145" t="s">
        <v>132</v>
      </c>
      <c r="E186" s="146" t="s">
        <v>436</v>
      </c>
      <c r="F186" s="147" t="s">
        <v>437</v>
      </c>
      <c r="G186" s="148" t="s">
        <v>176</v>
      </c>
      <c r="H186" s="149">
        <v>1.112</v>
      </c>
      <c r="I186" s="150"/>
      <c r="J186" s="151">
        <f>ROUND($I$186*$H$186,2)</f>
        <v>0</v>
      </c>
      <c r="K186" s="147" t="s">
        <v>136</v>
      </c>
      <c r="L186" s="43"/>
      <c r="M186" s="152"/>
      <c r="N186" s="153" t="s">
        <v>42</v>
      </c>
      <c r="O186" s="24"/>
      <c r="P186" s="24"/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84</v>
      </c>
      <c r="AT186" s="89" t="s">
        <v>132</v>
      </c>
      <c r="AU186" s="89" t="s">
        <v>78</v>
      </c>
      <c r="AY186" s="6" t="s">
        <v>129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20</v>
      </c>
      <c r="BK186" s="156">
        <f>ROUND($I$186*$H$186,2)</f>
        <v>0</v>
      </c>
      <c r="BL186" s="89" t="s">
        <v>84</v>
      </c>
      <c r="BM186" s="89" t="s">
        <v>572</v>
      </c>
    </row>
    <row r="187" spans="2:63" s="132" customFormat="1" ht="30.75" customHeight="1">
      <c r="B187" s="133"/>
      <c r="C187" s="134"/>
      <c r="D187" s="134" t="s">
        <v>70</v>
      </c>
      <c r="E187" s="143" t="s">
        <v>226</v>
      </c>
      <c r="F187" s="143" t="s">
        <v>227</v>
      </c>
      <c r="G187" s="134"/>
      <c r="H187" s="134"/>
      <c r="J187" s="144">
        <f>$BK$187</f>
        <v>0</v>
      </c>
      <c r="K187" s="134"/>
      <c r="L187" s="137"/>
      <c r="M187" s="138"/>
      <c r="N187" s="134"/>
      <c r="O187" s="134"/>
      <c r="P187" s="139">
        <f>SUM($P$188:$P$212)</f>
        <v>0</v>
      </c>
      <c r="Q187" s="134"/>
      <c r="R187" s="139">
        <f>SUM($R$188:$R$212)</f>
        <v>2.10916486</v>
      </c>
      <c r="S187" s="134"/>
      <c r="T187" s="140">
        <f>SUM($T$188:$T$212)</f>
        <v>1.3695100800000002</v>
      </c>
      <c r="AR187" s="141" t="s">
        <v>78</v>
      </c>
      <c r="AT187" s="141" t="s">
        <v>70</v>
      </c>
      <c r="AU187" s="141" t="s">
        <v>20</v>
      </c>
      <c r="AY187" s="141" t="s">
        <v>129</v>
      </c>
      <c r="BK187" s="142">
        <f>SUM($BK$188:$BK$212)</f>
        <v>0</v>
      </c>
    </row>
    <row r="188" spans="2:65" s="6" customFormat="1" ht="15.75" customHeight="1">
      <c r="B188" s="23"/>
      <c r="C188" s="148" t="s">
        <v>153</v>
      </c>
      <c r="D188" s="148" t="s">
        <v>132</v>
      </c>
      <c r="E188" s="146" t="s">
        <v>228</v>
      </c>
      <c r="F188" s="147" t="s">
        <v>229</v>
      </c>
      <c r="G188" s="148" t="s">
        <v>144</v>
      </c>
      <c r="H188" s="149">
        <v>229.032</v>
      </c>
      <c r="I188" s="150"/>
      <c r="J188" s="151">
        <f>ROUND($I$188*$H$188,2)</f>
        <v>0</v>
      </c>
      <c r="K188" s="147" t="s">
        <v>136</v>
      </c>
      <c r="L188" s="43"/>
      <c r="M188" s="152"/>
      <c r="N188" s="153" t="s">
        <v>42</v>
      </c>
      <c r="O188" s="24"/>
      <c r="P188" s="24"/>
      <c r="Q188" s="154">
        <v>0</v>
      </c>
      <c r="R188" s="154">
        <f>$Q$188*$H$188</f>
        <v>0</v>
      </c>
      <c r="S188" s="154">
        <v>0.00594</v>
      </c>
      <c r="T188" s="155">
        <f>$S$188*$H$188</f>
        <v>1.3604500800000001</v>
      </c>
      <c r="AR188" s="89" t="s">
        <v>131</v>
      </c>
      <c r="AT188" s="89" t="s">
        <v>132</v>
      </c>
      <c r="AU188" s="89" t="s">
        <v>78</v>
      </c>
      <c r="AY188" s="89" t="s">
        <v>129</v>
      </c>
      <c r="BE188" s="156">
        <f>IF($N$188="základní",$J$188,0)</f>
        <v>0</v>
      </c>
      <c r="BF188" s="156">
        <f>IF($N$188="snížená",$J$188,0)</f>
        <v>0</v>
      </c>
      <c r="BG188" s="156">
        <f>IF($N$188="zákl. přenesená",$J$188,0)</f>
        <v>0</v>
      </c>
      <c r="BH188" s="156">
        <f>IF($N$188="sníž. přenesená",$J$188,0)</f>
        <v>0</v>
      </c>
      <c r="BI188" s="156">
        <f>IF($N$188="nulová",$J$188,0)</f>
        <v>0</v>
      </c>
      <c r="BJ188" s="89" t="s">
        <v>20</v>
      </c>
      <c r="BK188" s="156">
        <f>ROUND($I$188*$H$188,2)</f>
        <v>0</v>
      </c>
      <c r="BL188" s="89" t="s">
        <v>131</v>
      </c>
      <c r="BM188" s="89" t="s">
        <v>573</v>
      </c>
    </row>
    <row r="189" spans="2:51" s="6" customFormat="1" ht="15.75" customHeight="1">
      <c r="B189" s="157"/>
      <c r="C189" s="158"/>
      <c r="D189" s="159" t="s">
        <v>137</v>
      </c>
      <c r="E189" s="160"/>
      <c r="F189" s="160" t="s">
        <v>404</v>
      </c>
      <c r="G189" s="158"/>
      <c r="H189" s="161">
        <v>229.032</v>
      </c>
      <c r="J189" s="158"/>
      <c r="K189" s="158"/>
      <c r="L189" s="162"/>
      <c r="M189" s="163"/>
      <c r="N189" s="158"/>
      <c r="O189" s="158"/>
      <c r="P189" s="158"/>
      <c r="Q189" s="158"/>
      <c r="R189" s="158"/>
      <c r="S189" s="158"/>
      <c r="T189" s="164"/>
      <c r="AT189" s="165" t="s">
        <v>137</v>
      </c>
      <c r="AU189" s="165" t="s">
        <v>78</v>
      </c>
      <c r="AV189" s="165" t="s">
        <v>78</v>
      </c>
      <c r="AW189" s="165" t="s">
        <v>97</v>
      </c>
      <c r="AX189" s="165" t="s">
        <v>71</v>
      </c>
      <c r="AY189" s="165" t="s">
        <v>129</v>
      </c>
    </row>
    <row r="190" spans="2:65" s="6" customFormat="1" ht="15.75" customHeight="1">
      <c r="B190" s="23"/>
      <c r="C190" s="145" t="s">
        <v>327</v>
      </c>
      <c r="D190" s="145" t="s">
        <v>132</v>
      </c>
      <c r="E190" s="146" t="s">
        <v>314</v>
      </c>
      <c r="F190" s="147" t="s">
        <v>315</v>
      </c>
      <c r="G190" s="148" t="s">
        <v>197</v>
      </c>
      <c r="H190" s="149">
        <v>1</v>
      </c>
      <c r="I190" s="150"/>
      <c r="J190" s="151">
        <f>ROUND($I$190*$H$190,2)</f>
        <v>0</v>
      </c>
      <c r="K190" s="147" t="s">
        <v>136</v>
      </c>
      <c r="L190" s="43"/>
      <c r="M190" s="152"/>
      <c r="N190" s="153" t="s">
        <v>42</v>
      </c>
      <c r="O190" s="24"/>
      <c r="P190" s="24"/>
      <c r="Q190" s="154">
        <v>0</v>
      </c>
      <c r="R190" s="154">
        <f>$Q$190*$H$190</f>
        <v>0</v>
      </c>
      <c r="S190" s="154">
        <v>0.00906</v>
      </c>
      <c r="T190" s="155">
        <f>$S$190*$H$190</f>
        <v>0.00906</v>
      </c>
      <c r="AR190" s="89" t="s">
        <v>84</v>
      </c>
      <c r="AT190" s="89" t="s">
        <v>132</v>
      </c>
      <c r="AU190" s="89" t="s">
        <v>78</v>
      </c>
      <c r="AY190" s="6" t="s">
        <v>129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84</v>
      </c>
      <c r="BM190" s="89" t="s">
        <v>574</v>
      </c>
    </row>
    <row r="191" spans="2:65" s="6" customFormat="1" ht="15.75" customHeight="1">
      <c r="B191" s="23"/>
      <c r="C191" s="148" t="s">
        <v>154</v>
      </c>
      <c r="D191" s="148" t="s">
        <v>132</v>
      </c>
      <c r="E191" s="146" t="s">
        <v>231</v>
      </c>
      <c r="F191" s="147" t="s">
        <v>232</v>
      </c>
      <c r="G191" s="148" t="s">
        <v>144</v>
      </c>
      <c r="H191" s="149">
        <v>229.032</v>
      </c>
      <c r="I191" s="150"/>
      <c r="J191" s="151">
        <f>ROUND($I$191*$H$191,2)</f>
        <v>0</v>
      </c>
      <c r="K191" s="147" t="s">
        <v>136</v>
      </c>
      <c r="L191" s="43"/>
      <c r="M191" s="152"/>
      <c r="N191" s="153" t="s">
        <v>42</v>
      </c>
      <c r="O191" s="24"/>
      <c r="P191" s="24"/>
      <c r="Q191" s="154">
        <v>0</v>
      </c>
      <c r="R191" s="154">
        <f>$Q$191*$H$191</f>
        <v>0</v>
      </c>
      <c r="S191" s="154">
        <v>0</v>
      </c>
      <c r="T191" s="155">
        <f>$S$191*$H$191</f>
        <v>0</v>
      </c>
      <c r="AR191" s="89" t="s">
        <v>131</v>
      </c>
      <c r="AT191" s="89" t="s">
        <v>132</v>
      </c>
      <c r="AU191" s="89" t="s">
        <v>78</v>
      </c>
      <c r="AY191" s="89" t="s">
        <v>129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20</v>
      </c>
      <c r="BK191" s="156">
        <f>ROUND($I$191*$H$191,2)</f>
        <v>0</v>
      </c>
      <c r="BL191" s="89" t="s">
        <v>131</v>
      </c>
      <c r="BM191" s="89" t="s">
        <v>575</v>
      </c>
    </row>
    <row r="192" spans="2:51" s="6" customFormat="1" ht="15.75" customHeight="1">
      <c r="B192" s="157"/>
      <c r="C192" s="158"/>
      <c r="D192" s="159" t="s">
        <v>137</v>
      </c>
      <c r="E192" s="160"/>
      <c r="F192" s="160" t="s">
        <v>404</v>
      </c>
      <c r="G192" s="158"/>
      <c r="H192" s="161">
        <v>229.032</v>
      </c>
      <c r="J192" s="158"/>
      <c r="K192" s="158"/>
      <c r="L192" s="162"/>
      <c r="M192" s="163"/>
      <c r="N192" s="158"/>
      <c r="O192" s="158"/>
      <c r="P192" s="158"/>
      <c r="Q192" s="158"/>
      <c r="R192" s="158"/>
      <c r="S192" s="158"/>
      <c r="T192" s="164"/>
      <c r="AT192" s="165" t="s">
        <v>137</v>
      </c>
      <c r="AU192" s="165" t="s">
        <v>78</v>
      </c>
      <c r="AV192" s="165" t="s">
        <v>78</v>
      </c>
      <c r="AW192" s="165" t="s">
        <v>97</v>
      </c>
      <c r="AX192" s="165" t="s">
        <v>20</v>
      </c>
      <c r="AY192" s="165" t="s">
        <v>129</v>
      </c>
    </row>
    <row r="193" spans="2:65" s="6" customFormat="1" ht="15.75" customHeight="1">
      <c r="B193" s="23"/>
      <c r="C193" s="168" t="s">
        <v>155</v>
      </c>
      <c r="D193" s="168" t="s">
        <v>208</v>
      </c>
      <c r="E193" s="169" t="s">
        <v>234</v>
      </c>
      <c r="F193" s="170" t="s">
        <v>235</v>
      </c>
      <c r="G193" s="171" t="s">
        <v>197</v>
      </c>
      <c r="H193" s="172">
        <v>18</v>
      </c>
      <c r="I193" s="173"/>
      <c r="J193" s="174">
        <f>ROUND($I$193*$H$193,2)</f>
        <v>0</v>
      </c>
      <c r="K193" s="170" t="s">
        <v>136</v>
      </c>
      <c r="L193" s="175"/>
      <c r="M193" s="176"/>
      <c r="N193" s="177" t="s">
        <v>42</v>
      </c>
      <c r="O193" s="24"/>
      <c r="P193" s="24"/>
      <c r="Q193" s="154">
        <v>2E-05</v>
      </c>
      <c r="R193" s="154">
        <f>$Q$193*$H$193</f>
        <v>0.00036</v>
      </c>
      <c r="S193" s="154">
        <v>0</v>
      </c>
      <c r="T193" s="155">
        <f>$S$193*$H$193</f>
        <v>0</v>
      </c>
      <c r="AR193" s="89" t="s">
        <v>183</v>
      </c>
      <c r="AT193" s="89" t="s">
        <v>208</v>
      </c>
      <c r="AU193" s="89" t="s">
        <v>78</v>
      </c>
      <c r="AY193" s="6" t="s">
        <v>129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20</v>
      </c>
      <c r="BK193" s="156">
        <f>ROUND($I$193*$H$193,2)</f>
        <v>0</v>
      </c>
      <c r="BL193" s="89" t="s">
        <v>131</v>
      </c>
      <c r="BM193" s="89" t="s">
        <v>576</v>
      </c>
    </row>
    <row r="194" spans="2:65" s="6" customFormat="1" ht="15.75" customHeight="1">
      <c r="B194" s="23"/>
      <c r="C194" s="148" t="s">
        <v>156</v>
      </c>
      <c r="D194" s="148" t="s">
        <v>132</v>
      </c>
      <c r="E194" s="146" t="s">
        <v>237</v>
      </c>
      <c r="F194" s="147" t="s">
        <v>238</v>
      </c>
      <c r="G194" s="148" t="s">
        <v>144</v>
      </c>
      <c r="H194" s="149">
        <v>229.032</v>
      </c>
      <c r="I194" s="150"/>
      <c r="J194" s="151">
        <f>ROUND($I$194*$H$194,2)</f>
        <v>0</v>
      </c>
      <c r="K194" s="147"/>
      <c r="L194" s="43"/>
      <c r="M194" s="152"/>
      <c r="N194" s="153" t="s">
        <v>42</v>
      </c>
      <c r="O194" s="24"/>
      <c r="P194" s="24"/>
      <c r="Q194" s="154">
        <v>0</v>
      </c>
      <c r="R194" s="154">
        <f>$Q$194*$H$194</f>
        <v>0</v>
      </c>
      <c r="S194" s="154">
        <v>0</v>
      </c>
      <c r="T194" s="155">
        <f>$S$194*$H$194</f>
        <v>0</v>
      </c>
      <c r="AR194" s="89" t="s">
        <v>131</v>
      </c>
      <c r="AT194" s="89" t="s">
        <v>132</v>
      </c>
      <c r="AU194" s="89" t="s">
        <v>78</v>
      </c>
      <c r="AY194" s="89" t="s">
        <v>129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131</v>
      </c>
      <c r="BM194" s="89" t="s">
        <v>577</v>
      </c>
    </row>
    <row r="195" spans="2:51" s="6" customFormat="1" ht="15.75" customHeight="1">
      <c r="B195" s="157"/>
      <c r="C195" s="158"/>
      <c r="D195" s="159" t="s">
        <v>137</v>
      </c>
      <c r="E195" s="160"/>
      <c r="F195" s="160" t="s">
        <v>404</v>
      </c>
      <c r="G195" s="158"/>
      <c r="H195" s="161">
        <v>229.032</v>
      </c>
      <c r="J195" s="158"/>
      <c r="K195" s="158"/>
      <c r="L195" s="162"/>
      <c r="M195" s="163"/>
      <c r="N195" s="158"/>
      <c r="O195" s="158"/>
      <c r="P195" s="158"/>
      <c r="Q195" s="158"/>
      <c r="R195" s="158"/>
      <c r="S195" s="158"/>
      <c r="T195" s="164"/>
      <c r="AT195" s="165" t="s">
        <v>137</v>
      </c>
      <c r="AU195" s="165" t="s">
        <v>78</v>
      </c>
      <c r="AV195" s="165" t="s">
        <v>78</v>
      </c>
      <c r="AW195" s="165" t="s">
        <v>97</v>
      </c>
      <c r="AX195" s="165" t="s">
        <v>20</v>
      </c>
      <c r="AY195" s="165" t="s">
        <v>129</v>
      </c>
    </row>
    <row r="196" spans="2:65" s="6" customFormat="1" ht="15.75" customHeight="1">
      <c r="B196" s="23"/>
      <c r="C196" s="145" t="s">
        <v>159</v>
      </c>
      <c r="D196" s="145" t="s">
        <v>132</v>
      </c>
      <c r="E196" s="146" t="s">
        <v>239</v>
      </c>
      <c r="F196" s="147" t="s">
        <v>240</v>
      </c>
      <c r="G196" s="148" t="s">
        <v>144</v>
      </c>
      <c r="H196" s="149">
        <v>229.032</v>
      </c>
      <c r="I196" s="150"/>
      <c r="J196" s="151">
        <f>ROUND($I$196*$H$196,2)</f>
        <v>0</v>
      </c>
      <c r="K196" s="147" t="s">
        <v>136</v>
      </c>
      <c r="L196" s="43"/>
      <c r="M196" s="152"/>
      <c r="N196" s="153" t="s">
        <v>42</v>
      </c>
      <c r="O196" s="24"/>
      <c r="P196" s="24"/>
      <c r="Q196" s="154">
        <v>0.00662</v>
      </c>
      <c r="R196" s="154">
        <f>$Q$196*$H$196</f>
        <v>1.51619184</v>
      </c>
      <c r="S196" s="154">
        <v>0</v>
      </c>
      <c r="T196" s="155">
        <f>$S$196*$H$196</f>
        <v>0</v>
      </c>
      <c r="AR196" s="89" t="s">
        <v>131</v>
      </c>
      <c r="AT196" s="89" t="s">
        <v>132</v>
      </c>
      <c r="AU196" s="89" t="s">
        <v>78</v>
      </c>
      <c r="AY196" s="6" t="s">
        <v>129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131</v>
      </c>
      <c r="BM196" s="89" t="s">
        <v>578</v>
      </c>
    </row>
    <row r="197" spans="2:51" s="6" customFormat="1" ht="15.75" customHeight="1">
      <c r="B197" s="157"/>
      <c r="C197" s="158"/>
      <c r="D197" s="159" t="s">
        <v>137</v>
      </c>
      <c r="E197" s="160"/>
      <c r="F197" s="160" t="s">
        <v>404</v>
      </c>
      <c r="G197" s="158"/>
      <c r="H197" s="161">
        <v>229.032</v>
      </c>
      <c r="J197" s="158"/>
      <c r="K197" s="158"/>
      <c r="L197" s="162"/>
      <c r="M197" s="163"/>
      <c r="N197" s="158"/>
      <c r="O197" s="158"/>
      <c r="P197" s="158"/>
      <c r="Q197" s="158"/>
      <c r="R197" s="158"/>
      <c r="S197" s="158"/>
      <c r="T197" s="164"/>
      <c r="AT197" s="165" t="s">
        <v>137</v>
      </c>
      <c r="AU197" s="165" t="s">
        <v>78</v>
      </c>
      <c r="AV197" s="165" t="s">
        <v>78</v>
      </c>
      <c r="AW197" s="165" t="s">
        <v>97</v>
      </c>
      <c r="AX197" s="165" t="s">
        <v>71</v>
      </c>
      <c r="AY197" s="165" t="s">
        <v>129</v>
      </c>
    </row>
    <row r="198" spans="2:65" s="6" customFormat="1" ht="15.75" customHeight="1">
      <c r="B198" s="23"/>
      <c r="C198" s="145" t="s">
        <v>203</v>
      </c>
      <c r="D198" s="145" t="s">
        <v>132</v>
      </c>
      <c r="E198" s="146" t="s">
        <v>242</v>
      </c>
      <c r="F198" s="147" t="s">
        <v>243</v>
      </c>
      <c r="G198" s="148" t="s">
        <v>197</v>
      </c>
      <c r="H198" s="149">
        <v>30</v>
      </c>
      <c r="I198" s="150"/>
      <c r="J198" s="151">
        <f>ROUND($I$198*$H$198,2)</f>
        <v>0</v>
      </c>
      <c r="K198" s="147" t="s">
        <v>136</v>
      </c>
      <c r="L198" s="43"/>
      <c r="M198" s="152"/>
      <c r="N198" s="153" t="s">
        <v>42</v>
      </c>
      <c r="O198" s="24"/>
      <c r="P198" s="24"/>
      <c r="Q198" s="154">
        <v>0</v>
      </c>
      <c r="R198" s="154">
        <f>$Q$198*$H$198</f>
        <v>0</v>
      </c>
      <c r="S198" s="154">
        <v>0</v>
      </c>
      <c r="T198" s="155">
        <f>$S$198*$H$198</f>
        <v>0</v>
      </c>
      <c r="AR198" s="89" t="s">
        <v>84</v>
      </c>
      <c r="AT198" s="89" t="s">
        <v>132</v>
      </c>
      <c r="AU198" s="89" t="s">
        <v>78</v>
      </c>
      <c r="AY198" s="6" t="s">
        <v>129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20</v>
      </c>
      <c r="BK198" s="156">
        <f>ROUND($I$198*$H$198,2)</f>
        <v>0</v>
      </c>
      <c r="BL198" s="89" t="s">
        <v>84</v>
      </c>
      <c r="BM198" s="89" t="s">
        <v>579</v>
      </c>
    </row>
    <row r="199" spans="2:65" s="6" customFormat="1" ht="15.75" customHeight="1">
      <c r="B199" s="23"/>
      <c r="C199" s="148" t="s">
        <v>317</v>
      </c>
      <c r="D199" s="148" t="s">
        <v>132</v>
      </c>
      <c r="E199" s="146" t="s">
        <v>447</v>
      </c>
      <c r="F199" s="147" t="s">
        <v>448</v>
      </c>
      <c r="G199" s="148" t="s">
        <v>146</v>
      </c>
      <c r="H199" s="149">
        <v>14.7</v>
      </c>
      <c r="I199" s="150"/>
      <c r="J199" s="151">
        <f>ROUND($I$199*$H$199,2)</f>
        <v>0</v>
      </c>
      <c r="K199" s="147"/>
      <c r="L199" s="43"/>
      <c r="M199" s="152"/>
      <c r="N199" s="153" t="s">
        <v>42</v>
      </c>
      <c r="O199" s="24"/>
      <c r="P199" s="24"/>
      <c r="Q199" s="154">
        <v>0.00508</v>
      </c>
      <c r="R199" s="154">
        <f>$Q$199*$H$199</f>
        <v>0.074676</v>
      </c>
      <c r="S199" s="154">
        <v>0</v>
      </c>
      <c r="T199" s="155">
        <f>$S$199*$H$199</f>
        <v>0</v>
      </c>
      <c r="AR199" s="89" t="s">
        <v>84</v>
      </c>
      <c r="AT199" s="89" t="s">
        <v>132</v>
      </c>
      <c r="AU199" s="89" t="s">
        <v>78</v>
      </c>
      <c r="AY199" s="89" t="s">
        <v>129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20</v>
      </c>
      <c r="BK199" s="156">
        <f>ROUND($I$199*$H$199,2)</f>
        <v>0</v>
      </c>
      <c r="BL199" s="89" t="s">
        <v>84</v>
      </c>
      <c r="BM199" s="89" t="s">
        <v>580</v>
      </c>
    </row>
    <row r="200" spans="2:65" s="6" customFormat="1" ht="27" customHeight="1">
      <c r="B200" s="23"/>
      <c r="C200" s="148" t="s">
        <v>318</v>
      </c>
      <c r="D200" s="148" t="s">
        <v>132</v>
      </c>
      <c r="E200" s="146" t="s">
        <v>445</v>
      </c>
      <c r="F200" s="147" t="s">
        <v>245</v>
      </c>
      <c r="G200" s="148" t="s">
        <v>146</v>
      </c>
      <c r="H200" s="149">
        <v>7.2</v>
      </c>
      <c r="I200" s="150"/>
      <c r="J200" s="151">
        <f>ROUND($I$200*$H$200,2)</f>
        <v>0</v>
      </c>
      <c r="K200" s="147"/>
      <c r="L200" s="43"/>
      <c r="M200" s="152"/>
      <c r="N200" s="153" t="s">
        <v>42</v>
      </c>
      <c r="O200" s="24"/>
      <c r="P200" s="24"/>
      <c r="Q200" s="154">
        <v>0.00508</v>
      </c>
      <c r="R200" s="154">
        <f>$Q$200*$H$200</f>
        <v>0.036576000000000004</v>
      </c>
      <c r="S200" s="154">
        <v>0</v>
      </c>
      <c r="T200" s="155">
        <f>$S$200*$H$200</f>
        <v>0</v>
      </c>
      <c r="AR200" s="89" t="s">
        <v>84</v>
      </c>
      <c r="AT200" s="89" t="s">
        <v>132</v>
      </c>
      <c r="AU200" s="89" t="s">
        <v>78</v>
      </c>
      <c r="AY200" s="89" t="s">
        <v>129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20</v>
      </c>
      <c r="BK200" s="156">
        <f>ROUND($I$200*$H$200,2)</f>
        <v>0</v>
      </c>
      <c r="BL200" s="89" t="s">
        <v>84</v>
      </c>
      <c r="BM200" s="89" t="s">
        <v>581</v>
      </c>
    </row>
    <row r="201" spans="2:65" s="6" customFormat="1" ht="15.75" customHeight="1">
      <c r="B201" s="23"/>
      <c r="C201" s="148" t="s">
        <v>173</v>
      </c>
      <c r="D201" s="148" t="s">
        <v>132</v>
      </c>
      <c r="E201" s="146" t="s">
        <v>247</v>
      </c>
      <c r="F201" s="147" t="s">
        <v>248</v>
      </c>
      <c r="G201" s="148" t="s">
        <v>146</v>
      </c>
      <c r="H201" s="149">
        <v>28.05</v>
      </c>
      <c r="I201" s="150"/>
      <c r="J201" s="151">
        <f>ROUND($I$201*$H$201,2)</f>
        <v>0</v>
      </c>
      <c r="K201" s="147"/>
      <c r="L201" s="43"/>
      <c r="M201" s="152"/>
      <c r="N201" s="153" t="s">
        <v>42</v>
      </c>
      <c r="O201" s="24"/>
      <c r="P201" s="24"/>
      <c r="Q201" s="154">
        <v>0.00422</v>
      </c>
      <c r="R201" s="154">
        <f>$Q$201*$H$201</f>
        <v>0.118371</v>
      </c>
      <c r="S201" s="154">
        <v>0</v>
      </c>
      <c r="T201" s="155">
        <f>$S$201*$H$201</f>
        <v>0</v>
      </c>
      <c r="AR201" s="89" t="s">
        <v>131</v>
      </c>
      <c r="AT201" s="89" t="s">
        <v>132</v>
      </c>
      <c r="AU201" s="89" t="s">
        <v>78</v>
      </c>
      <c r="AY201" s="89" t="s">
        <v>129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20</v>
      </c>
      <c r="BK201" s="156">
        <f>ROUND($I$201*$H$201,2)</f>
        <v>0</v>
      </c>
      <c r="BL201" s="89" t="s">
        <v>131</v>
      </c>
      <c r="BM201" s="89" t="s">
        <v>582</v>
      </c>
    </row>
    <row r="202" spans="2:51" s="6" customFormat="1" ht="15.75" customHeight="1">
      <c r="B202" s="157"/>
      <c r="C202" s="158"/>
      <c r="D202" s="159" t="s">
        <v>137</v>
      </c>
      <c r="E202" s="160"/>
      <c r="F202" s="160" t="s">
        <v>583</v>
      </c>
      <c r="G202" s="158"/>
      <c r="H202" s="161">
        <v>28.05</v>
      </c>
      <c r="J202" s="158"/>
      <c r="K202" s="158"/>
      <c r="L202" s="162"/>
      <c r="M202" s="163"/>
      <c r="N202" s="158"/>
      <c r="O202" s="158"/>
      <c r="P202" s="158"/>
      <c r="Q202" s="158"/>
      <c r="R202" s="158"/>
      <c r="S202" s="158"/>
      <c r="T202" s="164"/>
      <c r="AT202" s="165" t="s">
        <v>137</v>
      </c>
      <c r="AU202" s="165" t="s">
        <v>78</v>
      </c>
      <c r="AV202" s="165" t="s">
        <v>78</v>
      </c>
      <c r="AW202" s="165" t="s">
        <v>97</v>
      </c>
      <c r="AX202" s="165" t="s">
        <v>20</v>
      </c>
      <c r="AY202" s="165" t="s">
        <v>129</v>
      </c>
    </row>
    <row r="203" spans="2:65" s="6" customFormat="1" ht="27" customHeight="1">
      <c r="B203" s="23"/>
      <c r="C203" s="145" t="s">
        <v>288</v>
      </c>
      <c r="D203" s="145" t="s">
        <v>132</v>
      </c>
      <c r="E203" s="146" t="s">
        <v>320</v>
      </c>
      <c r="F203" s="147" t="s">
        <v>321</v>
      </c>
      <c r="G203" s="148" t="s">
        <v>197</v>
      </c>
      <c r="H203" s="149">
        <v>1</v>
      </c>
      <c r="I203" s="150"/>
      <c r="J203" s="151">
        <f>ROUND($I$203*$H$203,2)</f>
        <v>0</v>
      </c>
      <c r="K203" s="147"/>
      <c r="L203" s="43"/>
      <c r="M203" s="152"/>
      <c r="N203" s="153" t="s">
        <v>42</v>
      </c>
      <c r="O203" s="24"/>
      <c r="P203" s="24"/>
      <c r="Q203" s="154">
        <v>0.00906</v>
      </c>
      <c r="R203" s="154">
        <f>$Q$203*$H$203</f>
        <v>0.00906</v>
      </c>
      <c r="S203" s="154">
        <v>0</v>
      </c>
      <c r="T203" s="155">
        <f>$S$203*$H$203</f>
        <v>0</v>
      </c>
      <c r="AR203" s="89" t="s">
        <v>131</v>
      </c>
      <c r="AT203" s="89" t="s">
        <v>132</v>
      </c>
      <c r="AU203" s="89" t="s">
        <v>78</v>
      </c>
      <c r="AY203" s="6" t="s">
        <v>129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20</v>
      </c>
      <c r="BK203" s="156">
        <f>ROUND($I$203*$H$203,2)</f>
        <v>0</v>
      </c>
      <c r="BL203" s="89" t="s">
        <v>131</v>
      </c>
      <c r="BM203" s="89" t="s">
        <v>584</v>
      </c>
    </row>
    <row r="204" spans="2:65" s="6" customFormat="1" ht="15.75" customHeight="1">
      <c r="B204" s="23"/>
      <c r="C204" s="148" t="s">
        <v>207</v>
      </c>
      <c r="D204" s="148" t="s">
        <v>132</v>
      </c>
      <c r="E204" s="146" t="s">
        <v>452</v>
      </c>
      <c r="F204" s="147" t="s">
        <v>453</v>
      </c>
      <c r="G204" s="148" t="s">
        <v>146</v>
      </c>
      <c r="H204" s="149">
        <v>10</v>
      </c>
      <c r="I204" s="150"/>
      <c r="J204" s="151">
        <f>ROUND($I$204*$H$204,2)</f>
        <v>0</v>
      </c>
      <c r="K204" s="147" t="s">
        <v>136</v>
      </c>
      <c r="L204" s="43"/>
      <c r="M204" s="152"/>
      <c r="N204" s="153" t="s">
        <v>42</v>
      </c>
      <c r="O204" s="24"/>
      <c r="P204" s="24"/>
      <c r="Q204" s="154">
        <v>0.00284</v>
      </c>
      <c r="R204" s="154">
        <f>$Q$204*$H$204</f>
        <v>0.0284</v>
      </c>
      <c r="S204" s="154">
        <v>0</v>
      </c>
      <c r="T204" s="155">
        <f>$S$204*$H$204</f>
        <v>0</v>
      </c>
      <c r="AR204" s="89" t="s">
        <v>131</v>
      </c>
      <c r="AT204" s="89" t="s">
        <v>132</v>
      </c>
      <c r="AU204" s="89" t="s">
        <v>78</v>
      </c>
      <c r="AY204" s="89" t="s">
        <v>129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20</v>
      </c>
      <c r="BK204" s="156">
        <f>ROUND($I$204*$H$204,2)</f>
        <v>0</v>
      </c>
      <c r="BL204" s="89" t="s">
        <v>131</v>
      </c>
      <c r="BM204" s="89" t="s">
        <v>585</v>
      </c>
    </row>
    <row r="205" spans="2:51" s="6" customFormat="1" ht="15.75" customHeight="1">
      <c r="B205" s="157"/>
      <c r="C205" s="158"/>
      <c r="D205" s="159" t="s">
        <v>137</v>
      </c>
      <c r="E205" s="160"/>
      <c r="F205" s="160" t="s">
        <v>25</v>
      </c>
      <c r="G205" s="158"/>
      <c r="H205" s="161">
        <v>10</v>
      </c>
      <c r="J205" s="158"/>
      <c r="K205" s="158"/>
      <c r="L205" s="162"/>
      <c r="M205" s="163"/>
      <c r="N205" s="158"/>
      <c r="O205" s="158"/>
      <c r="P205" s="158"/>
      <c r="Q205" s="158"/>
      <c r="R205" s="158"/>
      <c r="S205" s="158"/>
      <c r="T205" s="164"/>
      <c r="AT205" s="165" t="s">
        <v>137</v>
      </c>
      <c r="AU205" s="165" t="s">
        <v>78</v>
      </c>
      <c r="AV205" s="165" t="s">
        <v>78</v>
      </c>
      <c r="AW205" s="165" t="s">
        <v>97</v>
      </c>
      <c r="AX205" s="165" t="s">
        <v>20</v>
      </c>
      <c r="AY205" s="165" t="s">
        <v>129</v>
      </c>
    </row>
    <row r="206" spans="2:65" s="6" customFormat="1" ht="15.75" customHeight="1">
      <c r="B206" s="23"/>
      <c r="C206" s="145" t="s">
        <v>180</v>
      </c>
      <c r="D206" s="145" t="s">
        <v>132</v>
      </c>
      <c r="E206" s="146" t="s">
        <v>250</v>
      </c>
      <c r="F206" s="147" t="s">
        <v>251</v>
      </c>
      <c r="G206" s="148" t="s">
        <v>144</v>
      </c>
      <c r="H206" s="149">
        <v>26.169</v>
      </c>
      <c r="I206" s="150"/>
      <c r="J206" s="151">
        <f>ROUND($I$206*$H$206,2)</f>
        <v>0</v>
      </c>
      <c r="K206" s="147" t="s">
        <v>136</v>
      </c>
      <c r="L206" s="43"/>
      <c r="M206" s="152"/>
      <c r="N206" s="153" t="s">
        <v>42</v>
      </c>
      <c r="O206" s="24"/>
      <c r="P206" s="24"/>
      <c r="Q206" s="154">
        <v>0.00508</v>
      </c>
      <c r="R206" s="154">
        <f>$Q$206*$H$206</f>
        <v>0.13293852</v>
      </c>
      <c r="S206" s="154">
        <v>0</v>
      </c>
      <c r="T206" s="155">
        <f>$S$206*$H$206</f>
        <v>0</v>
      </c>
      <c r="AR206" s="89" t="s">
        <v>131</v>
      </c>
      <c r="AT206" s="89" t="s">
        <v>132</v>
      </c>
      <c r="AU206" s="89" t="s">
        <v>78</v>
      </c>
      <c r="AY206" s="6" t="s">
        <v>129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20</v>
      </c>
      <c r="BK206" s="156">
        <f>ROUND($I$206*$H$206,2)</f>
        <v>0</v>
      </c>
      <c r="BL206" s="89" t="s">
        <v>131</v>
      </c>
      <c r="BM206" s="89" t="s">
        <v>586</v>
      </c>
    </row>
    <row r="207" spans="2:51" s="6" customFormat="1" ht="15.75" customHeight="1">
      <c r="B207" s="157"/>
      <c r="C207" s="158"/>
      <c r="D207" s="159" t="s">
        <v>137</v>
      </c>
      <c r="E207" s="160"/>
      <c r="F207" s="160" t="s">
        <v>587</v>
      </c>
      <c r="G207" s="158"/>
      <c r="H207" s="161">
        <v>26.169</v>
      </c>
      <c r="J207" s="158"/>
      <c r="K207" s="158"/>
      <c r="L207" s="162"/>
      <c r="M207" s="163"/>
      <c r="N207" s="158"/>
      <c r="O207" s="158"/>
      <c r="P207" s="158"/>
      <c r="Q207" s="158"/>
      <c r="R207" s="158"/>
      <c r="S207" s="158"/>
      <c r="T207" s="164"/>
      <c r="AT207" s="165" t="s">
        <v>137</v>
      </c>
      <c r="AU207" s="165" t="s">
        <v>78</v>
      </c>
      <c r="AV207" s="165" t="s">
        <v>78</v>
      </c>
      <c r="AW207" s="165" t="s">
        <v>97</v>
      </c>
      <c r="AX207" s="165" t="s">
        <v>71</v>
      </c>
      <c r="AY207" s="165" t="s">
        <v>129</v>
      </c>
    </row>
    <row r="208" spans="2:65" s="6" customFormat="1" ht="15.75" customHeight="1">
      <c r="B208" s="23"/>
      <c r="C208" s="145" t="s">
        <v>294</v>
      </c>
      <c r="D208" s="145" t="s">
        <v>132</v>
      </c>
      <c r="E208" s="146" t="s">
        <v>457</v>
      </c>
      <c r="F208" s="147" t="s">
        <v>458</v>
      </c>
      <c r="G208" s="148" t="s">
        <v>197</v>
      </c>
      <c r="H208" s="149">
        <v>1</v>
      </c>
      <c r="I208" s="150"/>
      <c r="J208" s="151">
        <f>ROUND($I$208*$H$208,2)</f>
        <v>0</v>
      </c>
      <c r="K208" s="147"/>
      <c r="L208" s="43"/>
      <c r="M208" s="152"/>
      <c r="N208" s="153" t="s">
        <v>42</v>
      </c>
      <c r="O208" s="24"/>
      <c r="P208" s="24"/>
      <c r="Q208" s="154">
        <v>0.00389</v>
      </c>
      <c r="R208" s="154">
        <f>$Q$208*$H$208</f>
        <v>0.00389</v>
      </c>
      <c r="S208" s="154">
        <v>0</v>
      </c>
      <c r="T208" s="155">
        <f>$S$208*$H$208</f>
        <v>0</v>
      </c>
      <c r="AR208" s="89" t="s">
        <v>131</v>
      </c>
      <c r="AT208" s="89" t="s">
        <v>132</v>
      </c>
      <c r="AU208" s="89" t="s">
        <v>78</v>
      </c>
      <c r="AY208" s="6" t="s">
        <v>129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131</v>
      </c>
      <c r="BM208" s="89" t="s">
        <v>588</v>
      </c>
    </row>
    <row r="209" spans="2:65" s="6" customFormat="1" ht="15.75" customHeight="1">
      <c r="B209" s="23"/>
      <c r="C209" s="148" t="s">
        <v>303</v>
      </c>
      <c r="D209" s="148" t="s">
        <v>132</v>
      </c>
      <c r="E209" s="146" t="s">
        <v>322</v>
      </c>
      <c r="F209" s="147" t="s">
        <v>323</v>
      </c>
      <c r="G209" s="148" t="s">
        <v>146</v>
      </c>
      <c r="H209" s="149">
        <v>28.05</v>
      </c>
      <c r="I209" s="150"/>
      <c r="J209" s="151">
        <f>ROUND($I$209*$H$209,2)</f>
        <v>0</v>
      </c>
      <c r="K209" s="147" t="s">
        <v>136</v>
      </c>
      <c r="L209" s="43"/>
      <c r="M209" s="152"/>
      <c r="N209" s="153" t="s">
        <v>42</v>
      </c>
      <c r="O209" s="24"/>
      <c r="P209" s="24"/>
      <c r="Q209" s="154">
        <v>0.00653</v>
      </c>
      <c r="R209" s="154">
        <f>$Q$209*$H$209</f>
        <v>0.1831665</v>
      </c>
      <c r="S209" s="154">
        <v>0</v>
      </c>
      <c r="T209" s="155">
        <f>$S$209*$H$209</f>
        <v>0</v>
      </c>
      <c r="AR209" s="89" t="s">
        <v>131</v>
      </c>
      <c r="AT209" s="89" t="s">
        <v>132</v>
      </c>
      <c r="AU209" s="89" t="s">
        <v>78</v>
      </c>
      <c r="AY209" s="89" t="s">
        <v>129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20</v>
      </c>
      <c r="BK209" s="156">
        <f>ROUND($I$209*$H$209,2)</f>
        <v>0</v>
      </c>
      <c r="BL209" s="89" t="s">
        <v>131</v>
      </c>
      <c r="BM209" s="89" t="s">
        <v>589</v>
      </c>
    </row>
    <row r="210" spans="2:51" s="6" customFormat="1" ht="15.75" customHeight="1">
      <c r="B210" s="157"/>
      <c r="C210" s="158"/>
      <c r="D210" s="159" t="s">
        <v>137</v>
      </c>
      <c r="E210" s="160"/>
      <c r="F210" s="160" t="s">
        <v>583</v>
      </c>
      <c r="G210" s="158"/>
      <c r="H210" s="161">
        <v>28.05</v>
      </c>
      <c r="J210" s="158"/>
      <c r="K210" s="158"/>
      <c r="L210" s="162"/>
      <c r="M210" s="163"/>
      <c r="N210" s="158"/>
      <c r="O210" s="158"/>
      <c r="P210" s="158"/>
      <c r="Q210" s="158"/>
      <c r="R210" s="158"/>
      <c r="S210" s="158"/>
      <c r="T210" s="164"/>
      <c r="AT210" s="165" t="s">
        <v>137</v>
      </c>
      <c r="AU210" s="165" t="s">
        <v>78</v>
      </c>
      <c r="AV210" s="165" t="s">
        <v>78</v>
      </c>
      <c r="AW210" s="165" t="s">
        <v>97</v>
      </c>
      <c r="AX210" s="165" t="s">
        <v>20</v>
      </c>
      <c r="AY210" s="165" t="s">
        <v>129</v>
      </c>
    </row>
    <row r="211" spans="2:65" s="6" customFormat="1" ht="15.75" customHeight="1">
      <c r="B211" s="23"/>
      <c r="C211" s="145" t="s">
        <v>223</v>
      </c>
      <c r="D211" s="145" t="s">
        <v>132</v>
      </c>
      <c r="E211" s="146" t="s">
        <v>462</v>
      </c>
      <c r="F211" s="147" t="s">
        <v>463</v>
      </c>
      <c r="G211" s="148" t="s">
        <v>146</v>
      </c>
      <c r="H211" s="149">
        <v>1.5</v>
      </c>
      <c r="I211" s="150"/>
      <c r="J211" s="151">
        <f>ROUND($I$211*$H$211,2)</f>
        <v>0</v>
      </c>
      <c r="K211" s="147"/>
      <c r="L211" s="43"/>
      <c r="M211" s="152"/>
      <c r="N211" s="153" t="s">
        <v>42</v>
      </c>
      <c r="O211" s="24"/>
      <c r="P211" s="24"/>
      <c r="Q211" s="154">
        <v>0.00369</v>
      </c>
      <c r="R211" s="154">
        <f>$Q$211*$H$211</f>
        <v>0.005535</v>
      </c>
      <c r="S211" s="154">
        <v>0</v>
      </c>
      <c r="T211" s="155">
        <f>$S$211*$H$211</f>
        <v>0</v>
      </c>
      <c r="AR211" s="89" t="s">
        <v>131</v>
      </c>
      <c r="AT211" s="89" t="s">
        <v>132</v>
      </c>
      <c r="AU211" s="89" t="s">
        <v>78</v>
      </c>
      <c r="AY211" s="6" t="s">
        <v>129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89" t="s">
        <v>20</v>
      </c>
      <c r="BK211" s="156">
        <f>ROUND($I$211*$H$211,2)</f>
        <v>0</v>
      </c>
      <c r="BL211" s="89" t="s">
        <v>131</v>
      </c>
      <c r="BM211" s="89" t="s">
        <v>590</v>
      </c>
    </row>
    <row r="212" spans="2:65" s="6" customFormat="1" ht="15.75" customHeight="1">
      <c r="B212" s="23"/>
      <c r="C212" s="148" t="s">
        <v>183</v>
      </c>
      <c r="D212" s="148" t="s">
        <v>132</v>
      </c>
      <c r="E212" s="146" t="s">
        <v>253</v>
      </c>
      <c r="F212" s="147" t="s">
        <v>254</v>
      </c>
      <c r="G212" s="148" t="s">
        <v>176</v>
      </c>
      <c r="H212" s="149">
        <v>1.998</v>
      </c>
      <c r="I212" s="150"/>
      <c r="J212" s="151">
        <f>ROUND($I$212*$H$212,2)</f>
        <v>0</v>
      </c>
      <c r="K212" s="147" t="s">
        <v>136</v>
      </c>
      <c r="L212" s="43"/>
      <c r="M212" s="152"/>
      <c r="N212" s="153" t="s">
        <v>42</v>
      </c>
      <c r="O212" s="24"/>
      <c r="P212" s="24"/>
      <c r="Q212" s="154">
        <v>0</v>
      </c>
      <c r="R212" s="154">
        <f>$Q$212*$H$212</f>
        <v>0</v>
      </c>
      <c r="S212" s="154">
        <v>0</v>
      </c>
      <c r="T212" s="155">
        <f>$S$212*$H$212</f>
        <v>0</v>
      </c>
      <c r="AR212" s="89" t="s">
        <v>84</v>
      </c>
      <c r="AT212" s="89" t="s">
        <v>132</v>
      </c>
      <c r="AU212" s="89" t="s">
        <v>78</v>
      </c>
      <c r="AY212" s="89" t="s">
        <v>129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84</v>
      </c>
      <c r="BM212" s="89" t="s">
        <v>591</v>
      </c>
    </row>
    <row r="213" spans="2:63" s="132" customFormat="1" ht="30.75" customHeight="1">
      <c r="B213" s="133"/>
      <c r="C213" s="134"/>
      <c r="D213" s="134" t="s">
        <v>70</v>
      </c>
      <c r="E213" s="143" t="s">
        <v>255</v>
      </c>
      <c r="F213" s="143" t="s">
        <v>256</v>
      </c>
      <c r="G213" s="134"/>
      <c r="H213" s="134"/>
      <c r="J213" s="144">
        <f>$BK$213</f>
        <v>0</v>
      </c>
      <c r="K213" s="134"/>
      <c r="L213" s="137"/>
      <c r="M213" s="138"/>
      <c r="N213" s="134"/>
      <c r="O213" s="134"/>
      <c r="P213" s="139">
        <f>SUM($P$214:$P$223)</f>
        <v>0</v>
      </c>
      <c r="Q213" s="134"/>
      <c r="R213" s="139">
        <f>SUM($R$214:$R$223)</f>
        <v>0.06710648</v>
      </c>
      <c r="S213" s="134"/>
      <c r="T213" s="140">
        <f>SUM($T$214:$T$223)</f>
        <v>0</v>
      </c>
      <c r="AR213" s="141" t="s">
        <v>78</v>
      </c>
      <c r="AT213" s="141" t="s">
        <v>70</v>
      </c>
      <c r="AU213" s="141" t="s">
        <v>20</v>
      </c>
      <c r="AY213" s="141" t="s">
        <v>129</v>
      </c>
      <c r="BK213" s="142">
        <f>SUM($BK$214:$BK$223)</f>
        <v>0</v>
      </c>
    </row>
    <row r="214" spans="2:65" s="6" customFormat="1" ht="15.75" customHeight="1">
      <c r="B214" s="23"/>
      <c r="C214" s="148" t="s">
        <v>162</v>
      </c>
      <c r="D214" s="148" t="s">
        <v>132</v>
      </c>
      <c r="E214" s="146" t="s">
        <v>258</v>
      </c>
      <c r="F214" s="147" t="s">
        <v>259</v>
      </c>
      <c r="G214" s="148" t="s">
        <v>144</v>
      </c>
      <c r="H214" s="149">
        <v>229.032</v>
      </c>
      <c r="I214" s="150"/>
      <c r="J214" s="151">
        <f>ROUND($I$214*$H$214,2)</f>
        <v>0</v>
      </c>
      <c r="K214" s="147" t="s">
        <v>136</v>
      </c>
      <c r="L214" s="43"/>
      <c r="M214" s="152"/>
      <c r="N214" s="153" t="s">
        <v>42</v>
      </c>
      <c r="O214" s="24"/>
      <c r="P214" s="24"/>
      <c r="Q214" s="154">
        <v>1E-05</v>
      </c>
      <c r="R214" s="154">
        <f>$Q$214*$H$214</f>
        <v>0.00229032</v>
      </c>
      <c r="S214" s="154">
        <v>0</v>
      </c>
      <c r="T214" s="155">
        <f>$S$214*$H$214</f>
        <v>0</v>
      </c>
      <c r="AR214" s="89" t="s">
        <v>131</v>
      </c>
      <c r="AT214" s="89" t="s">
        <v>132</v>
      </c>
      <c r="AU214" s="89" t="s">
        <v>78</v>
      </c>
      <c r="AY214" s="89" t="s">
        <v>129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20</v>
      </c>
      <c r="BK214" s="156">
        <f>ROUND($I$214*$H$214,2)</f>
        <v>0</v>
      </c>
      <c r="BL214" s="89" t="s">
        <v>131</v>
      </c>
      <c r="BM214" s="89" t="s">
        <v>592</v>
      </c>
    </row>
    <row r="215" spans="2:51" s="6" customFormat="1" ht="15.75" customHeight="1">
      <c r="B215" s="157"/>
      <c r="C215" s="158"/>
      <c r="D215" s="159" t="s">
        <v>137</v>
      </c>
      <c r="E215" s="160"/>
      <c r="F215" s="160" t="s">
        <v>404</v>
      </c>
      <c r="G215" s="158"/>
      <c r="H215" s="161">
        <v>229.032</v>
      </c>
      <c r="J215" s="158"/>
      <c r="K215" s="158"/>
      <c r="L215" s="162"/>
      <c r="M215" s="163"/>
      <c r="N215" s="158"/>
      <c r="O215" s="158"/>
      <c r="P215" s="158"/>
      <c r="Q215" s="158"/>
      <c r="R215" s="158"/>
      <c r="S215" s="158"/>
      <c r="T215" s="164"/>
      <c r="AT215" s="165" t="s">
        <v>137</v>
      </c>
      <c r="AU215" s="165" t="s">
        <v>78</v>
      </c>
      <c r="AV215" s="165" t="s">
        <v>78</v>
      </c>
      <c r="AW215" s="165" t="s">
        <v>97</v>
      </c>
      <c r="AX215" s="165" t="s">
        <v>71</v>
      </c>
      <c r="AY215" s="165" t="s">
        <v>129</v>
      </c>
    </row>
    <row r="216" spans="2:65" s="6" customFormat="1" ht="27" customHeight="1">
      <c r="B216" s="23"/>
      <c r="C216" s="168" t="s">
        <v>283</v>
      </c>
      <c r="D216" s="168" t="s">
        <v>208</v>
      </c>
      <c r="E216" s="169" t="s">
        <v>261</v>
      </c>
      <c r="F216" s="170" t="s">
        <v>262</v>
      </c>
      <c r="G216" s="171" t="s">
        <v>144</v>
      </c>
      <c r="H216" s="172">
        <v>240.484</v>
      </c>
      <c r="I216" s="173"/>
      <c r="J216" s="174">
        <f>ROUND($I$216*$H$216,2)</f>
        <v>0</v>
      </c>
      <c r="K216" s="170"/>
      <c r="L216" s="175"/>
      <c r="M216" s="176"/>
      <c r="N216" s="177" t="s">
        <v>42</v>
      </c>
      <c r="O216" s="24"/>
      <c r="P216" s="24"/>
      <c r="Q216" s="154">
        <v>0.00013</v>
      </c>
      <c r="R216" s="154">
        <f>$Q$216*$H$216</f>
        <v>0.03126292</v>
      </c>
      <c r="S216" s="154">
        <v>0</v>
      </c>
      <c r="T216" s="155">
        <f>$S$216*$H$216</f>
        <v>0</v>
      </c>
      <c r="AR216" s="89" t="s">
        <v>183</v>
      </c>
      <c r="AT216" s="89" t="s">
        <v>208</v>
      </c>
      <c r="AU216" s="89" t="s">
        <v>78</v>
      </c>
      <c r="AY216" s="6" t="s">
        <v>129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20</v>
      </c>
      <c r="BK216" s="156">
        <f>ROUND($I$216*$H$216,2)</f>
        <v>0</v>
      </c>
      <c r="BL216" s="89" t="s">
        <v>131</v>
      </c>
      <c r="BM216" s="89" t="s">
        <v>593</v>
      </c>
    </row>
    <row r="217" spans="2:51" s="6" customFormat="1" ht="15.75" customHeight="1">
      <c r="B217" s="157"/>
      <c r="C217" s="158"/>
      <c r="D217" s="159" t="s">
        <v>137</v>
      </c>
      <c r="E217" s="160"/>
      <c r="F217" s="160" t="s">
        <v>404</v>
      </c>
      <c r="G217" s="158"/>
      <c r="H217" s="161">
        <v>229.032</v>
      </c>
      <c r="J217" s="158"/>
      <c r="K217" s="158"/>
      <c r="L217" s="162"/>
      <c r="M217" s="163"/>
      <c r="N217" s="158"/>
      <c r="O217" s="158"/>
      <c r="P217" s="158"/>
      <c r="Q217" s="158"/>
      <c r="R217" s="158"/>
      <c r="S217" s="158"/>
      <c r="T217" s="164"/>
      <c r="AT217" s="165" t="s">
        <v>137</v>
      </c>
      <c r="AU217" s="165" t="s">
        <v>78</v>
      </c>
      <c r="AV217" s="165" t="s">
        <v>78</v>
      </c>
      <c r="AW217" s="165" t="s">
        <v>97</v>
      </c>
      <c r="AX217" s="165" t="s">
        <v>20</v>
      </c>
      <c r="AY217" s="165" t="s">
        <v>129</v>
      </c>
    </row>
    <row r="218" spans="2:51" s="6" customFormat="1" ht="15.75" customHeight="1">
      <c r="B218" s="157"/>
      <c r="C218" s="158"/>
      <c r="D218" s="166" t="s">
        <v>137</v>
      </c>
      <c r="E218" s="158"/>
      <c r="F218" s="160" t="s">
        <v>468</v>
      </c>
      <c r="G218" s="158"/>
      <c r="H218" s="161">
        <v>240.484</v>
      </c>
      <c r="J218" s="158"/>
      <c r="K218" s="158"/>
      <c r="L218" s="162"/>
      <c r="M218" s="163"/>
      <c r="N218" s="158"/>
      <c r="O218" s="158"/>
      <c r="P218" s="158"/>
      <c r="Q218" s="158"/>
      <c r="R218" s="158"/>
      <c r="S218" s="158"/>
      <c r="T218" s="164"/>
      <c r="AT218" s="165" t="s">
        <v>137</v>
      </c>
      <c r="AU218" s="165" t="s">
        <v>78</v>
      </c>
      <c r="AV218" s="165" t="s">
        <v>78</v>
      </c>
      <c r="AW218" s="165" t="s">
        <v>71</v>
      </c>
      <c r="AX218" s="165" t="s">
        <v>20</v>
      </c>
      <c r="AY218" s="165" t="s">
        <v>129</v>
      </c>
    </row>
    <row r="219" spans="2:65" s="6" customFormat="1" ht="27" customHeight="1">
      <c r="B219" s="23"/>
      <c r="C219" s="168" t="s">
        <v>269</v>
      </c>
      <c r="D219" s="168" t="s">
        <v>208</v>
      </c>
      <c r="E219" s="169" t="s">
        <v>264</v>
      </c>
      <c r="F219" s="170" t="s">
        <v>265</v>
      </c>
      <c r="G219" s="171" t="s">
        <v>144</v>
      </c>
      <c r="H219" s="172">
        <v>240.484</v>
      </c>
      <c r="I219" s="173"/>
      <c r="J219" s="174">
        <f>ROUND($I$219*$H$219,2)</f>
        <v>0</v>
      </c>
      <c r="K219" s="170"/>
      <c r="L219" s="175"/>
      <c r="M219" s="176"/>
      <c r="N219" s="177" t="s">
        <v>42</v>
      </c>
      <c r="O219" s="24"/>
      <c r="P219" s="24"/>
      <c r="Q219" s="154">
        <v>0.00013</v>
      </c>
      <c r="R219" s="154">
        <f>$Q$219*$H$219</f>
        <v>0.03126292</v>
      </c>
      <c r="S219" s="154">
        <v>0</v>
      </c>
      <c r="T219" s="155">
        <f>$S$219*$H$219</f>
        <v>0</v>
      </c>
      <c r="AR219" s="89" t="s">
        <v>183</v>
      </c>
      <c r="AT219" s="89" t="s">
        <v>208</v>
      </c>
      <c r="AU219" s="89" t="s">
        <v>78</v>
      </c>
      <c r="AY219" s="6" t="s">
        <v>129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20</v>
      </c>
      <c r="BK219" s="156">
        <f>ROUND($I$219*$H$219,2)</f>
        <v>0</v>
      </c>
      <c r="BL219" s="89" t="s">
        <v>131</v>
      </c>
      <c r="BM219" s="89" t="s">
        <v>594</v>
      </c>
    </row>
    <row r="220" spans="2:51" s="6" customFormat="1" ht="15.75" customHeight="1">
      <c r="B220" s="157"/>
      <c r="C220" s="158"/>
      <c r="D220" s="159" t="s">
        <v>137</v>
      </c>
      <c r="E220" s="160"/>
      <c r="F220" s="160" t="s">
        <v>404</v>
      </c>
      <c r="G220" s="158"/>
      <c r="H220" s="161">
        <v>229.032</v>
      </c>
      <c r="J220" s="158"/>
      <c r="K220" s="158"/>
      <c r="L220" s="162"/>
      <c r="M220" s="163"/>
      <c r="N220" s="158"/>
      <c r="O220" s="158"/>
      <c r="P220" s="158"/>
      <c r="Q220" s="158"/>
      <c r="R220" s="158"/>
      <c r="S220" s="158"/>
      <c r="T220" s="164"/>
      <c r="AT220" s="165" t="s">
        <v>137</v>
      </c>
      <c r="AU220" s="165" t="s">
        <v>78</v>
      </c>
      <c r="AV220" s="165" t="s">
        <v>78</v>
      </c>
      <c r="AW220" s="165" t="s">
        <v>97</v>
      </c>
      <c r="AX220" s="165" t="s">
        <v>20</v>
      </c>
      <c r="AY220" s="165" t="s">
        <v>129</v>
      </c>
    </row>
    <row r="221" spans="2:51" s="6" customFormat="1" ht="15.75" customHeight="1">
      <c r="B221" s="157"/>
      <c r="C221" s="158"/>
      <c r="D221" s="166" t="s">
        <v>137</v>
      </c>
      <c r="E221" s="158"/>
      <c r="F221" s="160" t="s">
        <v>468</v>
      </c>
      <c r="G221" s="158"/>
      <c r="H221" s="161">
        <v>240.484</v>
      </c>
      <c r="J221" s="158"/>
      <c r="K221" s="158"/>
      <c r="L221" s="162"/>
      <c r="M221" s="163"/>
      <c r="N221" s="158"/>
      <c r="O221" s="158"/>
      <c r="P221" s="158"/>
      <c r="Q221" s="158"/>
      <c r="R221" s="158"/>
      <c r="S221" s="158"/>
      <c r="T221" s="164"/>
      <c r="AT221" s="165" t="s">
        <v>137</v>
      </c>
      <c r="AU221" s="165" t="s">
        <v>78</v>
      </c>
      <c r="AV221" s="165" t="s">
        <v>78</v>
      </c>
      <c r="AW221" s="165" t="s">
        <v>71</v>
      </c>
      <c r="AX221" s="165" t="s">
        <v>20</v>
      </c>
      <c r="AY221" s="165" t="s">
        <v>129</v>
      </c>
    </row>
    <row r="222" spans="2:65" s="6" customFormat="1" ht="15.75" customHeight="1">
      <c r="B222" s="23"/>
      <c r="C222" s="145" t="s">
        <v>194</v>
      </c>
      <c r="D222" s="145" t="s">
        <v>132</v>
      </c>
      <c r="E222" s="146" t="s">
        <v>267</v>
      </c>
      <c r="F222" s="147" t="s">
        <v>268</v>
      </c>
      <c r="G222" s="148" t="s">
        <v>144</v>
      </c>
      <c r="H222" s="149">
        <v>229.032</v>
      </c>
      <c r="I222" s="150"/>
      <c r="J222" s="151">
        <f>ROUND($I$222*$H$222,2)</f>
        <v>0</v>
      </c>
      <c r="K222" s="147"/>
      <c r="L222" s="43"/>
      <c r="M222" s="152"/>
      <c r="N222" s="153" t="s">
        <v>42</v>
      </c>
      <c r="O222" s="24"/>
      <c r="P222" s="24"/>
      <c r="Q222" s="154">
        <v>1E-05</v>
      </c>
      <c r="R222" s="154">
        <f>$Q$222*$H$222</f>
        <v>0.00229032</v>
      </c>
      <c r="S222" s="154">
        <v>0</v>
      </c>
      <c r="T222" s="155">
        <f>$S$222*$H$222</f>
        <v>0</v>
      </c>
      <c r="AR222" s="89" t="s">
        <v>131</v>
      </c>
      <c r="AT222" s="89" t="s">
        <v>132</v>
      </c>
      <c r="AU222" s="89" t="s">
        <v>78</v>
      </c>
      <c r="AY222" s="6" t="s">
        <v>129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131</v>
      </c>
      <c r="BM222" s="89" t="s">
        <v>595</v>
      </c>
    </row>
    <row r="223" spans="2:51" s="6" customFormat="1" ht="15.75" customHeight="1">
      <c r="B223" s="157"/>
      <c r="C223" s="158"/>
      <c r="D223" s="159" t="s">
        <v>137</v>
      </c>
      <c r="E223" s="160"/>
      <c r="F223" s="160" t="s">
        <v>404</v>
      </c>
      <c r="G223" s="158"/>
      <c r="H223" s="161">
        <v>229.032</v>
      </c>
      <c r="J223" s="158"/>
      <c r="K223" s="158"/>
      <c r="L223" s="162"/>
      <c r="M223" s="163"/>
      <c r="N223" s="158"/>
      <c r="O223" s="158"/>
      <c r="P223" s="158"/>
      <c r="Q223" s="158"/>
      <c r="R223" s="158"/>
      <c r="S223" s="158"/>
      <c r="T223" s="164"/>
      <c r="AT223" s="165" t="s">
        <v>137</v>
      </c>
      <c r="AU223" s="165" t="s">
        <v>78</v>
      </c>
      <c r="AV223" s="165" t="s">
        <v>78</v>
      </c>
      <c r="AW223" s="165" t="s">
        <v>97</v>
      </c>
      <c r="AX223" s="165" t="s">
        <v>71</v>
      </c>
      <c r="AY223" s="165" t="s">
        <v>129</v>
      </c>
    </row>
    <row r="224" spans="2:63" s="132" customFormat="1" ht="30.75" customHeight="1">
      <c r="B224" s="133"/>
      <c r="C224" s="134"/>
      <c r="D224" s="134" t="s">
        <v>70</v>
      </c>
      <c r="E224" s="143" t="s">
        <v>272</v>
      </c>
      <c r="F224" s="143" t="s">
        <v>273</v>
      </c>
      <c r="G224" s="134"/>
      <c r="H224" s="134"/>
      <c r="J224" s="144">
        <f>$BK$224</f>
        <v>0</v>
      </c>
      <c r="K224" s="134"/>
      <c r="L224" s="137"/>
      <c r="M224" s="138"/>
      <c r="N224" s="134"/>
      <c r="O224" s="134"/>
      <c r="P224" s="139">
        <f>SUM($P$225:$P$227)</f>
        <v>0</v>
      </c>
      <c r="Q224" s="134"/>
      <c r="R224" s="139">
        <f>SUM($R$225:$R$227)</f>
        <v>0.01</v>
      </c>
      <c r="S224" s="134"/>
      <c r="T224" s="140">
        <f>SUM($T$225:$T$227)</f>
        <v>0.2919</v>
      </c>
      <c r="AR224" s="141" t="s">
        <v>78</v>
      </c>
      <c r="AT224" s="141" t="s">
        <v>70</v>
      </c>
      <c r="AU224" s="141" t="s">
        <v>20</v>
      </c>
      <c r="AY224" s="141" t="s">
        <v>129</v>
      </c>
      <c r="BK224" s="142">
        <f>SUM($BK$225:$BK$227)</f>
        <v>0</v>
      </c>
    </row>
    <row r="225" spans="2:65" s="6" customFormat="1" ht="27" customHeight="1">
      <c r="B225" s="23"/>
      <c r="C225" s="145" t="s">
        <v>266</v>
      </c>
      <c r="D225" s="145" t="s">
        <v>132</v>
      </c>
      <c r="E225" s="146" t="s">
        <v>473</v>
      </c>
      <c r="F225" s="147" t="s">
        <v>474</v>
      </c>
      <c r="G225" s="148" t="s">
        <v>197</v>
      </c>
      <c r="H225" s="149">
        <v>7</v>
      </c>
      <c r="I225" s="150"/>
      <c r="J225" s="151">
        <f>ROUND($I$225*$H$225,2)</f>
        <v>0</v>
      </c>
      <c r="K225" s="147"/>
      <c r="L225" s="43"/>
      <c r="M225" s="152"/>
      <c r="N225" s="153" t="s">
        <v>42</v>
      </c>
      <c r="O225" s="24"/>
      <c r="P225" s="24"/>
      <c r="Q225" s="154">
        <v>0</v>
      </c>
      <c r="R225" s="154">
        <f>$Q$225*$H$225</f>
        <v>0</v>
      </c>
      <c r="S225" s="154">
        <v>0.0417</v>
      </c>
      <c r="T225" s="155">
        <f>$S$225*$H$225</f>
        <v>0.2919</v>
      </c>
      <c r="AR225" s="89" t="s">
        <v>131</v>
      </c>
      <c r="AT225" s="89" t="s">
        <v>132</v>
      </c>
      <c r="AU225" s="89" t="s">
        <v>78</v>
      </c>
      <c r="AY225" s="6" t="s">
        <v>129</v>
      </c>
      <c r="BE225" s="156">
        <f>IF($N$225="základní",$J$225,0)</f>
        <v>0</v>
      </c>
      <c r="BF225" s="156">
        <f>IF($N$225="snížená",$J$225,0)</f>
        <v>0</v>
      </c>
      <c r="BG225" s="156">
        <f>IF($N$225="zákl. přenesená",$J$225,0)</f>
        <v>0</v>
      </c>
      <c r="BH225" s="156">
        <f>IF($N$225="sníž. přenesená",$J$225,0)</f>
        <v>0</v>
      </c>
      <c r="BI225" s="156">
        <f>IF($N$225="nulová",$J$225,0)</f>
        <v>0</v>
      </c>
      <c r="BJ225" s="89" t="s">
        <v>20</v>
      </c>
      <c r="BK225" s="156">
        <f>ROUND($I$225*$H$225,2)</f>
        <v>0</v>
      </c>
      <c r="BL225" s="89" t="s">
        <v>131</v>
      </c>
      <c r="BM225" s="89" t="s">
        <v>596</v>
      </c>
    </row>
    <row r="226" spans="2:65" s="6" customFormat="1" ht="15.75" customHeight="1">
      <c r="B226" s="23"/>
      <c r="C226" s="148" t="s">
        <v>597</v>
      </c>
      <c r="D226" s="148" t="s">
        <v>132</v>
      </c>
      <c r="E226" s="146" t="s">
        <v>275</v>
      </c>
      <c r="F226" s="147" t="s">
        <v>276</v>
      </c>
      <c r="G226" s="148" t="s">
        <v>176</v>
      </c>
      <c r="H226" s="149">
        <v>0.01</v>
      </c>
      <c r="I226" s="150"/>
      <c r="J226" s="151">
        <f>ROUND($I$226*$H$226,2)</f>
        <v>0</v>
      </c>
      <c r="K226" s="147" t="s">
        <v>136</v>
      </c>
      <c r="L226" s="43"/>
      <c r="M226" s="152"/>
      <c r="N226" s="153" t="s">
        <v>42</v>
      </c>
      <c r="O226" s="24"/>
      <c r="P226" s="24"/>
      <c r="Q226" s="154">
        <v>0</v>
      </c>
      <c r="R226" s="154">
        <f>$Q$226*$H$226</f>
        <v>0</v>
      </c>
      <c r="S226" s="154">
        <v>0</v>
      </c>
      <c r="T226" s="155">
        <f>$S$226*$H$226</f>
        <v>0</v>
      </c>
      <c r="AR226" s="89" t="s">
        <v>131</v>
      </c>
      <c r="AT226" s="89" t="s">
        <v>132</v>
      </c>
      <c r="AU226" s="89" t="s">
        <v>78</v>
      </c>
      <c r="AY226" s="89" t="s">
        <v>129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131</v>
      </c>
      <c r="BM226" s="89" t="s">
        <v>598</v>
      </c>
    </row>
    <row r="227" spans="2:65" s="6" customFormat="1" ht="27" customHeight="1">
      <c r="B227" s="23"/>
      <c r="C227" s="148" t="s">
        <v>204</v>
      </c>
      <c r="D227" s="148" t="s">
        <v>132</v>
      </c>
      <c r="E227" s="146" t="s">
        <v>325</v>
      </c>
      <c r="F227" s="147" t="s">
        <v>599</v>
      </c>
      <c r="G227" s="148" t="s">
        <v>326</v>
      </c>
      <c r="H227" s="149">
        <v>1</v>
      </c>
      <c r="I227" s="150"/>
      <c r="J227" s="151">
        <f>ROUND($I$227*$H$227,2)</f>
        <v>0</v>
      </c>
      <c r="K227" s="147"/>
      <c r="L227" s="43"/>
      <c r="M227" s="152"/>
      <c r="N227" s="153" t="s">
        <v>42</v>
      </c>
      <c r="O227" s="24"/>
      <c r="P227" s="24"/>
      <c r="Q227" s="154">
        <v>0.01</v>
      </c>
      <c r="R227" s="154">
        <f>$Q$227*$H$227</f>
        <v>0.01</v>
      </c>
      <c r="S227" s="154">
        <v>0</v>
      </c>
      <c r="T227" s="155">
        <f>$S$227*$H$227</f>
        <v>0</v>
      </c>
      <c r="AR227" s="89" t="s">
        <v>131</v>
      </c>
      <c r="AT227" s="89" t="s">
        <v>132</v>
      </c>
      <c r="AU227" s="89" t="s">
        <v>78</v>
      </c>
      <c r="AY227" s="89" t="s">
        <v>129</v>
      </c>
      <c r="BE227" s="156">
        <f>IF($N$227="základní",$J$227,0)</f>
        <v>0</v>
      </c>
      <c r="BF227" s="156">
        <f>IF($N$227="snížená",$J$227,0)</f>
        <v>0</v>
      </c>
      <c r="BG227" s="156">
        <f>IF($N$227="zákl. přenesená",$J$227,0)</f>
        <v>0</v>
      </c>
      <c r="BH227" s="156">
        <f>IF($N$227="sníž. přenesená",$J$227,0)</f>
        <v>0</v>
      </c>
      <c r="BI227" s="156">
        <f>IF($N$227="nulová",$J$227,0)</f>
        <v>0</v>
      </c>
      <c r="BJ227" s="89" t="s">
        <v>20</v>
      </c>
      <c r="BK227" s="156">
        <f>ROUND($I$227*$H$227,2)</f>
        <v>0</v>
      </c>
      <c r="BL227" s="89" t="s">
        <v>131</v>
      </c>
      <c r="BM227" s="89" t="s">
        <v>600</v>
      </c>
    </row>
    <row r="228" spans="2:63" s="132" customFormat="1" ht="30.75" customHeight="1">
      <c r="B228" s="133"/>
      <c r="C228" s="134"/>
      <c r="D228" s="134" t="s">
        <v>70</v>
      </c>
      <c r="E228" s="143" t="s">
        <v>278</v>
      </c>
      <c r="F228" s="143" t="s">
        <v>279</v>
      </c>
      <c r="G228" s="134"/>
      <c r="H228" s="134"/>
      <c r="J228" s="144">
        <f>$BK$228</f>
        <v>0</v>
      </c>
      <c r="K228" s="134"/>
      <c r="L228" s="137"/>
      <c r="M228" s="138"/>
      <c r="N228" s="134"/>
      <c r="O228" s="134"/>
      <c r="P228" s="139">
        <f>SUM($P$229:$P$231)</f>
        <v>0</v>
      </c>
      <c r="Q228" s="134"/>
      <c r="R228" s="139">
        <f>SUM($R$229:$R$231)</f>
        <v>0.001683</v>
      </c>
      <c r="S228" s="134"/>
      <c r="T228" s="140">
        <f>SUM($T$229:$T$231)</f>
        <v>0</v>
      </c>
      <c r="AR228" s="141" t="s">
        <v>78</v>
      </c>
      <c r="AT228" s="141" t="s">
        <v>70</v>
      </c>
      <c r="AU228" s="141" t="s">
        <v>20</v>
      </c>
      <c r="AY228" s="141" t="s">
        <v>129</v>
      </c>
      <c r="BK228" s="142">
        <f>SUM($BK$229:$BK$231)</f>
        <v>0</v>
      </c>
    </row>
    <row r="229" spans="2:65" s="6" customFormat="1" ht="27" customHeight="1">
      <c r="B229" s="23"/>
      <c r="C229" s="148" t="s">
        <v>304</v>
      </c>
      <c r="D229" s="148" t="s">
        <v>132</v>
      </c>
      <c r="E229" s="146" t="s">
        <v>281</v>
      </c>
      <c r="F229" s="147" t="s">
        <v>282</v>
      </c>
      <c r="G229" s="148" t="s">
        <v>146</v>
      </c>
      <c r="H229" s="149">
        <v>56.1</v>
      </c>
      <c r="I229" s="150"/>
      <c r="J229" s="151">
        <f>ROUND($I$229*$H$229,2)</f>
        <v>0</v>
      </c>
      <c r="K229" s="147"/>
      <c r="L229" s="43"/>
      <c r="M229" s="152"/>
      <c r="N229" s="153" t="s">
        <v>42</v>
      </c>
      <c r="O229" s="24"/>
      <c r="P229" s="24"/>
      <c r="Q229" s="154">
        <v>3E-05</v>
      </c>
      <c r="R229" s="154">
        <f>$Q$229*$H$229</f>
        <v>0.001683</v>
      </c>
      <c r="S229" s="154">
        <v>0</v>
      </c>
      <c r="T229" s="155">
        <f>$S$229*$H$229</f>
        <v>0</v>
      </c>
      <c r="AR229" s="89" t="s">
        <v>131</v>
      </c>
      <c r="AT229" s="89" t="s">
        <v>132</v>
      </c>
      <c r="AU229" s="89" t="s">
        <v>78</v>
      </c>
      <c r="AY229" s="89" t="s">
        <v>129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20</v>
      </c>
      <c r="BK229" s="156">
        <f>ROUND($I$229*$H$229,2)</f>
        <v>0</v>
      </c>
      <c r="BL229" s="89" t="s">
        <v>131</v>
      </c>
      <c r="BM229" s="89" t="s">
        <v>601</v>
      </c>
    </row>
    <row r="230" spans="2:51" s="6" customFormat="1" ht="15.75" customHeight="1">
      <c r="B230" s="157"/>
      <c r="C230" s="158"/>
      <c r="D230" s="159" t="s">
        <v>137</v>
      </c>
      <c r="E230" s="160"/>
      <c r="F230" s="160" t="s">
        <v>602</v>
      </c>
      <c r="G230" s="158"/>
      <c r="H230" s="161">
        <v>56.1</v>
      </c>
      <c r="J230" s="158"/>
      <c r="K230" s="158"/>
      <c r="L230" s="162"/>
      <c r="M230" s="163"/>
      <c r="N230" s="158"/>
      <c r="O230" s="158"/>
      <c r="P230" s="158"/>
      <c r="Q230" s="158"/>
      <c r="R230" s="158"/>
      <c r="S230" s="158"/>
      <c r="T230" s="164"/>
      <c r="AT230" s="165" t="s">
        <v>137</v>
      </c>
      <c r="AU230" s="165" t="s">
        <v>78</v>
      </c>
      <c r="AV230" s="165" t="s">
        <v>78</v>
      </c>
      <c r="AW230" s="165" t="s">
        <v>97</v>
      </c>
      <c r="AX230" s="165" t="s">
        <v>20</v>
      </c>
      <c r="AY230" s="165" t="s">
        <v>129</v>
      </c>
    </row>
    <row r="231" spans="2:65" s="6" customFormat="1" ht="15.75" customHeight="1">
      <c r="B231" s="23"/>
      <c r="C231" s="145" t="s">
        <v>603</v>
      </c>
      <c r="D231" s="145" t="s">
        <v>132</v>
      </c>
      <c r="E231" s="146" t="s">
        <v>284</v>
      </c>
      <c r="F231" s="147" t="s">
        <v>285</v>
      </c>
      <c r="G231" s="148" t="s">
        <v>176</v>
      </c>
      <c r="H231" s="149">
        <v>0.002</v>
      </c>
      <c r="I231" s="150"/>
      <c r="J231" s="151">
        <f>ROUND($I$231*$H$231,2)</f>
        <v>0</v>
      </c>
      <c r="K231" s="147" t="s">
        <v>136</v>
      </c>
      <c r="L231" s="43"/>
      <c r="M231" s="152"/>
      <c r="N231" s="153" t="s">
        <v>42</v>
      </c>
      <c r="O231" s="24"/>
      <c r="P231" s="24"/>
      <c r="Q231" s="154">
        <v>0</v>
      </c>
      <c r="R231" s="154">
        <f>$Q$231*$H$231</f>
        <v>0</v>
      </c>
      <c r="S231" s="154">
        <v>0</v>
      </c>
      <c r="T231" s="155">
        <f>$S$231*$H$231</f>
        <v>0</v>
      </c>
      <c r="AR231" s="89" t="s">
        <v>131</v>
      </c>
      <c r="AT231" s="89" t="s">
        <v>132</v>
      </c>
      <c r="AU231" s="89" t="s">
        <v>78</v>
      </c>
      <c r="AY231" s="6" t="s">
        <v>129</v>
      </c>
      <c r="BE231" s="156">
        <f>IF($N$231="základní",$J$231,0)</f>
        <v>0</v>
      </c>
      <c r="BF231" s="156">
        <f>IF($N$231="snížená",$J$231,0)</f>
        <v>0</v>
      </c>
      <c r="BG231" s="156">
        <f>IF($N$231="zákl. přenesená",$J$231,0)</f>
        <v>0</v>
      </c>
      <c r="BH231" s="156">
        <f>IF($N$231="sníž. přenesená",$J$231,0)</f>
        <v>0</v>
      </c>
      <c r="BI231" s="156">
        <f>IF($N$231="nulová",$J$231,0)</f>
        <v>0</v>
      </c>
      <c r="BJ231" s="89" t="s">
        <v>20</v>
      </c>
      <c r="BK231" s="156">
        <f>ROUND($I$231*$H$231,2)</f>
        <v>0</v>
      </c>
      <c r="BL231" s="89" t="s">
        <v>131</v>
      </c>
      <c r="BM231" s="89" t="s">
        <v>604</v>
      </c>
    </row>
    <row r="232" spans="2:63" s="132" customFormat="1" ht="30.75" customHeight="1">
      <c r="B232" s="133"/>
      <c r="C232" s="134"/>
      <c r="D232" s="134" t="s">
        <v>70</v>
      </c>
      <c r="E232" s="143" t="s">
        <v>289</v>
      </c>
      <c r="F232" s="143" t="s">
        <v>290</v>
      </c>
      <c r="G232" s="134"/>
      <c r="H232" s="134"/>
      <c r="J232" s="144">
        <f>$BK$232</f>
        <v>0</v>
      </c>
      <c r="K232" s="134"/>
      <c r="L232" s="137"/>
      <c r="M232" s="138"/>
      <c r="N232" s="134"/>
      <c r="O232" s="134"/>
      <c r="P232" s="139">
        <f>SUM($P$233:$P$234)</f>
        <v>0</v>
      </c>
      <c r="Q232" s="134"/>
      <c r="R232" s="139">
        <f>SUM($R$233:$R$234)</f>
        <v>0.0237468</v>
      </c>
      <c r="S232" s="134"/>
      <c r="T232" s="140">
        <f>SUM($T$233:$T$234)</f>
        <v>0</v>
      </c>
      <c r="AR232" s="141" t="s">
        <v>78</v>
      </c>
      <c r="AT232" s="141" t="s">
        <v>70</v>
      </c>
      <c r="AU232" s="141" t="s">
        <v>20</v>
      </c>
      <c r="AY232" s="141" t="s">
        <v>129</v>
      </c>
      <c r="BK232" s="142">
        <f>SUM($BK$233:$BK$234)</f>
        <v>0</v>
      </c>
    </row>
    <row r="233" spans="2:65" s="6" customFormat="1" ht="27" customHeight="1">
      <c r="B233" s="23"/>
      <c r="C233" s="148" t="s">
        <v>308</v>
      </c>
      <c r="D233" s="148" t="s">
        <v>132</v>
      </c>
      <c r="E233" s="146" t="s">
        <v>292</v>
      </c>
      <c r="F233" s="147" t="s">
        <v>293</v>
      </c>
      <c r="G233" s="148" t="s">
        <v>144</v>
      </c>
      <c r="H233" s="149">
        <v>39.578</v>
      </c>
      <c r="I233" s="150"/>
      <c r="J233" s="151">
        <f>ROUND($I$233*$H$233,2)</f>
        <v>0</v>
      </c>
      <c r="K233" s="147"/>
      <c r="L233" s="43"/>
      <c r="M233" s="152"/>
      <c r="N233" s="153" t="s">
        <v>42</v>
      </c>
      <c r="O233" s="24"/>
      <c r="P233" s="24"/>
      <c r="Q233" s="154">
        <v>0.0006</v>
      </c>
      <c r="R233" s="154">
        <f>$Q$233*$H$233</f>
        <v>0.0237468</v>
      </c>
      <c r="S233" s="154">
        <v>0</v>
      </c>
      <c r="T233" s="155">
        <f>$S$233*$H$233</f>
        <v>0</v>
      </c>
      <c r="AR233" s="89" t="s">
        <v>84</v>
      </c>
      <c r="AT233" s="89" t="s">
        <v>132</v>
      </c>
      <c r="AU233" s="89" t="s">
        <v>78</v>
      </c>
      <c r="AY233" s="89" t="s">
        <v>129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20</v>
      </c>
      <c r="BK233" s="156">
        <f>ROUND($I$233*$H$233,2)</f>
        <v>0</v>
      </c>
      <c r="BL233" s="89" t="s">
        <v>84</v>
      </c>
      <c r="BM233" s="89" t="s">
        <v>605</v>
      </c>
    </row>
    <row r="234" spans="2:51" s="6" customFormat="1" ht="15.75" customHeight="1">
      <c r="B234" s="157"/>
      <c r="C234" s="158"/>
      <c r="D234" s="159" t="s">
        <v>137</v>
      </c>
      <c r="E234" s="160"/>
      <c r="F234" s="160" t="s">
        <v>368</v>
      </c>
      <c r="G234" s="158"/>
      <c r="H234" s="161">
        <v>39.578</v>
      </c>
      <c r="J234" s="158"/>
      <c r="K234" s="158"/>
      <c r="L234" s="162"/>
      <c r="M234" s="163"/>
      <c r="N234" s="158"/>
      <c r="O234" s="158"/>
      <c r="P234" s="158"/>
      <c r="Q234" s="158"/>
      <c r="R234" s="158"/>
      <c r="S234" s="158"/>
      <c r="T234" s="164"/>
      <c r="AT234" s="165" t="s">
        <v>137</v>
      </c>
      <c r="AU234" s="165" t="s">
        <v>78</v>
      </c>
      <c r="AV234" s="165" t="s">
        <v>78</v>
      </c>
      <c r="AW234" s="165" t="s">
        <v>97</v>
      </c>
      <c r="AX234" s="165" t="s">
        <v>20</v>
      </c>
      <c r="AY234" s="165" t="s">
        <v>129</v>
      </c>
    </row>
    <row r="235" spans="2:63" s="132" customFormat="1" ht="30.75" customHeight="1">
      <c r="B235" s="133"/>
      <c r="C235" s="134"/>
      <c r="D235" s="134" t="s">
        <v>70</v>
      </c>
      <c r="E235" s="143" t="s">
        <v>484</v>
      </c>
      <c r="F235" s="143" t="s">
        <v>485</v>
      </c>
      <c r="G235" s="134"/>
      <c r="H235" s="134"/>
      <c r="J235" s="144">
        <f>$BK$235</f>
        <v>0</v>
      </c>
      <c r="K235" s="134"/>
      <c r="L235" s="137"/>
      <c r="M235" s="138"/>
      <c r="N235" s="134"/>
      <c r="O235" s="134"/>
      <c r="P235" s="139">
        <f>SUM($P$236:$P$238)</f>
        <v>0</v>
      </c>
      <c r="Q235" s="134"/>
      <c r="R235" s="139">
        <f>SUM($R$236:$R$238)</f>
        <v>0.02882165</v>
      </c>
      <c r="S235" s="134"/>
      <c r="T235" s="140">
        <f>SUM($T$236:$T$238)</f>
        <v>0</v>
      </c>
      <c r="AR235" s="141" t="s">
        <v>78</v>
      </c>
      <c r="AT235" s="141" t="s">
        <v>70</v>
      </c>
      <c r="AU235" s="141" t="s">
        <v>20</v>
      </c>
      <c r="AY235" s="141" t="s">
        <v>129</v>
      </c>
      <c r="BK235" s="142">
        <f>SUM($BK$236:$BK$238)</f>
        <v>0</v>
      </c>
    </row>
    <row r="236" spans="2:65" s="6" customFormat="1" ht="15.75" customHeight="1">
      <c r="B236" s="23"/>
      <c r="C236" s="145" t="s">
        <v>309</v>
      </c>
      <c r="D236" s="145" t="s">
        <v>132</v>
      </c>
      <c r="E236" s="146" t="s">
        <v>486</v>
      </c>
      <c r="F236" s="147" t="s">
        <v>487</v>
      </c>
      <c r="G236" s="148" t="s">
        <v>144</v>
      </c>
      <c r="H236" s="149">
        <v>99.385</v>
      </c>
      <c r="I236" s="150"/>
      <c r="J236" s="151">
        <f>ROUND($I$236*$H$236,2)</f>
        <v>0</v>
      </c>
      <c r="K236" s="147" t="s">
        <v>136</v>
      </c>
      <c r="L236" s="43"/>
      <c r="M236" s="152"/>
      <c r="N236" s="153" t="s">
        <v>42</v>
      </c>
      <c r="O236" s="24"/>
      <c r="P236" s="24"/>
      <c r="Q236" s="154">
        <v>0.00029</v>
      </c>
      <c r="R236" s="154">
        <f>$Q$236*$H$236</f>
        <v>0.02882165</v>
      </c>
      <c r="S236" s="154">
        <v>0</v>
      </c>
      <c r="T236" s="155">
        <f>$S$236*$H$236</f>
        <v>0</v>
      </c>
      <c r="AR236" s="89" t="s">
        <v>131</v>
      </c>
      <c r="AT236" s="89" t="s">
        <v>132</v>
      </c>
      <c r="AU236" s="89" t="s">
        <v>78</v>
      </c>
      <c r="AY236" s="6" t="s">
        <v>129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131</v>
      </c>
      <c r="BM236" s="89" t="s">
        <v>606</v>
      </c>
    </row>
    <row r="237" spans="2:51" s="6" customFormat="1" ht="15.75" customHeight="1">
      <c r="B237" s="157"/>
      <c r="C237" s="158"/>
      <c r="D237" s="159" t="s">
        <v>137</v>
      </c>
      <c r="E237" s="160"/>
      <c r="F237" s="160" t="s">
        <v>607</v>
      </c>
      <c r="G237" s="158"/>
      <c r="H237" s="161">
        <v>20.02</v>
      </c>
      <c r="J237" s="158"/>
      <c r="K237" s="158"/>
      <c r="L237" s="162"/>
      <c r="M237" s="163"/>
      <c r="N237" s="158"/>
      <c r="O237" s="158"/>
      <c r="P237" s="158"/>
      <c r="Q237" s="158"/>
      <c r="R237" s="158"/>
      <c r="S237" s="158"/>
      <c r="T237" s="164"/>
      <c r="AT237" s="165" t="s">
        <v>137</v>
      </c>
      <c r="AU237" s="165" t="s">
        <v>78</v>
      </c>
      <c r="AV237" s="165" t="s">
        <v>78</v>
      </c>
      <c r="AW237" s="165" t="s">
        <v>97</v>
      </c>
      <c r="AX237" s="165" t="s">
        <v>71</v>
      </c>
      <c r="AY237" s="165" t="s">
        <v>129</v>
      </c>
    </row>
    <row r="238" spans="2:51" s="6" customFormat="1" ht="15.75" customHeight="1">
      <c r="B238" s="157"/>
      <c r="C238" s="158"/>
      <c r="D238" s="166" t="s">
        <v>137</v>
      </c>
      <c r="E238" s="158"/>
      <c r="F238" s="160" t="s">
        <v>608</v>
      </c>
      <c r="G238" s="158"/>
      <c r="H238" s="161">
        <v>79.365</v>
      </c>
      <c r="J238" s="158"/>
      <c r="K238" s="158"/>
      <c r="L238" s="162"/>
      <c r="M238" s="178"/>
      <c r="N238" s="179"/>
      <c r="O238" s="179"/>
      <c r="P238" s="179"/>
      <c r="Q238" s="179"/>
      <c r="R238" s="179"/>
      <c r="S238" s="179"/>
      <c r="T238" s="180"/>
      <c r="AT238" s="165" t="s">
        <v>137</v>
      </c>
      <c r="AU238" s="165" t="s">
        <v>78</v>
      </c>
      <c r="AV238" s="165" t="s">
        <v>78</v>
      </c>
      <c r="AW238" s="165" t="s">
        <v>97</v>
      </c>
      <c r="AX238" s="165" t="s">
        <v>71</v>
      </c>
      <c r="AY238" s="165" t="s">
        <v>129</v>
      </c>
    </row>
    <row r="239" spans="2:12" s="6" customFormat="1" ht="7.5" customHeight="1">
      <c r="B239" s="38"/>
      <c r="C239" s="39"/>
      <c r="D239" s="39"/>
      <c r="E239" s="39"/>
      <c r="F239" s="39"/>
      <c r="G239" s="39"/>
      <c r="H239" s="39"/>
      <c r="I239" s="101"/>
      <c r="J239" s="39"/>
      <c r="K239" s="39"/>
      <c r="L239" s="43"/>
    </row>
    <row r="240" s="2" customFormat="1" ht="14.25" customHeight="1"/>
  </sheetData>
  <sheetProtection password="CC35" sheet="1" objects="1" scenarios="1" formatColumns="0" formatRows="0" sort="0" autoFilter="0"/>
  <autoFilter ref="C94:K94"/>
  <mergeCells count="9">
    <mergeCell ref="E87:H87"/>
    <mergeCell ref="G1:H1"/>
    <mergeCell ref="L2:V2"/>
    <mergeCell ref="E7:H7"/>
    <mergeCell ref="E9:H9"/>
    <mergeCell ref="E24:H24"/>
    <mergeCell ref="E45:H45"/>
    <mergeCell ref="E47:H47"/>
    <mergeCell ref="E85:H85"/>
  </mergeCells>
  <hyperlinks>
    <hyperlink ref="F1:G1" location="C2" tooltip="Krycí list soupisu" display="1) Krycí list soupisu"/>
    <hyperlink ref="G1:H1" location="C54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95" customFormat="1" ht="45" customHeight="1">
      <c r="B3" s="193"/>
      <c r="C3" s="305" t="s">
        <v>616</v>
      </c>
      <c r="D3" s="305"/>
      <c r="E3" s="305"/>
      <c r="F3" s="305"/>
      <c r="G3" s="305"/>
      <c r="H3" s="305"/>
      <c r="I3" s="305"/>
      <c r="J3" s="305"/>
      <c r="K3" s="194"/>
    </row>
    <row r="4" spans="2:11" ht="25.5" customHeight="1">
      <c r="B4" s="196"/>
      <c r="C4" s="306" t="s">
        <v>617</v>
      </c>
      <c r="D4" s="306"/>
      <c r="E4" s="306"/>
      <c r="F4" s="306"/>
      <c r="G4" s="306"/>
      <c r="H4" s="306"/>
      <c r="I4" s="306"/>
      <c r="J4" s="306"/>
      <c r="K4" s="197"/>
    </row>
    <row r="5" spans="2:1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ht="15" customHeight="1">
      <c r="B6" s="196"/>
      <c r="C6" s="307" t="s">
        <v>618</v>
      </c>
      <c r="D6" s="307"/>
      <c r="E6" s="307"/>
      <c r="F6" s="307"/>
      <c r="G6" s="307"/>
      <c r="H6" s="307"/>
      <c r="I6" s="307"/>
      <c r="J6" s="307"/>
      <c r="K6" s="197"/>
    </row>
    <row r="7" spans="2:11" ht="15" customHeight="1">
      <c r="B7" s="200"/>
      <c r="C7" s="307" t="s">
        <v>619</v>
      </c>
      <c r="D7" s="307"/>
      <c r="E7" s="307"/>
      <c r="F7" s="307"/>
      <c r="G7" s="307"/>
      <c r="H7" s="307"/>
      <c r="I7" s="307"/>
      <c r="J7" s="307"/>
      <c r="K7" s="197"/>
    </row>
    <row r="8" spans="2:1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ht="15" customHeight="1">
      <c r="B9" s="200"/>
      <c r="C9" s="307" t="s">
        <v>620</v>
      </c>
      <c r="D9" s="307"/>
      <c r="E9" s="307"/>
      <c r="F9" s="307"/>
      <c r="G9" s="307"/>
      <c r="H9" s="307"/>
      <c r="I9" s="307"/>
      <c r="J9" s="307"/>
      <c r="K9" s="197"/>
    </row>
    <row r="10" spans="2:11" ht="15" customHeight="1">
      <c r="B10" s="200"/>
      <c r="C10" s="199"/>
      <c r="D10" s="307" t="s">
        <v>621</v>
      </c>
      <c r="E10" s="307"/>
      <c r="F10" s="307"/>
      <c r="G10" s="307"/>
      <c r="H10" s="307"/>
      <c r="I10" s="307"/>
      <c r="J10" s="307"/>
      <c r="K10" s="197"/>
    </row>
    <row r="11" spans="2:11" ht="15" customHeight="1">
      <c r="B11" s="200"/>
      <c r="C11" s="201"/>
      <c r="D11" s="307" t="s">
        <v>622</v>
      </c>
      <c r="E11" s="307"/>
      <c r="F11" s="307"/>
      <c r="G11" s="307"/>
      <c r="H11" s="307"/>
      <c r="I11" s="307"/>
      <c r="J11" s="307"/>
      <c r="K11" s="197"/>
    </row>
    <row r="12" spans="2:11" ht="12.75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197"/>
    </row>
    <row r="13" spans="2:11" ht="15" customHeight="1">
      <c r="B13" s="200"/>
      <c r="C13" s="201"/>
      <c r="D13" s="307" t="s">
        <v>623</v>
      </c>
      <c r="E13" s="307"/>
      <c r="F13" s="307"/>
      <c r="G13" s="307"/>
      <c r="H13" s="307"/>
      <c r="I13" s="307"/>
      <c r="J13" s="307"/>
      <c r="K13" s="197"/>
    </row>
    <row r="14" spans="2:11" ht="15" customHeight="1">
      <c r="B14" s="200"/>
      <c r="C14" s="201"/>
      <c r="D14" s="307" t="s">
        <v>624</v>
      </c>
      <c r="E14" s="307"/>
      <c r="F14" s="307"/>
      <c r="G14" s="307"/>
      <c r="H14" s="307"/>
      <c r="I14" s="307"/>
      <c r="J14" s="307"/>
      <c r="K14" s="197"/>
    </row>
    <row r="15" spans="2:11" ht="15" customHeight="1">
      <c r="B15" s="200"/>
      <c r="C15" s="201"/>
      <c r="D15" s="307" t="s">
        <v>625</v>
      </c>
      <c r="E15" s="307"/>
      <c r="F15" s="307"/>
      <c r="G15" s="307"/>
      <c r="H15" s="307"/>
      <c r="I15" s="307"/>
      <c r="J15" s="307"/>
      <c r="K15" s="197"/>
    </row>
    <row r="16" spans="2:11" ht="15" customHeight="1">
      <c r="B16" s="200"/>
      <c r="C16" s="201"/>
      <c r="D16" s="201"/>
      <c r="E16" s="202" t="s">
        <v>76</v>
      </c>
      <c r="F16" s="307" t="s">
        <v>626</v>
      </c>
      <c r="G16" s="307"/>
      <c r="H16" s="307"/>
      <c r="I16" s="307"/>
      <c r="J16" s="307"/>
      <c r="K16" s="197"/>
    </row>
    <row r="17" spans="2:11" ht="15" customHeight="1">
      <c r="B17" s="200"/>
      <c r="C17" s="201"/>
      <c r="D17" s="201"/>
      <c r="E17" s="202" t="s">
        <v>627</v>
      </c>
      <c r="F17" s="307" t="s">
        <v>628</v>
      </c>
      <c r="G17" s="307"/>
      <c r="H17" s="307"/>
      <c r="I17" s="307"/>
      <c r="J17" s="307"/>
      <c r="K17" s="197"/>
    </row>
    <row r="18" spans="2:11" ht="15" customHeight="1">
      <c r="B18" s="200"/>
      <c r="C18" s="201"/>
      <c r="D18" s="201"/>
      <c r="E18" s="202" t="s">
        <v>629</v>
      </c>
      <c r="F18" s="307" t="s">
        <v>630</v>
      </c>
      <c r="G18" s="307"/>
      <c r="H18" s="307"/>
      <c r="I18" s="307"/>
      <c r="J18" s="307"/>
      <c r="K18" s="197"/>
    </row>
    <row r="19" spans="2:11" ht="15" customHeight="1">
      <c r="B19" s="200"/>
      <c r="C19" s="201"/>
      <c r="D19" s="201"/>
      <c r="E19" s="202" t="s">
        <v>631</v>
      </c>
      <c r="F19" s="307" t="s">
        <v>632</v>
      </c>
      <c r="G19" s="307"/>
      <c r="H19" s="307"/>
      <c r="I19" s="307"/>
      <c r="J19" s="307"/>
      <c r="K19" s="197"/>
    </row>
    <row r="20" spans="2:11" ht="15" customHeight="1">
      <c r="B20" s="200"/>
      <c r="C20" s="201"/>
      <c r="D20" s="201"/>
      <c r="E20" s="202" t="s">
        <v>633</v>
      </c>
      <c r="F20" s="307" t="s">
        <v>634</v>
      </c>
      <c r="G20" s="307"/>
      <c r="H20" s="307"/>
      <c r="I20" s="307"/>
      <c r="J20" s="307"/>
      <c r="K20" s="197"/>
    </row>
    <row r="21" spans="2:11" ht="15" customHeight="1">
      <c r="B21" s="200"/>
      <c r="C21" s="201"/>
      <c r="D21" s="201"/>
      <c r="E21" s="202" t="s">
        <v>635</v>
      </c>
      <c r="F21" s="307" t="s">
        <v>636</v>
      </c>
      <c r="G21" s="307"/>
      <c r="H21" s="307"/>
      <c r="I21" s="307"/>
      <c r="J21" s="307"/>
      <c r="K21" s="197"/>
    </row>
    <row r="22" spans="2:11" ht="12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197"/>
    </row>
    <row r="23" spans="2:11" ht="15" customHeight="1">
      <c r="B23" s="200"/>
      <c r="C23" s="307" t="s">
        <v>637</v>
      </c>
      <c r="D23" s="307"/>
      <c r="E23" s="307"/>
      <c r="F23" s="307"/>
      <c r="G23" s="307"/>
      <c r="H23" s="307"/>
      <c r="I23" s="307"/>
      <c r="J23" s="307"/>
      <c r="K23" s="197"/>
    </row>
    <row r="24" spans="2:11" ht="15" customHeight="1">
      <c r="B24" s="200"/>
      <c r="C24" s="307" t="s">
        <v>638</v>
      </c>
      <c r="D24" s="307"/>
      <c r="E24" s="307"/>
      <c r="F24" s="307"/>
      <c r="G24" s="307"/>
      <c r="H24" s="307"/>
      <c r="I24" s="307"/>
      <c r="J24" s="307"/>
      <c r="K24" s="197"/>
    </row>
    <row r="25" spans="2:11" ht="15" customHeight="1">
      <c r="B25" s="200"/>
      <c r="C25" s="199"/>
      <c r="D25" s="307" t="s">
        <v>639</v>
      </c>
      <c r="E25" s="307"/>
      <c r="F25" s="307"/>
      <c r="G25" s="307"/>
      <c r="H25" s="307"/>
      <c r="I25" s="307"/>
      <c r="J25" s="307"/>
      <c r="K25" s="197"/>
    </row>
    <row r="26" spans="2:11" ht="15" customHeight="1">
      <c r="B26" s="200"/>
      <c r="C26" s="201"/>
      <c r="D26" s="307" t="s">
        <v>640</v>
      </c>
      <c r="E26" s="307"/>
      <c r="F26" s="307"/>
      <c r="G26" s="307"/>
      <c r="H26" s="307"/>
      <c r="I26" s="307"/>
      <c r="J26" s="307"/>
      <c r="K26" s="197"/>
    </row>
    <row r="27" spans="2:11" ht="12.75" customHeight="1">
      <c r="B27" s="200"/>
      <c r="C27" s="201"/>
      <c r="D27" s="201"/>
      <c r="E27" s="201"/>
      <c r="F27" s="201"/>
      <c r="G27" s="201"/>
      <c r="H27" s="201"/>
      <c r="I27" s="201"/>
      <c r="J27" s="201"/>
      <c r="K27" s="197"/>
    </row>
    <row r="28" spans="2:11" ht="15" customHeight="1">
      <c r="B28" s="200"/>
      <c r="C28" s="201"/>
      <c r="D28" s="307" t="s">
        <v>641</v>
      </c>
      <c r="E28" s="307"/>
      <c r="F28" s="307"/>
      <c r="G28" s="307"/>
      <c r="H28" s="307"/>
      <c r="I28" s="307"/>
      <c r="J28" s="307"/>
      <c r="K28" s="197"/>
    </row>
    <row r="29" spans="2:11" ht="15" customHeight="1">
      <c r="B29" s="200"/>
      <c r="C29" s="201"/>
      <c r="D29" s="307" t="s">
        <v>642</v>
      </c>
      <c r="E29" s="307"/>
      <c r="F29" s="307"/>
      <c r="G29" s="307"/>
      <c r="H29" s="307"/>
      <c r="I29" s="307"/>
      <c r="J29" s="307"/>
      <c r="K29" s="197"/>
    </row>
    <row r="30" spans="2:11" ht="12.75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197"/>
    </row>
    <row r="31" spans="2:11" ht="15" customHeight="1">
      <c r="B31" s="200"/>
      <c r="C31" s="201"/>
      <c r="D31" s="307" t="s">
        <v>643</v>
      </c>
      <c r="E31" s="307"/>
      <c r="F31" s="307"/>
      <c r="G31" s="307"/>
      <c r="H31" s="307"/>
      <c r="I31" s="307"/>
      <c r="J31" s="307"/>
      <c r="K31" s="197"/>
    </row>
    <row r="32" spans="2:11" ht="15" customHeight="1">
      <c r="B32" s="200"/>
      <c r="C32" s="201"/>
      <c r="D32" s="307" t="s">
        <v>644</v>
      </c>
      <c r="E32" s="307"/>
      <c r="F32" s="307"/>
      <c r="G32" s="307"/>
      <c r="H32" s="307"/>
      <c r="I32" s="307"/>
      <c r="J32" s="307"/>
      <c r="K32" s="197"/>
    </row>
    <row r="33" spans="2:11" ht="15" customHeight="1">
      <c r="B33" s="200"/>
      <c r="C33" s="201"/>
      <c r="D33" s="307" t="s">
        <v>645</v>
      </c>
      <c r="E33" s="307"/>
      <c r="F33" s="307"/>
      <c r="G33" s="307"/>
      <c r="H33" s="307"/>
      <c r="I33" s="307"/>
      <c r="J33" s="307"/>
      <c r="K33" s="197"/>
    </row>
    <row r="34" spans="2:11" ht="15" customHeight="1">
      <c r="B34" s="200"/>
      <c r="C34" s="201"/>
      <c r="D34" s="199"/>
      <c r="E34" s="203" t="s">
        <v>113</v>
      </c>
      <c r="F34" s="199"/>
      <c r="G34" s="307" t="s">
        <v>646</v>
      </c>
      <c r="H34" s="307"/>
      <c r="I34" s="307"/>
      <c r="J34" s="307"/>
      <c r="K34" s="197"/>
    </row>
    <row r="35" spans="2:11" ht="30.75" customHeight="1">
      <c r="B35" s="200"/>
      <c r="C35" s="201"/>
      <c r="D35" s="199"/>
      <c r="E35" s="203" t="s">
        <v>647</v>
      </c>
      <c r="F35" s="199"/>
      <c r="G35" s="307" t="s">
        <v>648</v>
      </c>
      <c r="H35" s="307"/>
      <c r="I35" s="307"/>
      <c r="J35" s="307"/>
      <c r="K35" s="197"/>
    </row>
    <row r="36" spans="2:11" ht="15" customHeight="1">
      <c r="B36" s="200"/>
      <c r="C36" s="201"/>
      <c r="D36" s="199"/>
      <c r="E36" s="203" t="s">
        <v>52</v>
      </c>
      <c r="F36" s="199"/>
      <c r="G36" s="307" t="s">
        <v>649</v>
      </c>
      <c r="H36" s="307"/>
      <c r="I36" s="307"/>
      <c r="J36" s="307"/>
      <c r="K36" s="197"/>
    </row>
    <row r="37" spans="2:11" ht="15" customHeight="1">
      <c r="B37" s="200"/>
      <c r="C37" s="201"/>
      <c r="D37" s="199"/>
      <c r="E37" s="203" t="s">
        <v>114</v>
      </c>
      <c r="F37" s="199"/>
      <c r="G37" s="307" t="s">
        <v>650</v>
      </c>
      <c r="H37" s="307"/>
      <c r="I37" s="307"/>
      <c r="J37" s="307"/>
      <c r="K37" s="197"/>
    </row>
    <row r="38" spans="2:11" ht="15" customHeight="1">
      <c r="B38" s="200"/>
      <c r="C38" s="201"/>
      <c r="D38" s="199"/>
      <c r="E38" s="203" t="s">
        <v>115</v>
      </c>
      <c r="F38" s="199"/>
      <c r="G38" s="307" t="s">
        <v>651</v>
      </c>
      <c r="H38" s="307"/>
      <c r="I38" s="307"/>
      <c r="J38" s="307"/>
      <c r="K38" s="197"/>
    </row>
    <row r="39" spans="2:11" ht="15" customHeight="1">
      <c r="B39" s="200"/>
      <c r="C39" s="201"/>
      <c r="D39" s="199"/>
      <c r="E39" s="203" t="s">
        <v>116</v>
      </c>
      <c r="F39" s="199"/>
      <c r="G39" s="307" t="s">
        <v>652</v>
      </c>
      <c r="H39" s="307"/>
      <c r="I39" s="307"/>
      <c r="J39" s="307"/>
      <c r="K39" s="197"/>
    </row>
    <row r="40" spans="2:11" ht="15" customHeight="1">
      <c r="B40" s="200"/>
      <c r="C40" s="201"/>
      <c r="D40" s="199"/>
      <c r="E40" s="203" t="s">
        <v>653</v>
      </c>
      <c r="F40" s="199"/>
      <c r="G40" s="307" t="s">
        <v>654</v>
      </c>
      <c r="H40" s="307"/>
      <c r="I40" s="307"/>
      <c r="J40" s="307"/>
      <c r="K40" s="197"/>
    </row>
    <row r="41" spans="2:11" ht="15" customHeight="1">
      <c r="B41" s="200"/>
      <c r="C41" s="201"/>
      <c r="D41" s="199"/>
      <c r="E41" s="203"/>
      <c r="F41" s="199"/>
      <c r="G41" s="307" t="s">
        <v>655</v>
      </c>
      <c r="H41" s="307"/>
      <c r="I41" s="307"/>
      <c r="J41" s="307"/>
      <c r="K41" s="197"/>
    </row>
    <row r="42" spans="2:11" ht="15" customHeight="1">
      <c r="B42" s="200"/>
      <c r="C42" s="201"/>
      <c r="D42" s="199"/>
      <c r="E42" s="203" t="s">
        <v>656</v>
      </c>
      <c r="F42" s="199"/>
      <c r="G42" s="307" t="s">
        <v>657</v>
      </c>
      <c r="H42" s="307"/>
      <c r="I42" s="307"/>
      <c r="J42" s="307"/>
      <c r="K42" s="197"/>
    </row>
    <row r="43" spans="2:11" ht="15" customHeight="1">
      <c r="B43" s="200"/>
      <c r="C43" s="201"/>
      <c r="D43" s="199"/>
      <c r="E43" s="203" t="s">
        <v>119</v>
      </c>
      <c r="F43" s="199"/>
      <c r="G43" s="307" t="s">
        <v>658</v>
      </c>
      <c r="H43" s="307"/>
      <c r="I43" s="307"/>
      <c r="J43" s="307"/>
      <c r="K43" s="197"/>
    </row>
    <row r="44" spans="2:11" ht="12.75" customHeight="1">
      <c r="B44" s="200"/>
      <c r="C44" s="201"/>
      <c r="D44" s="199"/>
      <c r="E44" s="199"/>
      <c r="F44" s="199"/>
      <c r="G44" s="199"/>
      <c r="H44" s="199"/>
      <c r="I44" s="199"/>
      <c r="J44" s="199"/>
      <c r="K44" s="197"/>
    </row>
    <row r="45" spans="2:11" ht="15" customHeight="1">
      <c r="B45" s="200"/>
      <c r="C45" s="201"/>
      <c r="D45" s="307" t="s">
        <v>659</v>
      </c>
      <c r="E45" s="307"/>
      <c r="F45" s="307"/>
      <c r="G45" s="307"/>
      <c r="H45" s="307"/>
      <c r="I45" s="307"/>
      <c r="J45" s="307"/>
      <c r="K45" s="197"/>
    </row>
    <row r="46" spans="2:11" ht="15" customHeight="1">
      <c r="B46" s="200"/>
      <c r="C46" s="201"/>
      <c r="D46" s="201"/>
      <c r="E46" s="307" t="s">
        <v>660</v>
      </c>
      <c r="F46" s="307"/>
      <c r="G46" s="307"/>
      <c r="H46" s="307"/>
      <c r="I46" s="307"/>
      <c r="J46" s="307"/>
      <c r="K46" s="197"/>
    </row>
    <row r="47" spans="2:11" ht="15" customHeight="1">
      <c r="B47" s="200"/>
      <c r="C47" s="201"/>
      <c r="D47" s="201"/>
      <c r="E47" s="307" t="s">
        <v>661</v>
      </c>
      <c r="F47" s="307"/>
      <c r="G47" s="307"/>
      <c r="H47" s="307"/>
      <c r="I47" s="307"/>
      <c r="J47" s="307"/>
      <c r="K47" s="197"/>
    </row>
    <row r="48" spans="2:11" ht="15" customHeight="1">
      <c r="B48" s="200"/>
      <c r="C48" s="201"/>
      <c r="D48" s="201"/>
      <c r="E48" s="307" t="s">
        <v>662</v>
      </c>
      <c r="F48" s="307"/>
      <c r="G48" s="307"/>
      <c r="H48" s="307"/>
      <c r="I48" s="307"/>
      <c r="J48" s="307"/>
      <c r="K48" s="197"/>
    </row>
    <row r="49" spans="2:11" ht="15" customHeight="1">
      <c r="B49" s="200"/>
      <c r="C49" s="201"/>
      <c r="D49" s="307" t="s">
        <v>663</v>
      </c>
      <c r="E49" s="307"/>
      <c r="F49" s="307"/>
      <c r="G49" s="307"/>
      <c r="H49" s="307"/>
      <c r="I49" s="307"/>
      <c r="J49" s="307"/>
      <c r="K49" s="197"/>
    </row>
    <row r="50" spans="2:11" ht="25.5" customHeight="1">
      <c r="B50" s="196"/>
      <c r="C50" s="306" t="s">
        <v>664</v>
      </c>
      <c r="D50" s="306"/>
      <c r="E50" s="306"/>
      <c r="F50" s="306"/>
      <c r="G50" s="306"/>
      <c r="H50" s="306"/>
      <c r="I50" s="306"/>
      <c r="J50" s="306"/>
      <c r="K50" s="197"/>
    </row>
    <row r="51" spans="2:11" ht="5.25" customHeight="1">
      <c r="B51" s="196"/>
      <c r="C51" s="198"/>
      <c r="D51" s="198"/>
      <c r="E51" s="198"/>
      <c r="F51" s="198"/>
      <c r="G51" s="198"/>
      <c r="H51" s="198"/>
      <c r="I51" s="198"/>
      <c r="J51" s="198"/>
      <c r="K51" s="197"/>
    </row>
    <row r="52" spans="2:11" ht="15" customHeight="1">
      <c r="B52" s="196"/>
      <c r="C52" s="307" t="s">
        <v>665</v>
      </c>
      <c r="D52" s="307"/>
      <c r="E52" s="307"/>
      <c r="F52" s="307"/>
      <c r="G52" s="307"/>
      <c r="H52" s="307"/>
      <c r="I52" s="307"/>
      <c r="J52" s="307"/>
      <c r="K52" s="197"/>
    </row>
    <row r="53" spans="2:11" ht="15" customHeight="1">
      <c r="B53" s="196"/>
      <c r="C53" s="307" t="s">
        <v>666</v>
      </c>
      <c r="D53" s="307"/>
      <c r="E53" s="307"/>
      <c r="F53" s="307"/>
      <c r="G53" s="307"/>
      <c r="H53" s="307"/>
      <c r="I53" s="307"/>
      <c r="J53" s="307"/>
      <c r="K53" s="197"/>
    </row>
    <row r="54" spans="2:11" ht="12.75" customHeight="1">
      <c r="B54" s="196"/>
      <c r="C54" s="199"/>
      <c r="D54" s="199"/>
      <c r="E54" s="199"/>
      <c r="F54" s="199"/>
      <c r="G54" s="199"/>
      <c r="H54" s="199"/>
      <c r="I54" s="199"/>
      <c r="J54" s="199"/>
      <c r="K54" s="197"/>
    </row>
    <row r="55" spans="2:11" ht="15" customHeight="1">
      <c r="B55" s="196"/>
      <c r="C55" s="307" t="s">
        <v>667</v>
      </c>
      <c r="D55" s="307"/>
      <c r="E55" s="307"/>
      <c r="F55" s="307"/>
      <c r="G55" s="307"/>
      <c r="H55" s="307"/>
      <c r="I55" s="307"/>
      <c r="J55" s="307"/>
      <c r="K55" s="197"/>
    </row>
    <row r="56" spans="2:11" ht="15" customHeight="1">
      <c r="B56" s="196"/>
      <c r="C56" s="201"/>
      <c r="D56" s="307" t="s">
        <v>668</v>
      </c>
      <c r="E56" s="307"/>
      <c r="F56" s="307"/>
      <c r="G56" s="307"/>
      <c r="H56" s="307"/>
      <c r="I56" s="307"/>
      <c r="J56" s="307"/>
      <c r="K56" s="197"/>
    </row>
    <row r="57" spans="2:11" ht="15" customHeight="1">
      <c r="B57" s="196"/>
      <c r="C57" s="201"/>
      <c r="D57" s="307" t="s">
        <v>669</v>
      </c>
      <c r="E57" s="307"/>
      <c r="F57" s="307"/>
      <c r="G57" s="307"/>
      <c r="H57" s="307"/>
      <c r="I57" s="307"/>
      <c r="J57" s="307"/>
      <c r="K57" s="197"/>
    </row>
    <row r="58" spans="2:11" ht="15" customHeight="1">
      <c r="B58" s="196"/>
      <c r="C58" s="201"/>
      <c r="D58" s="307" t="s">
        <v>670</v>
      </c>
      <c r="E58" s="307"/>
      <c r="F58" s="307"/>
      <c r="G58" s="307"/>
      <c r="H58" s="307"/>
      <c r="I58" s="307"/>
      <c r="J58" s="307"/>
      <c r="K58" s="197"/>
    </row>
    <row r="59" spans="2:11" ht="15" customHeight="1">
      <c r="B59" s="196"/>
      <c r="C59" s="201"/>
      <c r="D59" s="307" t="s">
        <v>671</v>
      </c>
      <c r="E59" s="307"/>
      <c r="F59" s="307"/>
      <c r="G59" s="307"/>
      <c r="H59" s="307"/>
      <c r="I59" s="307"/>
      <c r="J59" s="307"/>
      <c r="K59" s="197"/>
    </row>
    <row r="60" spans="2:11" ht="15" customHeight="1">
      <c r="B60" s="196"/>
      <c r="C60" s="201"/>
      <c r="D60" s="308" t="s">
        <v>672</v>
      </c>
      <c r="E60" s="308"/>
      <c r="F60" s="308"/>
      <c r="G60" s="308"/>
      <c r="H60" s="308"/>
      <c r="I60" s="308"/>
      <c r="J60" s="308"/>
      <c r="K60" s="197"/>
    </row>
    <row r="61" spans="2:11" ht="15" customHeight="1">
      <c r="B61" s="196"/>
      <c r="C61" s="201"/>
      <c r="D61" s="307" t="s">
        <v>673</v>
      </c>
      <c r="E61" s="307"/>
      <c r="F61" s="307"/>
      <c r="G61" s="307"/>
      <c r="H61" s="307"/>
      <c r="I61" s="307"/>
      <c r="J61" s="307"/>
      <c r="K61" s="197"/>
    </row>
    <row r="62" spans="2:11" ht="12.75" customHeight="1">
      <c r="B62" s="196"/>
      <c r="C62" s="201"/>
      <c r="D62" s="201"/>
      <c r="E62" s="204"/>
      <c r="F62" s="201"/>
      <c r="G62" s="201"/>
      <c r="H62" s="201"/>
      <c r="I62" s="201"/>
      <c r="J62" s="201"/>
      <c r="K62" s="197"/>
    </row>
    <row r="63" spans="2:11" ht="15" customHeight="1">
      <c r="B63" s="196"/>
      <c r="C63" s="201"/>
      <c r="D63" s="307" t="s">
        <v>674</v>
      </c>
      <c r="E63" s="307"/>
      <c r="F63" s="307"/>
      <c r="G63" s="307"/>
      <c r="H63" s="307"/>
      <c r="I63" s="307"/>
      <c r="J63" s="307"/>
      <c r="K63" s="197"/>
    </row>
    <row r="64" spans="2:11" ht="15" customHeight="1">
      <c r="B64" s="196"/>
      <c r="C64" s="201"/>
      <c r="D64" s="308" t="s">
        <v>675</v>
      </c>
      <c r="E64" s="308"/>
      <c r="F64" s="308"/>
      <c r="G64" s="308"/>
      <c r="H64" s="308"/>
      <c r="I64" s="308"/>
      <c r="J64" s="308"/>
      <c r="K64" s="197"/>
    </row>
    <row r="65" spans="2:11" ht="15" customHeight="1">
      <c r="B65" s="196"/>
      <c r="C65" s="201"/>
      <c r="D65" s="307" t="s">
        <v>676</v>
      </c>
      <c r="E65" s="307"/>
      <c r="F65" s="307"/>
      <c r="G65" s="307"/>
      <c r="H65" s="307"/>
      <c r="I65" s="307"/>
      <c r="J65" s="307"/>
      <c r="K65" s="197"/>
    </row>
    <row r="66" spans="2:11" ht="15" customHeight="1">
      <c r="B66" s="196"/>
      <c r="C66" s="201"/>
      <c r="D66" s="307" t="s">
        <v>677</v>
      </c>
      <c r="E66" s="307"/>
      <c r="F66" s="307"/>
      <c r="G66" s="307"/>
      <c r="H66" s="307"/>
      <c r="I66" s="307"/>
      <c r="J66" s="307"/>
      <c r="K66" s="197"/>
    </row>
    <row r="67" spans="2:11" ht="15" customHeight="1">
      <c r="B67" s="196"/>
      <c r="C67" s="201"/>
      <c r="D67" s="307" t="s">
        <v>678</v>
      </c>
      <c r="E67" s="307"/>
      <c r="F67" s="307"/>
      <c r="G67" s="307"/>
      <c r="H67" s="307"/>
      <c r="I67" s="307"/>
      <c r="J67" s="307"/>
      <c r="K67" s="197"/>
    </row>
    <row r="68" spans="2:11" ht="15" customHeight="1">
      <c r="B68" s="196"/>
      <c r="C68" s="201"/>
      <c r="D68" s="307" t="s">
        <v>679</v>
      </c>
      <c r="E68" s="307"/>
      <c r="F68" s="307"/>
      <c r="G68" s="307"/>
      <c r="H68" s="307"/>
      <c r="I68" s="307"/>
      <c r="J68" s="307"/>
      <c r="K68" s="197"/>
    </row>
    <row r="69" spans="2:11" ht="12.75" customHeight="1">
      <c r="B69" s="205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2:11" ht="18.75" customHeight="1">
      <c r="B70" s="208"/>
      <c r="C70" s="208"/>
      <c r="D70" s="208"/>
      <c r="E70" s="208"/>
      <c r="F70" s="208"/>
      <c r="G70" s="208"/>
      <c r="H70" s="208"/>
      <c r="I70" s="208"/>
      <c r="J70" s="208"/>
      <c r="K70" s="209"/>
    </row>
    <row r="71" spans="2:11" ht="18.75" customHeight="1">
      <c r="B71" s="209"/>
      <c r="C71" s="209"/>
      <c r="D71" s="209"/>
      <c r="E71" s="209"/>
      <c r="F71" s="209"/>
      <c r="G71" s="209"/>
      <c r="H71" s="209"/>
      <c r="I71" s="209"/>
      <c r="J71" s="209"/>
      <c r="K71" s="209"/>
    </row>
    <row r="72" spans="2:11" ht="7.5" customHeight="1">
      <c r="B72" s="210"/>
      <c r="C72" s="211"/>
      <c r="D72" s="211"/>
      <c r="E72" s="211"/>
      <c r="F72" s="211"/>
      <c r="G72" s="211"/>
      <c r="H72" s="211"/>
      <c r="I72" s="211"/>
      <c r="J72" s="211"/>
      <c r="K72" s="212"/>
    </row>
    <row r="73" spans="2:11" ht="45" customHeight="1">
      <c r="B73" s="213"/>
      <c r="C73" s="309" t="s">
        <v>615</v>
      </c>
      <c r="D73" s="309"/>
      <c r="E73" s="309"/>
      <c r="F73" s="309"/>
      <c r="G73" s="309"/>
      <c r="H73" s="309"/>
      <c r="I73" s="309"/>
      <c r="J73" s="309"/>
      <c r="K73" s="214"/>
    </row>
    <row r="74" spans="2:11" ht="17.25" customHeight="1">
      <c r="B74" s="213"/>
      <c r="C74" s="215" t="s">
        <v>680</v>
      </c>
      <c r="D74" s="215"/>
      <c r="E74" s="215"/>
      <c r="F74" s="215" t="s">
        <v>681</v>
      </c>
      <c r="G74" s="216"/>
      <c r="H74" s="215" t="s">
        <v>114</v>
      </c>
      <c r="I74" s="215" t="s">
        <v>56</v>
      </c>
      <c r="J74" s="215" t="s">
        <v>682</v>
      </c>
      <c r="K74" s="214"/>
    </row>
    <row r="75" spans="2:11" ht="17.25" customHeight="1">
      <c r="B75" s="213"/>
      <c r="C75" s="217" t="s">
        <v>683</v>
      </c>
      <c r="D75" s="217"/>
      <c r="E75" s="217"/>
      <c r="F75" s="218" t="s">
        <v>684</v>
      </c>
      <c r="G75" s="219"/>
      <c r="H75" s="217"/>
      <c r="I75" s="217"/>
      <c r="J75" s="217" t="s">
        <v>685</v>
      </c>
      <c r="K75" s="214"/>
    </row>
    <row r="76" spans="2:11" ht="5.25" customHeight="1">
      <c r="B76" s="213"/>
      <c r="C76" s="220"/>
      <c r="D76" s="220"/>
      <c r="E76" s="220"/>
      <c r="F76" s="220"/>
      <c r="G76" s="221"/>
      <c r="H76" s="220"/>
      <c r="I76" s="220"/>
      <c r="J76" s="220"/>
      <c r="K76" s="214"/>
    </row>
    <row r="77" spans="2:11" ht="15" customHeight="1">
      <c r="B77" s="213"/>
      <c r="C77" s="203" t="s">
        <v>52</v>
      </c>
      <c r="D77" s="220"/>
      <c r="E77" s="220"/>
      <c r="F77" s="222" t="s">
        <v>686</v>
      </c>
      <c r="G77" s="221"/>
      <c r="H77" s="203" t="s">
        <v>687</v>
      </c>
      <c r="I77" s="203" t="s">
        <v>688</v>
      </c>
      <c r="J77" s="203">
        <v>20</v>
      </c>
      <c r="K77" s="214"/>
    </row>
    <row r="78" spans="2:11" ht="15" customHeight="1">
      <c r="B78" s="213"/>
      <c r="C78" s="203" t="s">
        <v>689</v>
      </c>
      <c r="D78" s="203"/>
      <c r="E78" s="203"/>
      <c r="F78" s="222" t="s">
        <v>686</v>
      </c>
      <c r="G78" s="221"/>
      <c r="H78" s="203" t="s">
        <v>690</v>
      </c>
      <c r="I78" s="203" t="s">
        <v>688</v>
      </c>
      <c r="J78" s="203">
        <v>120</v>
      </c>
      <c r="K78" s="214"/>
    </row>
    <row r="79" spans="2:11" ht="15" customHeight="1">
      <c r="B79" s="223"/>
      <c r="C79" s="203" t="s">
        <v>691</v>
      </c>
      <c r="D79" s="203"/>
      <c r="E79" s="203"/>
      <c r="F79" s="222" t="s">
        <v>692</v>
      </c>
      <c r="G79" s="221"/>
      <c r="H79" s="203" t="s">
        <v>693</v>
      </c>
      <c r="I79" s="203" t="s">
        <v>688</v>
      </c>
      <c r="J79" s="203">
        <v>50</v>
      </c>
      <c r="K79" s="214"/>
    </row>
    <row r="80" spans="2:11" ht="15" customHeight="1">
      <c r="B80" s="223"/>
      <c r="C80" s="203" t="s">
        <v>694</v>
      </c>
      <c r="D80" s="203"/>
      <c r="E80" s="203"/>
      <c r="F80" s="222" t="s">
        <v>686</v>
      </c>
      <c r="G80" s="221"/>
      <c r="H80" s="203" t="s">
        <v>695</v>
      </c>
      <c r="I80" s="203" t="s">
        <v>696</v>
      </c>
      <c r="J80" s="203"/>
      <c r="K80" s="214"/>
    </row>
    <row r="81" spans="2:11" ht="15" customHeight="1">
      <c r="B81" s="223"/>
      <c r="C81" s="224" t="s">
        <v>697</v>
      </c>
      <c r="D81" s="224"/>
      <c r="E81" s="224"/>
      <c r="F81" s="225" t="s">
        <v>692</v>
      </c>
      <c r="G81" s="224"/>
      <c r="H81" s="224" t="s">
        <v>698</v>
      </c>
      <c r="I81" s="224" t="s">
        <v>688</v>
      </c>
      <c r="J81" s="224">
        <v>15</v>
      </c>
      <c r="K81" s="214"/>
    </row>
    <row r="82" spans="2:11" ht="15" customHeight="1">
      <c r="B82" s="223"/>
      <c r="C82" s="224" t="s">
        <v>699</v>
      </c>
      <c r="D82" s="224"/>
      <c r="E82" s="224"/>
      <c r="F82" s="225" t="s">
        <v>692</v>
      </c>
      <c r="G82" s="224"/>
      <c r="H82" s="224" t="s">
        <v>700</v>
      </c>
      <c r="I82" s="224" t="s">
        <v>688</v>
      </c>
      <c r="J82" s="224">
        <v>15</v>
      </c>
      <c r="K82" s="214"/>
    </row>
    <row r="83" spans="2:11" ht="15" customHeight="1">
      <c r="B83" s="223"/>
      <c r="C83" s="224" t="s">
        <v>701</v>
      </c>
      <c r="D83" s="224"/>
      <c r="E83" s="224"/>
      <c r="F83" s="225" t="s">
        <v>692</v>
      </c>
      <c r="G83" s="224"/>
      <c r="H83" s="224" t="s">
        <v>702</v>
      </c>
      <c r="I83" s="224" t="s">
        <v>688</v>
      </c>
      <c r="J83" s="224">
        <v>20</v>
      </c>
      <c r="K83" s="214"/>
    </row>
    <row r="84" spans="2:11" ht="15" customHeight="1">
      <c r="B84" s="223"/>
      <c r="C84" s="224" t="s">
        <v>703</v>
      </c>
      <c r="D84" s="224"/>
      <c r="E84" s="224"/>
      <c r="F84" s="225" t="s">
        <v>692</v>
      </c>
      <c r="G84" s="224"/>
      <c r="H84" s="224" t="s">
        <v>704</v>
      </c>
      <c r="I84" s="224" t="s">
        <v>688</v>
      </c>
      <c r="J84" s="224">
        <v>20</v>
      </c>
      <c r="K84" s="214"/>
    </row>
    <row r="85" spans="2:11" ht="15" customHeight="1">
      <c r="B85" s="223"/>
      <c r="C85" s="203" t="s">
        <v>705</v>
      </c>
      <c r="D85" s="203"/>
      <c r="E85" s="203"/>
      <c r="F85" s="222" t="s">
        <v>692</v>
      </c>
      <c r="G85" s="221"/>
      <c r="H85" s="203" t="s">
        <v>706</v>
      </c>
      <c r="I85" s="203" t="s">
        <v>688</v>
      </c>
      <c r="J85" s="203">
        <v>50</v>
      </c>
      <c r="K85" s="214"/>
    </row>
    <row r="86" spans="2:11" ht="15" customHeight="1">
      <c r="B86" s="223"/>
      <c r="C86" s="203" t="s">
        <v>707</v>
      </c>
      <c r="D86" s="203"/>
      <c r="E86" s="203"/>
      <c r="F86" s="222" t="s">
        <v>692</v>
      </c>
      <c r="G86" s="221"/>
      <c r="H86" s="203" t="s">
        <v>708</v>
      </c>
      <c r="I86" s="203" t="s">
        <v>688</v>
      </c>
      <c r="J86" s="203">
        <v>20</v>
      </c>
      <c r="K86" s="214"/>
    </row>
    <row r="87" spans="2:11" ht="15" customHeight="1">
      <c r="B87" s="223"/>
      <c r="C87" s="203" t="s">
        <v>709</v>
      </c>
      <c r="D87" s="203"/>
      <c r="E87" s="203"/>
      <c r="F87" s="222" t="s">
        <v>692</v>
      </c>
      <c r="G87" s="221"/>
      <c r="H87" s="203" t="s">
        <v>710</v>
      </c>
      <c r="I87" s="203" t="s">
        <v>688</v>
      </c>
      <c r="J87" s="203">
        <v>20</v>
      </c>
      <c r="K87" s="214"/>
    </row>
    <row r="88" spans="2:11" ht="15" customHeight="1">
      <c r="B88" s="223"/>
      <c r="C88" s="203" t="s">
        <v>711</v>
      </c>
      <c r="D88" s="203"/>
      <c r="E88" s="203"/>
      <c r="F88" s="222" t="s">
        <v>692</v>
      </c>
      <c r="G88" s="221"/>
      <c r="H88" s="203" t="s">
        <v>712</v>
      </c>
      <c r="I88" s="203" t="s">
        <v>688</v>
      </c>
      <c r="J88" s="203">
        <v>50</v>
      </c>
      <c r="K88" s="214"/>
    </row>
    <row r="89" spans="2:11" ht="15" customHeight="1">
      <c r="B89" s="223"/>
      <c r="C89" s="203" t="s">
        <v>713</v>
      </c>
      <c r="D89" s="203"/>
      <c r="E89" s="203"/>
      <c r="F89" s="222" t="s">
        <v>692</v>
      </c>
      <c r="G89" s="221"/>
      <c r="H89" s="203" t="s">
        <v>713</v>
      </c>
      <c r="I89" s="203" t="s">
        <v>688</v>
      </c>
      <c r="J89" s="203">
        <v>50</v>
      </c>
      <c r="K89" s="214"/>
    </row>
    <row r="90" spans="2:11" ht="15" customHeight="1">
      <c r="B90" s="223"/>
      <c r="C90" s="203" t="s">
        <v>120</v>
      </c>
      <c r="D90" s="203"/>
      <c r="E90" s="203"/>
      <c r="F90" s="222" t="s">
        <v>692</v>
      </c>
      <c r="G90" s="221"/>
      <c r="H90" s="203" t="s">
        <v>714</v>
      </c>
      <c r="I90" s="203" t="s">
        <v>688</v>
      </c>
      <c r="J90" s="203">
        <v>255</v>
      </c>
      <c r="K90" s="214"/>
    </row>
    <row r="91" spans="2:11" ht="15" customHeight="1">
      <c r="B91" s="223"/>
      <c r="C91" s="203" t="s">
        <v>715</v>
      </c>
      <c r="D91" s="203"/>
      <c r="E91" s="203"/>
      <c r="F91" s="222" t="s">
        <v>686</v>
      </c>
      <c r="G91" s="221"/>
      <c r="H91" s="203" t="s">
        <v>716</v>
      </c>
      <c r="I91" s="203" t="s">
        <v>717</v>
      </c>
      <c r="J91" s="203"/>
      <c r="K91" s="214"/>
    </row>
    <row r="92" spans="2:11" ht="15" customHeight="1">
      <c r="B92" s="223"/>
      <c r="C92" s="203" t="s">
        <v>718</v>
      </c>
      <c r="D92" s="203"/>
      <c r="E92" s="203"/>
      <c r="F92" s="222" t="s">
        <v>686</v>
      </c>
      <c r="G92" s="221"/>
      <c r="H92" s="203" t="s">
        <v>719</v>
      </c>
      <c r="I92" s="203" t="s">
        <v>720</v>
      </c>
      <c r="J92" s="203"/>
      <c r="K92" s="214"/>
    </row>
    <row r="93" spans="2:11" ht="15" customHeight="1">
      <c r="B93" s="223"/>
      <c r="C93" s="203" t="s">
        <v>721</v>
      </c>
      <c r="D93" s="203"/>
      <c r="E93" s="203"/>
      <c r="F93" s="222" t="s">
        <v>686</v>
      </c>
      <c r="G93" s="221"/>
      <c r="H93" s="203" t="s">
        <v>721</v>
      </c>
      <c r="I93" s="203" t="s">
        <v>720</v>
      </c>
      <c r="J93" s="203"/>
      <c r="K93" s="214"/>
    </row>
    <row r="94" spans="2:11" ht="15" customHeight="1">
      <c r="B94" s="223"/>
      <c r="C94" s="203" t="s">
        <v>37</v>
      </c>
      <c r="D94" s="203"/>
      <c r="E94" s="203"/>
      <c r="F94" s="222" t="s">
        <v>686</v>
      </c>
      <c r="G94" s="221"/>
      <c r="H94" s="203" t="s">
        <v>722</v>
      </c>
      <c r="I94" s="203" t="s">
        <v>720</v>
      </c>
      <c r="J94" s="203"/>
      <c r="K94" s="214"/>
    </row>
    <row r="95" spans="2:11" ht="15" customHeight="1">
      <c r="B95" s="223"/>
      <c r="C95" s="203" t="s">
        <v>47</v>
      </c>
      <c r="D95" s="203"/>
      <c r="E95" s="203"/>
      <c r="F95" s="222" t="s">
        <v>686</v>
      </c>
      <c r="G95" s="221"/>
      <c r="H95" s="203" t="s">
        <v>723</v>
      </c>
      <c r="I95" s="203" t="s">
        <v>720</v>
      </c>
      <c r="J95" s="203"/>
      <c r="K95" s="214"/>
    </row>
    <row r="96" spans="2:11" ht="15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8"/>
    </row>
    <row r="97" spans="2:11" ht="18.75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29"/>
    </row>
    <row r="98" spans="2:11" ht="18.75" customHeight="1">
      <c r="B98" s="209"/>
      <c r="C98" s="209"/>
      <c r="D98" s="209"/>
      <c r="E98" s="209"/>
      <c r="F98" s="209"/>
      <c r="G98" s="209"/>
      <c r="H98" s="209"/>
      <c r="I98" s="209"/>
      <c r="J98" s="209"/>
      <c r="K98" s="209"/>
    </row>
    <row r="99" spans="2:11" ht="7.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2:11" ht="45" customHeight="1">
      <c r="B100" s="213"/>
      <c r="C100" s="309" t="s">
        <v>724</v>
      </c>
      <c r="D100" s="309"/>
      <c r="E100" s="309"/>
      <c r="F100" s="309"/>
      <c r="G100" s="309"/>
      <c r="H100" s="309"/>
      <c r="I100" s="309"/>
      <c r="J100" s="309"/>
      <c r="K100" s="214"/>
    </row>
    <row r="101" spans="2:11" ht="17.25" customHeight="1">
      <c r="B101" s="213"/>
      <c r="C101" s="215" t="s">
        <v>680</v>
      </c>
      <c r="D101" s="215"/>
      <c r="E101" s="215"/>
      <c r="F101" s="215" t="s">
        <v>681</v>
      </c>
      <c r="G101" s="216"/>
      <c r="H101" s="215" t="s">
        <v>114</v>
      </c>
      <c r="I101" s="215" t="s">
        <v>56</v>
      </c>
      <c r="J101" s="215" t="s">
        <v>682</v>
      </c>
      <c r="K101" s="214"/>
    </row>
    <row r="102" spans="2:11" ht="17.25" customHeight="1">
      <c r="B102" s="213"/>
      <c r="C102" s="217" t="s">
        <v>683</v>
      </c>
      <c r="D102" s="217"/>
      <c r="E102" s="217"/>
      <c r="F102" s="218" t="s">
        <v>684</v>
      </c>
      <c r="G102" s="219"/>
      <c r="H102" s="217"/>
      <c r="I102" s="217"/>
      <c r="J102" s="217" t="s">
        <v>685</v>
      </c>
      <c r="K102" s="214"/>
    </row>
    <row r="103" spans="2:11" ht="5.25" customHeight="1">
      <c r="B103" s="213"/>
      <c r="C103" s="215"/>
      <c r="D103" s="215"/>
      <c r="E103" s="215"/>
      <c r="F103" s="215"/>
      <c r="G103" s="231"/>
      <c r="H103" s="215"/>
      <c r="I103" s="215"/>
      <c r="J103" s="215"/>
      <c r="K103" s="214"/>
    </row>
    <row r="104" spans="2:11" ht="15" customHeight="1">
      <c r="B104" s="213"/>
      <c r="C104" s="203" t="s">
        <v>52</v>
      </c>
      <c r="D104" s="220"/>
      <c r="E104" s="220"/>
      <c r="F104" s="222" t="s">
        <v>686</v>
      </c>
      <c r="G104" s="231"/>
      <c r="H104" s="203" t="s">
        <v>725</v>
      </c>
      <c r="I104" s="203" t="s">
        <v>688</v>
      </c>
      <c r="J104" s="203">
        <v>20</v>
      </c>
      <c r="K104" s="214"/>
    </row>
    <row r="105" spans="2:11" ht="15" customHeight="1">
      <c r="B105" s="213"/>
      <c r="C105" s="203" t="s">
        <v>689</v>
      </c>
      <c r="D105" s="203"/>
      <c r="E105" s="203"/>
      <c r="F105" s="222" t="s">
        <v>686</v>
      </c>
      <c r="G105" s="203"/>
      <c r="H105" s="203" t="s">
        <v>725</v>
      </c>
      <c r="I105" s="203" t="s">
        <v>688</v>
      </c>
      <c r="J105" s="203">
        <v>120</v>
      </c>
      <c r="K105" s="214"/>
    </row>
    <row r="106" spans="2:11" ht="15" customHeight="1">
      <c r="B106" s="223"/>
      <c r="C106" s="203" t="s">
        <v>691</v>
      </c>
      <c r="D106" s="203"/>
      <c r="E106" s="203"/>
      <c r="F106" s="222" t="s">
        <v>692</v>
      </c>
      <c r="G106" s="203"/>
      <c r="H106" s="203" t="s">
        <v>725</v>
      </c>
      <c r="I106" s="203" t="s">
        <v>688</v>
      </c>
      <c r="J106" s="203">
        <v>50</v>
      </c>
      <c r="K106" s="214"/>
    </row>
    <row r="107" spans="2:11" ht="15" customHeight="1">
      <c r="B107" s="223"/>
      <c r="C107" s="203" t="s">
        <v>694</v>
      </c>
      <c r="D107" s="203"/>
      <c r="E107" s="203"/>
      <c r="F107" s="222" t="s">
        <v>686</v>
      </c>
      <c r="G107" s="203"/>
      <c r="H107" s="203" t="s">
        <v>725</v>
      </c>
      <c r="I107" s="203" t="s">
        <v>696</v>
      </c>
      <c r="J107" s="203"/>
      <c r="K107" s="214"/>
    </row>
    <row r="108" spans="2:11" ht="15" customHeight="1">
      <c r="B108" s="223"/>
      <c r="C108" s="203" t="s">
        <v>705</v>
      </c>
      <c r="D108" s="203"/>
      <c r="E108" s="203"/>
      <c r="F108" s="222" t="s">
        <v>692</v>
      </c>
      <c r="G108" s="203"/>
      <c r="H108" s="203" t="s">
        <v>725</v>
      </c>
      <c r="I108" s="203" t="s">
        <v>688</v>
      </c>
      <c r="J108" s="203">
        <v>50</v>
      </c>
      <c r="K108" s="214"/>
    </row>
    <row r="109" spans="2:11" ht="15" customHeight="1">
      <c r="B109" s="223"/>
      <c r="C109" s="203" t="s">
        <v>713</v>
      </c>
      <c r="D109" s="203"/>
      <c r="E109" s="203"/>
      <c r="F109" s="222" t="s">
        <v>692</v>
      </c>
      <c r="G109" s="203"/>
      <c r="H109" s="203" t="s">
        <v>725</v>
      </c>
      <c r="I109" s="203" t="s">
        <v>688</v>
      </c>
      <c r="J109" s="203">
        <v>50</v>
      </c>
      <c r="K109" s="214"/>
    </row>
    <row r="110" spans="2:11" ht="15" customHeight="1">
      <c r="B110" s="223"/>
      <c r="C110" s="203" t="s">
        <v>711</v>
      </c>
      <c r="D110" s="203"/>
      <c r="E110" s="203"/>
      <c r="F110" s="222" t="s">
        <v>692</v>
      </c>
      <c r="G110" s="203"/>
      <c r="H110" s="203" t="s">
        <v>725</v>
      </c>
      <c r="I110" s="203" t="s">
        <v>688</v>
      </c>
      <c r="J110" s="203">
        <v>50</v>
      </c>
      <c r="K110" s="214"/>
    </row>
    <row r="111" spans="2:11" ht="15" customHeight="1">
      <c r="B111" s="223"/>
      <c r="C111" s="203" t="s">
        <v>52</v>
      </c>
      <c r="D111" s="203"/>
      <c r="E111" s="203"/>
      <c r="F111" s="222" t="s">
        <v>686</v>
      </c>
      <c r="G111" s="203"/>
      <c r="H111" s="203" t="s">
        <v>726</v>
      </c>
      <c r="I111" s="203" t="s">
        <v>688</v>
      </c>
      <c r="J111" s="203">
        <v>20</v>
      </c>
      <c r="K111" s="214"/>
    </row>
    <row r="112" spans="2:11" ht="15" customHeight="1">
      <c r="B112" s="223"/>
      <c r="C112" s="203" t="s">
        <v>727</v>
      </c>
      <c r="D112" s="203"/>
      <c r="E112" s="203"/>
      <c r="F112" s="222" t="s">
        <v>686</v>
      </c>
      <c r="G112" s="203"/>
      <c r="H112" s="203" t="s">
        <v>728</v>
      </c>
      <c r="I112" s="203" t="s">
        <v>688</v>
      </c>
      <c r="J112" s="203">
        <v>120</v>
      </c>
      <c r="K112" s="214"/>
    </row>
    <row r="113" spans="2:11" ht="15" customHeight="1">
      <c r="B113" s="223"/>
      <c r="C113" s="203" t="s">
        <v>37</v>
      </c>
      <c r="D113" s="203"/>
      <c r="E113" s="203"/>
      <c r="F113" s="222" t="s">
        <v>686</v>
      </c>
      <c r="G113" s="203"/>
      <c r="H113" s="203" t="s">
        <v>729</v>
      </c>
      <c r="I113" s="203" t="s">
        <v>720</v>
      </c>
      <c r="J113" s="203"/>
      <c r="K113" s="214"/>
    </row>
    <row r="114" spans="2:11" ht="15" customHeight="1">
      <c r="B114" s="223"/>
      <c r="C114" s="203" t="s">
        <v>47</v>
      </c>
      <c r="D114" s="203"/>
      <c r="E114" s="203"/>
      <c r="F114" s="222" t="s">
        <v>686</v>
      </c>
      <c r="G114" s="203"/>
      <c r="H114" s="203" t="s">
        <v>730</v>
      </c>
      <c r="I114" s="203" t="s">
        <v>720</v>
      </c>
      <c r="J114" s="203"/>
      <c r="K114" s="214"/>
    </row>
    <row r="115" spans="2:11" ht="15" customHeight="1">
      <c r="B115" s="223"/>
      <c r="C115" s="203" t="s">
        <v>56</v>
      </c>
      <c r="D115" s="203"/>
      <c r="E115" s="203"/>
      <c r="F115" s="222" t="s">
        <v>686</v>
      </c>
      <c r="G115" s="203"/>
      <c r="H115" s="203" t="s">
        <v>731</v>
      </c>
      <c r="I115" s="203" t="s">
        <v>732</v>
      </c>
      <c r="J115" s="203"/>
      <c r="K115" s="214"/>
    </row>
    <row r="116" spans="2:11" ht="15" customHeight="1">
      <c r="B116" s="226"/>
      <c r="C116" s="232"/>
      <c r="D116" s="232"/>
      <c r="E116" s="232"/>
      <c r="F116" s="232"/>
      <c r="G116" s="232"/>
      <c r="H116" s="232"/>
      <c r="I116" s="232"/>
      <c r="J116" s="232"/>
      <c r="K116" s="228"/>
    </row>
    <row r="117" spans="2:11" ht="18.75" customHeight="1">
      <c r="B117" s="233"/>
      <c r="C117" s="199"/>
      <c r="D117" s="199"/>
      <c r="E117" s="199"/>
      <c r="F117" s="234"/>
      <c r="G117" s="199"/>
      <c r="H117" s="199"/>
      <c r="I117" s="199"/>
      <c r="J117" s="199"/>
      <c r="K117" s="233"/>
    </row>
    <row r="118" spans="2:11" ht="18.75" customHeight="1"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</row>
    <row r="119" spans="2:11" ht="7.5" customHeight="1">
      <c r="B119" s="235"/>
      <c r="C119" s="236"/>
      <c r="D119" s="236"/>
      <c r="E119" s="236"/>
      <c r="F119" s="236"/>
      <c r="G119" s="236"/>
      <c r="H119" s="236"/>
      <c r="I119" s="236"/>
      <c r="J119" s="236"/>
      <c r="K119" s="237"/>
    </row>
    <row r="120" spans="2:11" ht="45" customHeight="1">
      <c r="B120" s="238"/>
      <c r="C120" s="305" t="s">
        <v>733</v>
      </c>
      <c r="D120" s="305"/>
      <c r="E120" s="305"/>
      <c r="F120" s="305"/>
      <c r="G120" s="305"/>
      <c r="H120" s="305"/>
      <c r="I120" s="305"/>
      <c r="J120" s="305"/>
      <c r="K120" s="239"/>
    </row>
    <row r="121" spans="2:11" ht="17.25" customHeight="1">
      <c r="B121" s="240"/>
      <c r="C121" s="215" t="s">
        <v>680</v>
      </c>
      <c r="D121" s="215"/>
      <c r="E121" s="215"/>
      <c r="F121" s="215" t="s">
        <v>681</v>
      </c>
      <c r="G121" s="216"/>
      <c r="H121" s="215" t="s">
        <v>114</v>
      </c>
      <c r="I121" s="215" t="s">
        <v>56</v>
      </c>
      <c r="J121" s="215" t="s">
        <v>682</v>
      </c>
      <c r="K121" s="241"/>
    </row>
    <row r="122" spans="2:11" ht="17.25" customHeight="1">
      <c r="B122" s="240"/>
      <c r="C122" s="217" t="s">
        <v>683</v>
      </c>
      <c r="D122" s="217"/>
      <c r="E122" s="217"/>
      <c r="F122" s="218" t="s">
        <v>684</v>
      </c>
      <c r="G122" s="219"/>
      <c r="H122" s="217"/>
      <c r="I122" s="217"/>
      <c r="J122" s="217" t="s">
        <v>685</v>
      </c>
      <c r="K122" s="241"/>
    </row>
    <row r="123" spans="2:11" ht="5.25" customHeight="1">
      <c r="B123" s="242"/>
      <c r="C123" s="220"/>
      <c r="D123" s="220"/>
      <c r="E123" s="220"/>
      <c r="F123" s="220"/>
      <c r="G123" s="203"/>
      <c r="H123" s="220"/>
      <c r="I123" s="220"/>
      <c r="J123" s="220"/>
      <c r="K123" s="243"/>
    </row>
    <row r="124" spans="2:11" ht="15" customHeight="1">
      <c r="B124" s="242"/>
      <c r="C124" s="203" t="s">
        <v>689</v>
      </c>
      <c r="D124" s="220"/>
      <c r="E124" s="220"/>
      <c r="F124" s="222" t="s">
        <v>686</v>
      </c>
      <c r="G124" s="203"/>
      <c r="H124" s="203" t="s">
        <v>725</v>
      </c>
      <c r="I124" s="203" t="s">
        <v>688</v>
      </c>
      <c r="J124" s="203">
        <v>120</v>
      </c>
      <c r="K124" s="244"/>
    </row>
    <row r="125" spans="2:11" ht="15" customHeight="1">
      <c r="B125" s="242"/>
      <c r="C125" s="203" t="s">
        <v>734</v>
      </c>
      <c r="D125" s="203"/>
      <c r="E125" s="203"/>
      <c r="F125" s="222" t="s">
        <v>686</v>
      </c>
      <c r="G125" s="203"/>
      <c r="H125" s="203" t="s">
        <v>735</v>
      </c>
      <c r="I125" s="203" t="s">
        <v>688</v>
      </c>
      <c r="J125" s="203" t="s">
        <v>736</v>
      </c>
      <c r="K125" s="244"/>
    </row>
    <row r="126" spans="2:11" ht="15" customHeight="1">
      <c r="B126" s="242"/>
      <c r="C126" s="203" t="s">
        <v>635</v>
      </c>
      <c r="D126" s="203"/>
      <c r="E126" s="203"/>
      <c r="F126" s="222" t="s">
        <v>686</v>
      </c>
      <c r="G126" s="203"/>
      <c r="H126" s="203" t="s">
        <v>737</v>
      </c>
      <c r="I126" s="203" t="s">
        <v>688</v>
      </c>
      <c r="J126" s="203" t="s">
        <v>736</v>
      </c>
      <c r="K126" s="244"/>
    </row>
    <row r="127" spans="2:11" ht="15" customHeight="1">
      <c r="B127" s="242"/>
      <c r="C127" s="203" t="s">
        <v>697</v>
      </c>
      <c r="D127" s="203"/>
      <c r="E127" s="203"/>
      <c r="F127" s="222" t="s">
        <v>692</v>
      </c>
      <c r="G127" s="203"/>
      <c r="H127" s="203" t="s">
        <v>698</v>
      </c>
      <c r="I127" s="203" t="s">
        <v>688</v>
      </c>
      <c r="J127" s="203">
        <v>15</v>
      </c>
      <c r="K127" s="244"/>
    </row>
    <row r="128" spans="2:11" ht="15" customHeight="1">
      <c r="B128" s="242"/>
      <c r="C128" s="224" t="s">
        <v>699</v>
      </c>
      <c r="D128" s="224"/>
      <c r="E128" s="224"/>
      <c r="F128" s="225" t="s">
        <v>692</v>
      </c>
      <c r="G128" s="224"/>
      <c r="H128" s="224" t="s">
        <v>700</v>
      </c>
      <c r="I128" s="224" t="s">
        <v>688</v>
      </c>
      <c r="J128" s="224">
        <v>15</v>
      </c>
      <c r="K128" s="244"/>
    </row>
    <row r="129" spans="2:11" ht="15" customHeight="1">
      <c r="B129" s="242"/>
      <c r="C129" s="224" t="s">
        <v>701</v>
      </c>
      <c r="D129" s="224"/>
      <c r="E129" s="224"/>
      <c r="F129" s="225" t="s">
        <v>692</v>
      </c>
      <c r="G129" s="224"/>
      <c r="H129" s="224" t="s">
        <v>702</v>
      </c>
      <c r="I129" s="224" t="s">
        <v>688</v>
      </c>
      <c r="J129" s="224">
        <v>20</v>
      </c>
      <c r="K129" s="244"/>
    </row>
    <row r="130" spans="2:11" ht="15" customHeight="1">
      <c r="B130" s="242"/>
      <c r="C130" s="224" t="s">
        <v>703</v>
      </c>
      <c r="D130" s="224"/>
      <c r="E130" s="224"/>
      <c r="F130" s="225" t="s">
        <v>692</v>
      </c>
      <c r="G130" s="224"/>
      <c r="H130" s="224" t="s">
        <v>704</v>
      </c>
      <c r="I130" s="224" t="s">
        <v>688</v>
      </c>
      <c r="J130" s="224">
        <v>20</v>
      </c>
      <c r="K130" s="244"/>
    </row>
    <row r="131" spans="2:11" ht="15" customHeight="1">
      <c r="B131" s="242"/>
      <c r="C131" s="203" t="s">
        <v>691</v>
      </c>
      <c r="D131" s="203"/>
      <c r="E131" s="203"/>
      <c r="F131" s="222" t="s">
        <v>692</v>
      </c>
      <c r="G131" s="203"/>
      <c r="H131" s="203" t="s">
        <v>725</v>
      </c>
      <c r="I131" s="203" t="s">
        <v>688</v>
      </c>
      <c r="J131" s="203">
        <v>50</v>
      </c>
      <c r="K131" s="244"/>
    </row>
    <row r="132" spans="2:11" ht="15" customHeight="1">
      <c r="B132" s="242"/>
      <c r="C132" s="203" t="s">
        <v>705</v>
      </c>
      <c r="D132" s="203"/>
      <c r="E132" s="203"/>
      <c r="F132" s="222" t="s">
        <v>692</v>
      </c>
      <c r="G132" s="203"/>
      <c r="H132" s="203" t="s">
        <v>725</v>
      </c>
      <c r="I132" s="203" t="s">
        <v>688</v>
      </c>
      <c r="J132" s="203">
        <v>50</v>
      </c>
      <c r="K132" s="244"/>
    </row>
    <row r="133" spans="2:11" ht="15" customHeight="1">
      <c r="B133" s="242"/>
      <c r="C133" s="203" t="s">
        <v>711</v>
      </c>
      <c r="D133" s="203"/>
      <c r="E133" s="203"/>
      <c r="F133" s="222" t="s">
        <v>692</v>
      </c>
      <c r="G133" s="203"/>
      <c r="H133" s="203" t="s">
        <v>725</v>
      </c>
      <c r="I133" s="203" t="s">
        <v>688</v>
      </c>
      <c r="J133" s="203">
        <v>50</v>
      </c>
      <c r="K133" s="244"/>
    </row>
    <row r="134" spans="2:11" ht="15" customHeight="1">
      <c r="B134" s="242"/>
      <c r="C134" s="203" t="s">
        <v>713</v>
      </c>
      <c r="D134" s="203"/>
      <c r="E134" s="203"/>
      <c r="F134" s="222" t="s">
        <v>692</v>
      </c>
      <c r="G134" s="203"/>
      <c r="H134" s="203" t="s">
        <v>725</v>
      </c>
      <c r="I134" s="203" t="s">
        <v>688</v>
      </c>
      <c r="J134" s="203">
        <v>50</v>
      </c>
      <c r="K134" s="244"/>
    </row>
    <row r="135" spans="2:11" ht="15" customHeight="1">
      <c r="B135" s="242"/>
      <c r="C135" s="203" t="s">
        <v>120</v>
      </c>
      <c r="D135" s="203"/>
      <c r="E135" s="203"/>
      <c r="F135" s="222" t="s">
        <v>692</v>
      </c>
      <c r="G135" s="203"/>
      <c r="H135" s="203" t="s">
        <v>738</v>
      </c>
      <c r="I135" s="203" t="s">
        <v>688</v>
      </c>
      <c r="J135" s="203">
        <v>255</v>
      </c>
      <c r="K135" s="244"/>
    </row>
    <row r="136" spans="2:11" ht="15" customHeight="1">
      <c r="B136" s="242"/>
      <c r="C136" s="203" t="s">
        <v>715</v>
      </c>
      <c r="D136" s="203"/>
      <c r="E136" s="203"/>
      <c r="F136" s="222" t="s">
        <v>686</v>
      </c>
      <c r="G136" s="203"/>
      <c r="H136" s="203" t="s">
        <v>739</v>
      </c>
      <c r="I136" s="203" t="s">
        <v>717</v>
      </c>
      <c r="J136" s="203"/>
      <c r="K136" s="244"/>
    </row>
    <row r="137" spans="2:11" ht="15" customHeight="1">
      <c r="B137" s="242"/>
      <c r="C137" s="203" t="s">
        <v>718</v>
      </c>
      <c r="D137" s="203"/>
      <c r="E137" s="203"/>
      <c r="F137" s="222" t="s">
        <v>686</v>
      </c>
      <c r="G137" s="203"/>
      <c r="H137" s="203" t="s">
        <v>740</v>
      </c>
      <c r="I137" s="203" t="s">
        <v>720</v>
      </c>
      <c r="J137" s="203"/>
      <c r="K137" s="244"/>
    </row>
    <row r="138" spans="2:11" ht="15" customHeight="1">
      <c r="B138" s="242"/>
      <c r="C138" s="203" t="s">
        <v>721</v>
      </c>
      <c r="D138" s="203"/>
      <c r="E138" s="203"/>
      <c r="F138" s="222" t="s">
        <v>686</v>
      </c>
      <c r="G138" s="203"/>
      <c r="H138" s="203" t="s">
        <v>721</v>
      </c>
      <c r="I138" s="203" t="s">
        <v>720</v>
      </c>
      <c r="J138" s="203"/>
      <c r="K138" s="244"/>
    </row>
    <row r="139" spans="2:11" ht="15" customHeight="1">
      <c r="B139" s="242"/>
      <c r="C139" s="203" t="s">
        <v>37</v>
      </c>
      <c r="D139" s="203"/>
      <c r="E139" s="203"/>
      <c r="F139" s="222" t="s">
        <v>686</v>
      </c>
      <c r="G139" s="203"/>
      <c r="H139" s="203" t="s">
        <v>741</v>
      </c>
      <c r="I139" s="203" t="s">
        <v>720</v>
      </c>
      <c r="J139" s="203"/>
      <c r="K139" s="244"/>
    </row>
    <row r="140" spans="2:11" ht="15" customHeight="1">
      <c r="B140" s="242"/>
      <c r="C140" s="203" t="s">
        <v>742</v>
      </c>
      <c r="D140" s="203"/>
      <c r="E140" s="203"/>
      <c r="F140" s="222" t="s">
        <v>686</v>
      </c>
      <c r="G140" s="203"/>
      <c r="H140" s="203" t="s">
        <v>743</v>
      </c>
      <c r="I140" s="203" t="s">
        <v>720</v>
      </c>
      <c r="J140" s="203"/>
      <c r="K140" s="244"/>
    </row>
    <row r="141" spans="2:11" ht="15" customHeight="1">
      <c r="B141" s="245"/>
      <c r="C141" s="246"/>
      <c r="D141" s="246"/>
      <c r="E141" s="246"/>
      <c r="F141" s="246"/>
      <c r="G141" s="246"/>
      <c r="H141" s="246"/>
      <c r="I141" s="246"/>
      <c r="J141" s="246"/>
      <c r="K141" s="247"/>
    </row>
    <row r="142" spans="2:11" ht="18.75" customHeight="1">
      <c r="B142" s="199"/>
      <c r="C142" s="199"/>
      <c r="D142" s="199"/>
      <c r="E142" s="199"/>
      <c r="F142" s="234"/>
      <c r="G142" s="199"/>
      <c r="H142" s="199"/>
      <c r="I142" s="199"/>
      <c r="J142" s="199"/>
      <c r="K142" s="199"/>
    </row>
    <row r="143" spans="2:11" ht="18.75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</row>
    <row r="144" spans="2:11" ht="7.5" customHeight="1">
      <c r="B144" s="210"/>
      <c r="C144" s="211"/>
      <c r="D144" s="211"/>
      <c r="E144" s="211"/>
      <c r="F144" s="211"/>
      <c r="G144" s="211"/>
      <c r="H144" s="211"/>
      <c r="I144" s="211"/>
      <c r="J144" s="211"/>
      <c r="K144" s="212"/>
    </row>
    <row r="145" spans="2:11" ht="45" customHeight="1">
      <c r="B145" s="213"/>
      <c r="C145" s="309" t="s">
        <v>744</v>
      </c>
      <c r="D145" s="309"/>
      <c r="E145" s="309"/>
      <c r="F145" s="309"/>
      <c r="G145" s="309"/>
      <c r="H145" s="309"/>
      <c r="I145" s="309"/>
      <c r="J145" s="309"/>
      <c r="K145" s="214"/>
    </row>
    <row r="146" spans="2:11" ht="17.25" customHeight="1">
      <c r="B146" s="213"/>
      <c r="C146" s="215" t="s">
        <v>680</v>
      </c>
      <c r="D146" s="215"/>
      <c r="E146" s="215"/>
      <c r="F146" s="215" t="s">
        <v>681</v>
      </c>
      <c r="G146" s="216"/>
      <c r="H146" s="215" t="s">
        <v>114</v>
      </c>
      <c r="I146" s="215" t="s">
        <v>56</v>
      </c>
      <c r="J146" s="215" t="s">
        <v>682</v>
      </c>
      <c r="K146" s="214"/>
    </row>
    <row r="147" spans="2:11" ht="17.25" customHeight="1">
      <c r="B147" s="213"/>
      <c r="C147" s="217" t="s">
        <v>683</v>
      </c>
      <c r="D147" s="217"/>
      <c r="E147" s="217"/>
      <c r="F147" s="218" t="s">
        <v>684</v>
      </c>
      <c r="G147" s="219"/>
      <c r="H147" s="217"/>
      <c r="I147" s="217"/>
      <c r="J147" s="217" t="s">
        <v>685</v>
      </c>
      <c r="K147" s="214"/>
    </row>
    <row r="148" spans="2:11" ht="5.25" customHeight="1">
      <c r="B148" s="223"/>
      <c r="C148" s="220"/>
      <c r="D148" s="220"/>
      <c r="E148" s="220"/>
      <c r="F148" s="220"/>
      <c r="G148" s="221"/>
      <c r="H148" s="220"/>
      <c r="I148" s="220"/>
      <c r="J148" s="220"/>
      <c r="K148" s="244"/>
    </row>
    <row r="149" spans="2:11" ht="15" customHeight="1">
      <c r="B149" s="223"/>
      <c r="C149" s="248" t="s">
        <v>689</v>
      </c>
      <c r="D149" s="203"/>
      <c r="E149" s="203"/>
      <c r="F149" s="249" t="s">
        <v>686</v>
      </c>
      <c r="G149" s="203"/>
      <c r="H149" s="248" t="s">
        <v>725</v>
      </c>
      <c r="I149" s="248" t="s">
        <v>688</v>
      </c>
      <c r="J149" s="248">
        <v>120</v>
      </c>
      <c r="K149" s="244"/>
    </row>
    <row r="150" spans="2:11" ht="15" customHeight="1">
      <c r="B150" s="223"/>
      <c r="C150" s="248" t="s">
        <v>734</v>
      </c>
      <c r="D150" s="203"/>
      <c r="E150" s="203"/>
      <c r="F150" s="249" t="s">
        <v>686</v>
      </c>
      <c r="G150" s="203"/>
      <c r="H150" s="248" t="s">
        <v>745</v>
      </c>
      <c r="I150" s="248" t="s">
        <v>688</v>
      </c>
      <c r="J150" s="248" t="s">
        <v>736</v>
      </c>
      <c r="K150" s="244"/>
    </row>
    <row r="151" spans="2:11" ht="15" customHeight="1">
      <c r="B151" s="223"/>
      <c r="C151" s="248" t="s">
        <v>635</v>
      </c>
      <c r="D151" s="203"/>
      <c r="E151" s="203"/>
      <c r="F151" s="249" t="s">
        <v>686</v>
      </c>
      <c r="G151" s="203"/>
      <c r="H151" s="248" t="s">
        <v>746</v>
      </c>
      <c r="I151" s="248" t="s">
        <v>688</v>
      </c>
      <c r="J151" s="248" t="s">
        <v>736</v>
      </c>
      <c r="K151" s="244"/>
    </row>
    <row r="152" spans="2:11" ht="15" customHeight="1">
      <c r="B152" s="223"/>
      <c r="C152" s="248" t="s">
        <v>691</v>
      </c>
      <c r="D152" s="203"/>
      <c r="E152" s="203"/>
      <c r="F152" s="249" t="s">
        <v>692</v>
      </c>
      <c r="G152" s="203"/>
      <c r="H152" s="248" t="s">
        <v>725</v>
      </c>
      <c r="I152" s="248" t="s">
        <v>688</v>
      </c>
      <c r="J152" s="248">
        <v>50</v>
      </c>
      <c r="K152" s="244"/>
    </row>
    <row r="153" spans="2:11" ht="15" customHeight="1">
      <c r="B153" s="223"/>
      <c r="C153" s="248" t="s">
        <v>694</v>
      </c>
      <c r="D153" s="203"/>
      <c r="E153" s="203"/>
      <c r="F153" s="249" t="s">
        <v>686</v>
      </c>
      <c r="G153" s="203"/>
      <c r="H153" s="248" t="s">
        <v>725</v>
      </c>
      <c r="I153" s="248" t="s">
        <v>696</v>
      </c>
      <c r="J153" s="248"/>
      <c r="K153" s="244"/>
    </row>
    <row r="154" spans="2:11" ht="15" customHeight="1">
      <c r="B154" s="223"/>
      <c r="C154" s="248" t="s">
        <v>705</v>
      </c>
      <c r="D154" s="203"/>
      <c r="E154" s="203"/>
      <c r="F154" s="249" t="s">
        <v>692</v>
      </c>
      <c r="G154" s="203"/>
      <c r="H154" s="248" t="s">
        <v>725</v>
      </c>
      <c r="I154" s="248" t="s">
        <v>688</v>
      </c>
      <c r="J154" s="248">
        <v>50</v>
      </c>
      <c r="K154" s="244"/>
    </row>
    <row r="155" spans="2:11" ht="15" customHeight="1">
      <c r="B155" s="223"/>
      <c r="C155" s="248" t="s">
        <v>713</v>
      </c>
      <c r="D155" s="203"/>
      <c r="E155" s="203"/>
      <c r="F155" s="249" t="s">
        <v>692</v>
      </c>
      <c r="G155" s="203"/>
      <c r="H155" s="248" t="s">
        <v>725</v>
      </c>
      <c r="I155" s="248" t="s">
        <v>688</v>
      </c>
      <c r="J155" s="248">
        <v>50</v>
      </c>
      <c r="K155" s="244"/>
    </row>
    <row r="156" spans="2:11" ht="15" customHeight="1">
      <c r="B156" s="223"/>
      <c r="C156" s="248" t="s">
        <v>711</v>
      </c>
      <c r="D156" s="203"/>
      <c r="E156" s="203"/>
      <c r="F156" s="249" t="s">
        <v>692</v>
      </c>
      <c r="G156" s="203"/>
      <c r="H156" s="248" t="s">
        <v>725</v>
      </c>
      <c r="I156" s="248" t="s">
        <v>688</v>
      </c>
      <c r="J156" s="248">
        <v>50</v>
      </c>
      <c r="K156" s="244"/>
    </row>
    <row r="157" spans="2:11" ht="15" customHeight="1">
      <c r="B157" s="223"/>
      <c r="C157" s="248" t="s">
        <v>94</v>
      </c>
      <c r="D157" s="203"/>
      <c r="E157" s="203"/>
      <c r="F157" s="249" t="s">
        <v>686</v>
      </c>
      <c r="G157" s="203"/>
      <c r="H157" s="248" t="s">
        <v>747</v>
      </c>
      <c r="I157" s="248" t="s">
        <v>688</v>
      </c>
      <c r="J157" s="248" t="s">
        <v>748</v>
      </c>
      <c r="K157" s="244"/>
    </row>
    <row r="158" spans="2:11" ht="15" customHeight="1">
      <c r="B158" s="223"/>
      <c r="C158" s="248" t="s">
        <v>749</v>
      </c>
      <c r="D158" s="203"/>
      <c r="E158" s="203"/>
      <c r="F158" s="249" t="s">
        <v>686</v>
      </c>
      <c r="G158" s="203"/>
      <c r="H158" s="248" t="s">
        <v>750</v>
      </c>
      <c r="I158" s="248" t="s">
        <v>720</v>
      </c>
      <c r="J158" s="248"/>
      <c r="K158" s="244"/>
    </row>
    <row r="159" spans="2:11" ht="15" customHeight="1">
      <c r="B159" s="250"/>
      <c r="C159" s="232"/>
      <c r="D159" s="232"/>
      <c r="E159" s="232"/>
      <c r="F159" s="232"/>
      <c r="G159" s="232"/>
      <c r="H159" s="232"/>
      <c r="I159" s="232"/>
      <c r="J159" s="232"/>
      <c r="K159" s="251"/>
    </row>
    <row r="160" spans="2:11" ht="18.75" customHeight="1">
      <c r="B160" s="199"/>
      <c r="C160" s="203"/>
      <c r="D160" s="203"/>
      <c r="E160" s="203"/>
      <c r="F160" s="222"/>
      <c r="G160" s="203"/>
      <c r="H160" s="203"/>
      <c r="I160" s="203"/>
      <c r="J160" s="203"/>
      <c r="K160" s="199"/>
    </row>
    <row r="161" spans="2:11" ht="18.75" customHeight="1"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</row>
    <row r="162" spans="2:11" ht="7.5" customHeight="1">
      <c r="B162" s="190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2:11" ht="45" customHeight="1">
      <c r="B163" s="193"/>
      <c r="C163" s="305" t="s">
        <v>751</v>
      </c>
      <c r="D163" s="305"/>
      <c r="E163" s="305"/>
      <c r="F163" s="305"/>
      <c r="G163" s="305"/>
      <c r="H163" s="305"/>
      <c r="I163" s="305"/>
      <c r="J163" s="305"/>
      <c r="K163" s="194"/>
    </row>
    <row r="164" spans="2:11" ht="17.25" customHeight="1">
      <c r="B164" s="193"/>
      <c r="C164" s="215" t="s">
        <v>680</v>
      </c>
      <c r="D164" s="215"/>
      <c r="E164" s="215"/>
      <c r="F164" s="215" t="s">
        <v>681</v>
      </c>
      <c r="G164" s="252"/>
      <c r="H164" s="253" t="s">
        <v>114</v>
      </c>
      <c r="I164" s="253" t="s">
        <v>56</v>
      </c>
      <c r="J164" s="215" t="s">
        <v>682</v>
      </c>
      <c r="K164" s="194"/>
    </row>
    <row r="165" spans="2:11" ht="17.25" customHeight="1">
      <c r="B165" s="196"/>
      <c r="C165" s="217" t="s">
        <v>683</v>
      </c>
      <c r="D165" s="217"/>
      <c r="E165" s="217"/>
      <c r="F165" s="218" t="s">
        <v>684</v>
      </c>
      <c r="G165" s="254"/>
      <c r="H165" s="255"/>
      <c r="I165" s="255"/>
      <c r="J165" s="217" t="s">
        <v>685</v>
      </c>
      <c r="K165" s="197"/>
    </row>
    <row r="166" spans="2:11" ht="5.25" customHeight="1">
      <c r="B166" s="223"/>
      <c r="C166" s="220"/>
      <c r="D166" s="220"/>
      <c r="E166" s="220"/>
      <c r="F166" s="220"/>
      <c r="G166" s="221"/>
      <c r="H166" s="220"/>
      <c r="I166" s="220"/>
      <c r="J166" s="220"/>
      <c r="K166" s="244"/>
    </row>
    <row r="167" spans="2:11" ht="15" customHeight="1">
      <c r="B167" s="223"/>
      <c r="C167" s="203" t="s">
        <v>689</v>
      </c>
      <c r="D167" s="203"/>
      <c r="E167" s="203"/>
      <c r="F167" s="222" t="s">
        <v>686</v>
      </c>
      <c r="G167" s="203"/>
      <c r="H167" s="203" t="s">
        <v>725</v>
      </c>
      <c r="I167" s="203" t="s">
        <v>688</v>
      </c>
      <c r="J167" s="203">
        <v>120</v>
      </c>
      <c r="K167" s="244"/>
    </row>
    <row r="168" spans="2:11" ht="15" customHeight="1">
      <c r="B168" s="223"/>
      <c r="C168" s="203" t="s">
        <v>734</v>
      </c>
      <c r="D168" s="203"/>
      <c r="E168" s="203"/>
      <c r="F168" s="222" t="s">
        <v>686</v>
      </c>
      <c r="G168" s="203"/>
      <c r="H168" s="203" t="s">
        <v>735</v>
      </c>
      <c r="I168" s="203" t="s">
        <v>688</v>
      </c>
      <c r="J168" s="203" t="s">
        <v>736</v>
      </c>
      <c r="K168" s="244"/>
    </row>
    <row r="169" spans="2:11" ht="15" customHeight="1">
      <c r="B169" s="223"/>
      <c r="C169" s="203" t="s">
        <v>635</v>
      </c>
      <c r="D169" s="203"/>
      <c r="E169" s="203"/>
      <c r="F169" s="222" t="s">
        <v>686</v>
      </c>
      <c r="G169" s="203"/>
      <c r="H169" s="203" t="s">
        <v>752</v>
      </c>
      <c r="I169" s="203" t="s">
        <v>688</v>
      </c>
      <c r="J169" s="203" t="s">
        <v>736</v>
      </c>
      <c r="K169" s="244"/>
    </row>
    <row r="170" spans="2:11" ht="15" customHeight="1">
      <c r="B170" s="223"/>
      <c r="C170" s="203" t="s">
        <v>691</v>
      </c>
      <c r="D170" s="203"/>
      <c r="E170" s="203"/>
      <c r="F170" s="222" t="s">
        <v>692</v>
      </c>
      <c r="G170" s="203"/>
      <c r="H170" s="203" t="s">
        <v>752</v>
      </c>
      <c r="I170" s="203" t="s">
        <v>688</v>
      </c>
      <c r="J170" s="203">
        <v>50</v>
      </c>
      <c r="K170" s="244"/>
    </row>
    <row r="171" spans="2:11" ht="15" customHeight="1">
      <c r="B171" s="223"/>
      <c r="C171" s="203" t="s">
        <v>694</v>
      </c>
      <c r="D171" s="203"/>
      <c r="E171" s="203"/>
      <c r="F171" s="222" t="s">
        <v>686</v>
      </c>
      <c r="G171" s="203"/>
      <c r="H171" s="203" t="s">
        <v>752</v>
      </c>
      <c r="I171" s="203" t="s">
        <v>696</v>
      </c>
      <c r="J171" s="203"/>
      <c r="K171" s="244"/>
    </row>
    <row r="172" spans="2:11" ht="15" customHeight="1">
      <c r="B172" s="223"/>
      <c r="C172" s="203" t="s">
        <v>705</v>
      </c>
      <c r="D172" s="203"/>
      <c r="E172" s="203"/>
      <c r="F172" s="222" t="s">
        <v>692</v>
      </c>
      <c r="G172" s="203"/>
      <c r="H172" s="203" t="s">
        <v>752</v>
      </c>
      <c r="I172" s="203" t="s">
        <v>688</v>
      </c>
      <c r="J172" s="203">
        <v>50</v>
      </c>
      <c r="K172" s="244"/>
    </row>
    <row r="173" spans="2:11" ht="15" customHeight="1">
      <c r="B173" s="223"/>
      <c r="C173" s="203" t="s">
        <v>713</v>
      </c>
      <c r="D173" s="203"/>
      <c r="E173" s="203"/>
      <c r="F173" s="222" t="s">
        <v>692</v>
      </c>
      <c r="G173" s="203"/>
      <c r="H173" s="203" t="s">
        <v>752</v>
      </c>
      <c r="I173" s="203" t="s">
        <v>688</v>
      </c>
      <c r="J173" s="203">
        <v>50</v>
      </c>
      <c r="K173" s="244"/>
    </row>
    <row r="174" spans="2:11" ht="15" customHeight="1">
      <c r="B174" s="223"/>
      <c r="C174" s="203" t="s">
        <v>711</v>
      </c>
      <c r="D174" s="203"/>
      <c r="E174" s="203"/>
      <c r="F174" s="222" t="s">
        <v>692</v>
      </c>
      <c r="G174" s="203"/>
      <c r="H174" s="203" t="s">
        <v>752</v>
      </c>
      <c r="I174" s="203" t="s">
        <v>688</v>
      </c>
      <c r="J174" s="203">
        <v>50</v>
      </c>
      <c r="K174" s="244"/>
    </row>
    <row r="175" spans="2:11" ht="15" customHeight="1">
      <c r="B175" s="223"/>
      <c r="C175" s="203" t="s">
        <v>113</v>
      </c>
      <c r="D175" s="203"/>
      <c r="E175" s="203"/>
      <c r="F175" s="222" t="s">
        <v>686</v>
      </c>
      <c r="G175" s="203"/>
      <c r="H175" s="203" t="s">
        <v>753</v>
      </c>
      <c r="I175" s="203" t="s">
        <v>754</v>
      </c>
      <c r="J175" s="203"/>
      <c r="K175" s="244"/>
    </row>
    <row r="176" spans="2:11" ht="15" customHeight="1">
      <c r="B176" s="223"/>
      <c r="C176" s="203" t="s">
        <v>56</v>
      </c>
      <c r="D176" s="203"/>
      <c r="E176" s="203"/>
      <c r="F176" s="222" t="s">
        <v>686</v>
      </c>
      <c r="G176" s="203"/>
      <c r="H176" s="203" t="s">
        <v>755</v>
      </c>
      <c r="I176" s="203" t="s">
        <v>756</v>
      </c>
      <c r="J176" s="203">
        <v>1</v>
      </c>
      <c r="K176" s="244"/>
    </row>
    <row r="177" spans="2:11" ht="15" customHeight="1">
      <c r="B177" s="223"/>
      <c r="C177" s="203" t="s">
        <v>52</v>
      </c>
      <c r="D177" s="203"/>
      <c r="E177" s="203"/>
      <c r="F177" s="222" t="s">
        <v>686</v>
      </c>
      <c r="G177" s="203"/>
      <c r="H177" s="203" t="s">
        <v>757</v>
      </c>
      <c r="I177" s="203" t="s">
        <v>688</v>
      </c>
      <c r="J177" s="203">
        <v>20</v>
      </c>
      <c r="K177" s="244"/>
    </row>
    <row r="178" spans="2:11" ht="15" customHeight="1">
      <c r="B178" s="223"/>
      <c r="C178" s="203" t="s">
        <v>114</v>
      </c>
      <c r="D178" s="203"/>
      <c r="E178" s="203"/>
      <c r="F178" s="222" t="s">
        <v>686</v>
      </c>
      <c r="G178" s="203"/>
      <c r="H178" s="203" t="s">
        <v>758</v>
      </c>
      <c r="I178" s="203" t="s">
        <v>688</v>
      </c>
      <c r="J178" s="203">
        <v>255</v>
      </c>
      <c r="K178" s="244"/>
    </row>
    <row r="179" spans="2:11" ht="15" customHeight="1">
      <c r="B179" s="223"/>
      <c r="C179" s="203" t="s">
        <v>115</v>
      </c>
      <c r="D179" s="203"/>
      <c r="E179" s="203"/>
      <c r="F179" s="222" t="s">
        <v>686</v>
      </c>
      <c r="G179" s="203"/>
      <c r="H179" s="203" t="s">
        <v>651</v>
      </c>
      <c r="I179" s="203" t="s">
        <v>688</v>
      </c>
      <c r="J179" s="203">
        <v>10</v>
      </c>
      <c r="K179" s="244"/>
    </row>
    <row r="180" spans="2:11" ht="15" customHeight="1">
      <c r="B180" s="223"/>
      <c r="C180" s="203" t="s">
        <v>116</v>
      </c>
      <c r="D180" s="203"/>
      <c r="E180" s="203"/>
      <c r="F180" s="222" t="s">
        <v>686</v>
      </c>
      <c r="G180" s="203"/>
      <c r="H180" s="203" t="s">
        <v>759</v>
      </c>
      <c r="I180" s="203" t="s">
        <v>720</v>
      </c>
      <c r="J180" s="203"/>
      <c r="K180" s="244"/>
    </row>
    <row r="181" spans="2:11" ht="15" customHeight="1">
      <c r="B181" s="223"/>
      <c r="C181" s="203" t="s">
        <v>760</v>
      </c>
      <c r="D181" s="203"/>
      <c r="E181" s="203"/>
      <c r="F181" s="222" t="s">
        <v>686</v>
      </c>
      <c r="G181" s="203"/>
      <c r="H181" s="203" t="s">
        <v>761</v>
      </c>
      <c r="I181" s="203" t="s">
        <v>720</v>
      </c>
      <c r="J181" s="203"/>
      <c r="K181" s="244"/>
    </row>
    <row r="182" spans="2:11" ht="15" customHeight="1">
      <c r="B182" s="223"/>
      <c r="C182" s="203" t="s">
        <v>749</v>
      </c>
      <c r="D182" s="203"/>
      <c r="E182" s="203"/>
      <c r="F182" s="222" t="s">
        <v>686</v>
      </c>
      <c r="G182" s="203"/>
      <c r="H182" s="203" t="s">
        <v>762</v>
      </c>
      <c r="I182" s="203" t="s">
        <v>720</v>
      </c>
      <c r="J182" s="203"/>
      <c r="K182" s="244"/>
    </row>
    <row r="183" spans="2:11" ht="15" customHeight="1">
      <c r="B183" s="223"/>
      <c r="C183" s="203" t="s">
        <v>119</v>
      </c>
      <c r="D183" s="203"/>
      <c r="E183" s="203"/>
      <c r="F183" s="222" t="s">
        <v>692</v>
      </c>
      <c r="G183" s="203"/>
      <c r="H183" s="203" t="s">
        <v>763</v>
      </c>
      <c r="I183" s="203" t="s">
        <v>688</v>
      </c>
      <c r="J183" s="203">
        <v>50</v>
      </c>
      <c r="K183" s="244"/>
    </row>
    <row r="184" spans="2:11" ht="15" customHeight="1">
      <c r="B184" s="250"/>
      <c r="C184" s="232"/>
      <c r="D184" s="232"/>
      <c r="E184" s="232"/>
      <c r="F184" s="232"/>
      <c r="G184" s="232"/>
      <c r="H184" s="232"/>
      <c r="I184" s="232"/>
      <c r="J184" s="232"/>
      <c r="K184" s="251"/>
    </row>
    <row r="185" spans="2:11" ht="18.75" customHeight="1">
      <c r="B185" s="199"/>
      <c r="C185" s="203"/>
      <c r="D185" s="203"/>
      <c r="E185" s="203"/>
      <c r="F185" s="222"/>
      <c r="G185" s="203"/>
      <c r="H185" s="203"/>
      <c r="I185" s="203"/>
      <c r="J185" s="203"/>
      <c r="K185" s="199"/>
    </row>
    <row r="186" spans="2:11" ht="18.75" customHeight="1"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</row>
    <row r="187" spans="2:11" ht="13.5">
      <c r="B187" s="190"/>
      <c r="C187" s="191"/>
      <c r="D187" s="191"/>
      <c r="E187" s="191"/>
      <c r="F187" s="191"/>
      <c r="G187" s="191"/>
      <c r="H187" s="191"/>
      <c r="I187" s="191"/>
      <c r="J187" s="191"/>
      <c r="K187" s="192"/>
    </row>
    <row r="188" spans="2:11" ht="21">
      <c r="B188" s="193"/>
      <c r="C188" s="305" t="s">
        <v>764</v>
      </c>
      <c r="D188" s="305"/>
      <c r="E188" s="305"/>
      <c r="F188" s="305"/>
      <c r="G188" s="305"/>
      <c r="H188" s="305"/>
      <c r="I188" s="305"/>
      <c r="J188" s="305"/>
      <c r="K188" s="194"/>
    </row>
    <row r="189" spans="2:11" ht="25.5" customHeight="1">
      <c r="B189" s="193"/>
      <c r="C189" s="256" t="s">
        <v>765</v>
      </c>
      <c r="D189" s="256"/>
      <c r="E189" s="256"/>
      <c r="F189" s="256" t="s">
        <v>766</v>
      </c>
      <c r="G189" s="257"/>
      <c r="H189" s="311" t="s">
        <v>767</v>
      </c>
      <c r="I189" s="311"/>
      <c r="J189" s="311"/>
      <c r="K189" s="194"/>
    </row>
    <row r="190" spans="2:11" ht="5.25" customHeight="1">
      <c r="B190" s="223"/>
      <c r="C190" s="220"/>
      <c r="D190" s="220"/>
      <c r="E190" s="220"/>
      <c r="F190" s="220"/>
      <c r="G190" s="203"/>
      <c r="H190" s="220"/>
      <c r="I190" s="220"/>
      <c r="J190" s="220"/>
      <c r="K190" s="244"/>
    </row>
    <row r="191" spans="2:11" ht="15" customHeight="1">
      <c r="B191" s="223"/>
      <c r="C191" s="203" t="s">
        <v>768</v>
      </c>
      <c r="D191" s="203"/>
      <c r="E191" s="203"/>
      <c r="F191" s="222" t="s">
        <v>42</v>
      </c>
      <c r="G191" s="203"/>
      <c r="H191" s="312" t="s">
        <v>769</v>
      </c>
      <c r="I191" s="312"/>
      <c r="J191" s="312"/>
      <c r="K191" s="244"/>
    </row>
    <row r="192" spans="2:11" ht="15" customHeight="1">
      <c r="B192" s="223"/>
      <c r="C192" s="229"/>
      <c r="D192" s="203"/>
      <c r="E192" s="203"/>
      <c r="F192" s="222" t="s">
        <v>43</v>
      </c>
      <c r="G192" s="203"/>
      <c r="H192" s="312" t="s">
        <v>770</v>
      </c>
      <c r="I192" s="312"/>
      <c r="J192" s="312"/>
      <c r="K192" s="244"/>
    </row>
    <row r="193" spans="2:11" ht="15" customHeight="1">
      <c r="B193" s="223"/>
      <c r="C193" s="229"/>
      <c r="D193" s="203"/>
      <c r="E193" s="203"/>
      <c r="F193" s="222" t="s">
        <v>46</v>
      </c>
      <c r="G193" s="203"/>
      <c r="H193" s="312" t="s">
        <v>771</v>
      </c>
      <c r="I193" s="312"/>
      <c r="J193" s="312"/>
      <c r="K193" s="244"/>
    </row>
    <row r="194" spans="2:11" ht="15" customHeight="1">
      <c r="B194" s="223"/>
      <c r="C194" s="203"/>
      <c r="D194" s="203"/>
      <c r="E194" s="203"/>
      <c r="F194" s="222" t="s">
        <v>44</v>
      </c>
      <c r="G194" s="203"/>
      <c r="H194" s="312" t="s">
        <v>772</v>
      </c>
      <c r="I194" s="312"/>
      <c r="J194" s="312"/>
      <c r="K194" s="244"/>
    </row>
    <row r="195" spans="2:11" ht="15" customHeight="1">
      <c r="B195" s="223"/>
      <c r="C195" s="203"/>
      <c r="D195" s="203"/>
      <c r="E195" s="203"/>
      <c r="F195" s="222" t="s">
        <v>45</v>
      </c>
      <c r="G195" s="203"/>
      <c r="H195" s="312" t="s">
        <v>773</v>
      </c>
      <c r="I195" s="312"/>
      <c r="J195" s="312"/>
      <c r="K195" s="244"/>
    </row>
    <row r="196" spans="2:11" ht="15" customHeight="1">
      <c r="B196" s="223"/>
      <c r="C196" s="203"/>
      <c r="D196" s="203"/>
      <c r="E196" s="203"/>
      <c r="F196" s="222"/>
      <c r="G196" s="203"/>
      <c r="H196" s="203"/>
      <c r="I196" s="203"/>
      <c r="J196" s="203"/>
      <c r="K196" s="244"/>
    </row>
    <row r="197" spans="2:11" ht="15" customHeight="1">
      <c r="B197" s="223"/>
      <c r="C197" s="203" t="s">
        <v>732</v>
      </c>
      <c r="D197" s="203"/>
      <c r="E197" s="203"/>
      <c r="F197" s="222" t="s">
        <v>76</v>
      </c>
      <c r="G197" s="203"/>
      <c r="H197" s="312" t="s">
        <v>774</v>
      </c>
      <c r="I197" s="312"/>
      <c r="J197" s="312"/>
      <c r="K197" s="244"/>
    </row>
    <row r="198" spans="2:11" ht="15" customHeight="1">
      <c r="B198" s="223"/>
      <c r="C198" s="229"/>
      <c r="D198" s="203"/>
      <c r="E198" s="203"/>
      <c r="F198" s="222" t="s">
        <v>629</v>
      </c>
      <c r="G198" s="203"/>
      <c r="H198" s="312" t="s">
        <v>630</v>
      </c>
      <c r="I198" s="312"/>
      <c r="J198" s="312"/>
      <c r="K198" s="244"/>
    </row>
    <row r="199" spans="2:11" ht="15" customHeight="1">
      <c r="B199" s="223"/>
      <c r="C199" s="203"/>
      <c r="D199" s="203"/>
      <c r="E199" s="203"/>
      <c r="F199" s="222" t="s">
        <v>627</v>
      </c>
      <c r="G199" s="203"/>
      <c r="H199" s="312" t="s">
        <v>775</v>
      </c>
      <c r="I199" s="312"/>
      <c r="J199" s="312"/>
      <c r="K199" s="244"/>
    </row>
    <row r="200" spans="2:11" ht="15" customHeight="1">
      <c r="B200" s="258"/>
      <c r="C200" s="229"/>
      <c r="D200" s="229"/>
      <c r="E200" s="229"/>
      <c r="F200" s="222" t="s">
        <v>631</v>
      </c>
      <c r="G200" s="208"/>
      <c r="H200" s="310" t="s">
        <v>632</v>
      </c>
      <c r="I200" s="310"/>
      <c r="J200" s="310"/>
      <c r="K200" s="259"/>
    </row>
    <row r="201" spans="2:11" ht="15" customHeight="1">
      <c r="B201" s="258"/>
      <c r="C201" s="229"/>
      <c r="D201" s="229"/>
      <c r="E201" s="229"/>
      <c r="F201" s="222" t="s">
        <v>633</v>
      </c>
      <c r="G201" s="208"/>
      <c r="H201" s="310" t="s">
        <v>776</v>
      </c>
      <c r="I201" s="310"/>
      <c r="J201" s="310"/>
      <c r="K201" s="259"/>
    </row>
    <row r="202" spans="2:11" ht="15" customHeight="1">
      <c r="B202" s="258"/>
      <c r="C202" s="229"/>
      <c r="D202" s="229"/>
      <c r="E202" s="229"/>
      <c r="F202" s="260"/>
      <c r="G202" s="208"/>
      <c r="H202" s="261"/>
      <c r="I202" s="261"/>
      <c r="J202" s="261"/>
      <c r="K202" s="259"/>
    </row>
    <row r="203" spans="2:11" ht="15" customHeight="1">
      <c r="B203" s="258"/>
      <c r="C203" s="203" t="s">
        <v>756</v>
      </c>
      <c r="D203" s="229"/>
      <c r="E203" s="229"/>
      <c r="F203" s="222">
        <v>1</v>
      </c>
      <c r="G203" s="208"/>
      <c r="H203" s="310" t="s">
        <v>777</v>
      </c>
      <c r="I203" s="310"/>
      <c r="J203" s="310"/>
      <c r="K203" s="259"/>
    </row>
    <row r="204" spans="2:11" ht="15" customHeight="1">
      <c r="B204" s="258"/>
      <c r="C204" s="229"/>
      <c r="D204" s="229"/>
      <c r="E204" s="229"/>
      <c r="F204" s="222">
        <v>2</v>
      </c>
      <c r="G204" s="208"/>
      <c r="H204" s="310" t="s">
        <v>778</v>
      </c>
      <c r="I204" s="310"/>
      <c r="J204" s="310"/>
      <c r="K204" s="259"/>
    </row>
    <row r="205" spans="2:11" ht="15" customHeight="1">
      <c r="B205" s="258"/>
      <c r="C205" s="229"/>
      <c r="D205" s="229"/>
      <c r="E205" s="229"/>
      <c r="F205" s="222">
        <v>3</v>
      </c>
      <c r="G205" s="208"/>
      <c r="H205" s="310" t="s">
        <v>779</v>
      </c>
      <c r="I205" s="310"/>
      <c r="J205" s="310"/>
      <c r="K205" s="259"/>
    </row>
    <row r="206" spans="2:11" ht="15" customHeight="1">
      <c r="B206" s="258"/>
      <c r="C206" s="229"/>
      <c r="D206" s="229"/>
      <c r="E206" s="229"/>
      <c r="F206" s="222">
        <v>4</v>
      </c>
      <c r="G206" s="208"/>
      <c r="H206" s="310" t="s">
        <v>780</v>
      </c>
      <c r="I206" s="310"/>
      <c r="J206" s="310"/>
      <c r="K206" s="259"/>
    </row>
    <row r="207" spans="2:11" ht="12.75" customHeight="1">
      <c r="B207" s="262"/>
      <c r="C207" s="263"/>
      <c r="D207" s="263"/>
      <c r="E207" s="263"/>
      <c r="F207" s="263"/>
      <c r="G207" s="263"/>
      <c r="H207" s="263"/>
      <c r="I207" s="263"/>
      <c r="J207" s="263"/>
      <c r="K207" s="26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Machek Tomáš</dc:creator>
  <cp:keywords/>
  <dc:description/>
  <cp:lastModifiedBy>Machek Tomáš</cp:lastModifiedBy>
  <dcterms:created xsi:type="dcterms:W3CDTF">2015-06-29T14:39:24Z</dcterms:created>
  <dcterms:modified xsi:type="dcterms:W3CDTF">2015-06-29T14:50:26Z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