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1 - Jižní průčelí - střed..." sheetId="2" r:id="rId2"/>
    <sheet name="4 - Východní průčelí" sheetId="3" r:id="rId3"/>
    <sheet name="Pokyny pro vyplnění" sheetId="4" r:id="rId4"/>
  </sheets>
  <definedNames>
    <definedName name="_xlnm._FilterDatabase" localSheetId="1" hidden="1">'1 - Jižní průčelí - střed...'!$C$99:$K$99</definedName>
    <definedName name="_xlnm._FilterDatabase" localSheetId="2" hidden="1">'4 - Východní průčelí'!$C$86:$K$86</definedName>
    <definedName name="_xlnm.Print_Titles" localSheetId="1">'1 - Jižní průčelí - střed...'!$99:$99</definedName>
    <definedName name="_xlnm.Print_Titles" localSheetId="2">'4 - Východní průčelí'!$86:$86</definedName>
    <definedName name="_xlnm.Print_Titles" localSheetId="0">'Rekapitulace stavby'!$49:$49</definedName>
    <definedName name="_xlnm.Print_Area" localSheetId="1">'1 - Jižní průčelí - střed...'!$C$4:$J$36,'1 - Jižní průčelí - střed...'!$C$42:$J$81,'1 - Jižní průčelí - střed...'!$C$87:$K$351</definedName>
    <definedName name="_xlnm.Print_Area" localSheetId="2">'4 - Východní průčelí'!$C$4:$J$36,'4 - Východní průčelí'!$C$42:$J$68,'4 - Východní průčelí'!$C$74:$K$116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<sst xmlns="http://schemas.openxmlformats.org/spreadsheetml/2006/main" count="3713" uniqueCount="961">
  <si>
    <t>Export VZ</t>
  </si>
  <si>
    <t>List obsahuje:</t>
  </si>
  <si>
    <t>3.0</t>
  </si>
  <si>
    <t>False</t>
  </si>
  <si>
    <t>{8A83CCA7-2DC1-4732-97C8-849EDC265FD8}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</si>
  <si>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</si>
  <si>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</si>
  <si>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</si>
  <si>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</si>
  <si>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</si>
  <si>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</si>
  <si>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</si>
  <si>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</si>
  <si>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022017_C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</si>
  <si>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</si>
  <si>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</si>
  <si>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vnějšího pláště hlavní budovy Hankova domu č.p. 299 ve Dvoře Králové n. Labem - zadávací dokumentace I verze</t>
  </si>
  <si>
    <t>0,1</t>
  </si>
  <si>
    <t>KSO:</t>
  </si>
  <si>
    <t>CC-CZ:</t>
  </si>
  <si>
    <t>1</t>
  </si>
  <si>
    <t>Místo:</t>
  </si>
  <si>
    <t xml:space="preserve"> </t>
  </si>
  <si>
    <t>Datum:</t>
  </si>
  <si>
    <t>15.03.2017</t>
  </si>
  <si>
    <t>10</t>
  </si>
  <si>
    <t>100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</si>
  <si>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</si>
  <si>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</si>
  <si>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</si>
  <si>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</si>
  <si>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</si>
  <si>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</si>
  <si>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</si>
  <si>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</si>
  <si>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</si>
  <si>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</si>
  <si>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</si>
  <si>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</si>
  <si>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</si>
  <si>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</si>
  <si>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</si>
  <si>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</si>
  <si>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</si>
  <si>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</si>
  <si>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</si>
  <si>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</si>
  <si>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</si>
  <si>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</si>
  <si>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</si>
  <si>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</si>
  <si>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</si>
  <si>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</si>
  <si>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</si>
  <si>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</si>
  <si>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</si>
  <si>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</si>
  <si>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</si>
  <si>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</si>
  <si>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</si>
  <si>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</si>
  <si>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</si>
  <si>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</si>
  <si>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</si>
  <si>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</si>
  <si>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</si>
  <si>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</si>
  <si>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</si>
  <si>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</si>
  <si>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</si>
  <si>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</si>
  <si>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</si>
  <si>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</si>
  <si>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</si>
  <si>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Jižní průčelí - střední díl</t>
  </si>
  <si>
    <t>STA</t>
  </si>
  <si>
    <t>{10AAEB37-FA1B-49DB-88DE-C53C5D81EF30}</t>
  </si>
  <si>
    <t>2</t>
  </si>
  <si>
    <t>4</t>
  </si>
  <si>
    <t>Východní průčelí</t>
  </si>
  <si>
    <t>{C3C63F76-3E07-4FE7-8B6A-78E1D8FCC80F}</t>
  </si>
  <si>
    <t>Zpět na list:</t>
  </si>
  <si>
    <t>KRYCÍ LIST SOUPISU</t>
  </si>
  <si>
    <t>Objekt:</t>
  </si>
  <si>
    <t>1 - Jižní průčelí - střední díl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</si>
  <si>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</si>
  <si>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</si>
  <si>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</si>
  <si>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</si>
  <si>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</si>
  <si>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</si>
  <si>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</si>
  <si>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</si>
  <si>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</si>
  <si>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</si>
  <si>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</si>
  <si>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</si>
  <si>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</si>
  <si>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</si>
  <si>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</si>
  <si>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</si>
  <si>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</si>
  <si>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748 - Elektromontáže - osvětlovací zařízení a svítidla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</si>
  <si>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</si>
  <si>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</si>
  <si>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</si>
  <si>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</si>
  <si>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</si>
  <si>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</si>
  <si>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</si>
  <si>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</si>
  <si>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</si>
  <si>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</si>
  <si>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</si>
  <si>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</si>
  <si>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</si>
  <si>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</si>
  <si>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</si>
  <si>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</si>
  <si>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</si>
  <si>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</si>
  <si>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</si>
  <si>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</si>
  <si>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</si>
  <si>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</si>
  <si>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</si>
  <si>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</si>
  <si>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</si>
  <si>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</si>
  <si>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</si>
  <si>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</si>
  <si>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</si>
  <si>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</si>
  <si>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223</t>
  </si>
  <si>
    <t>K</t>
  </si>
  <si>
    <t>120901122</t>
  </si>
  <si>
    <t>Bourání zdiva z betonu prostého prokládaného kamenem v odkopávkách nebo prokopávkách ručně</t>
  </si>
  <si>
    <t>m3</t>
  </si>
  <si>
    <t>CS ÚRS 2014 01</t>
  </si>
  <si>
    <t>-516940638</t>
  </si>
  <si>
    <t>VV</t>
  </si>
  <si>
    <t>(11,5*0,75+3,15*0,6)*0,3*1,2</t>
  </si>
  <si>
    <t>212</t>
  </si>
  <si>
    <t>131201101</t>
  </si>
  <si>
    <t>Hloubení jam nezapažených v hornině tř. 3 objemu do 100 m3</t>
  </si>
  <si>
    <t>345206886</t>
  </si>
  <si>
    <t>2*0,5*2*1,2</t>
  </si>
  <si>
    <t>213</t>
  </si>
  <si>
    <t>131201109</t>
  </si>
  <si>
    <t>Příplatek za lepivost u hloubení jam nezapažených v hornině tř. 3</t>
  </si>
  <si>
    <t>242035838</t>
  </si>
  <si>
    <t>214</t>
  </si>
  <si>
    <t>162201201</t>
  </si>
  <si>
    <t>Vodorovné přemístění do 10 m nošením výkopku z horniny tř. 1 až 4</t>
  </si>
  <si>
    <t>-1791612853</t>
  </si>
  <si>
    <t>215</t>
  </si>
  <si>
    <t>167101101</t>
  </si>
  <si>
    <t>Nakládání výkopku z hornin tř. 1 až 4 do 100 m3</t>
  </si>
  <si>
    <t>-427040629</t>
  </si>
  <si>
    <t>Zakládání</t>
  </si>
  <si>
    <t>206</t>
  </si>
  <si>
    <t>271572211</t>
  </si>
  <si>
    <t>Podsyp pod základové konstrukce se zhutněním z netříděného štěrkopísku</t>
  </si>
  <si>
    <t>-1665287015</t>
  </si>
  <si>
    <t>(11,5*0,75+3,15*0,6)*0,25*1,2</t>
  </si>
  <si>
    <t>1,71*3,85*0,25*1,1</t>
  </si>
  <si>
    <t>2*0,5*2*0,25</t>
  </si>
  <si>
    <t>211</t>
  </si>
  <si>
    <t>274313811</t>
  </si>
  <si>
    <t>Základové pásy z betonu tř. C 25/30</t>
  </si>
  <si>
    <t>2012987576</t>
  </si>
  <si>
    <t>2*0,5*0,65*2</t>
  </si>
  <si>
    <t>3</t>
  </si>
  <si>
    <t>Svislé a kompletní konstrukce</t>
  </si>
  <si>
    <t>210</t>
  </si>
  <si>
    <t>311231139</t>
  </si>
  <si>
    <t>Zdivo nosné z cihel dl 250 mm pevnosti P 20 na MC 15</t>
  </si>
  <si>
    <t>1563384547</t>
  </si>
  <si>
    <t>56</t>
  </si>
  <si>
    <t>312231126</t>
  </si>
  <si>
    <t>Zdivo výplňové z cihel dl 290 mm pevnosti P 20 až 25 na MC 10</t>
  </si>
  <si>
    <t>533452506</t>
  </si>
  <si>
    <t>(10,4+2+2)*0,6*0,8 "ZE11"</t>
  </si>
  <si>
    <t>4,5*4*0,1 "ZE4"</t>
  </si>
  <si>
    <t>(2,2+0,75+0,75+2,2+1+0,5+1+0,5)*2*0,85*0,15*1,3 "ZE2"</t>
  </si>
  <si>
    <t>76</t>
  </si>
  <si>
    <t>317231126 O5b</t>
  </si>
  <si>
    <t>Zdivo římsové zavázané do nosných stěn portiku z cihel dl 290 mm pevnosti P 20 až 25 na MC 10</t>
  </si>
  <si>
    <t>-113164652</t>
  </si>
  <si>
    <t>((2,5+1,05+1,05+2,5+1,2+0,65+1,2+0,65)*2+2,7+1,4+1,4+2,7+6*1,2)*0,15*0,3*1,2</t>
  </si>
  <si>
    <t>80</t>
  </si>
  <si>
    <t>317231126 O6b</t>
  </si>
  <si>
    <t>-1393729079</t>
  </si>
  <si>
    <t>55</t>
  </si>
  <si>
    <t>ZE1</t>
  </si>
  <si>
    <t xml:space="preserve">Dodatečná horizontální izolace zdiva tl 850 mm systémem infuzních clon, viz PD   </t>
  </si>
  <si>
    <t>m2</t>
  </si>
  <si>
    <t>-1082337093</t>
  </si>
  <si>
    <t>(10,4+10,4+3,2+3,2)*0,85*1,1</t>
  </si>
  <si>
    <t>5</t>
  </si>
  <si>
    <t>Komunikace</t>
  </si>
  <si>
    <t>220</t>
  </si>
  <si>
    <t>591211111</t>
  </si>
  <si>
    <t>Kladení dlažby z kostek drobných z kamene do lože z kameniva těženého tl 50 mm</t>
  </si>
  <si>
    <t>-582556709</t>
  </si>
  <si>
    <t>(11,5*0,75+3,15*0,6)*1,2</t>
  </si>
  <si>
    <t>221</t>
  </si>
  <si>
    <t>M</t>
  </si>
  <si>
    <t>583800170</t>
  </si>
  <si>
    <t>mozaika dlažební, mramor velikost 4/6 cm</t>
  </si>
  <si>
    <t>8</t>
  </si>
  <si>
    <t>599093514</t>
  </si>
  <si>
    <t>P</t>
  </si>
  <si>
    <t>Poznámka k položce:
1 vak = 13 m2 (cca 1,2 t)</t>
  </si>
  <si>
    <t>6</t>
  </si>
  <si>
    <t>Úpravy povrchů, podlahy a osazování výplní</t>
  </si>
  <si>
    <t>197</t>
  </si>
  <si>
    <t>612311141R</t>
  </si>
  <si>
    <t>Vápenná omítka štuková dvouvrstvá vnitřních stěn nanášená ručně</t>
  </si>
  <si>
    <t>-2134507773</t>
  </si>
  <si>
    <t>4,5*4*2  "ZE4"</t>
  </si>
  <si>
    <t>233</t>
  </si>
  <si>
    <t>612325302</t>
  </si>
  <si>
    <t>Vápenocementová štuková omítka ostění nebo nadpraží</t>
  </si>
  <si>
    <t>108645062</t>
  </si>
  <si>
    <t>(2,75+2,45+2,75)*0,65*1,3*3+(2,75+2,45+2,75)*0,45*1,3*3+(2,75+2,75+2,75)*0,7*2</t>
  </si>
  <si>
    <t>192</t>
  </si>
  <si>
    <t>612325402</t>
  </si>
  <si>
    <t>Oprava vnitřní vápenocementové hrubé omítky stěn v rozsahu plochy do 30%</t>
  </si>
  <si>
    <t>1953100618</t>
  </si>
  <si>
    <t>8*2,5</t>
  </si>
  <si>
    <t>191</t>
  </si>
  <si>
    <t>612325422</t>
  </si>
  <si>
    <t>Oprava vnitřní vápenocementové štukové omítky stěn v rozsahu plochy do 30%</t>
  </si>
  <si>
    <t>-641689222</t>
  </si>
  <si>
    <t>8*1,5</t>
  </si>
  <si>
    <t>224</t>
  </si>
  <si>
    <t>622321191R</t>
  </si>
  <si>
    <t>Příplatek za použití pojiva vicat</t>
  </si>
  <si>
    <t>kg</t>
  </si>
  <si>
    <t>-549091857</t>
  </si>
  <si>
    <t>444,87*0,03*0,2*1200</t>
  </si>
  <si>
    <t>225</t>
  </si>
  <si>
    <t>622321191R1</t>
  </si>
  <si>
    <t>Příplatek za použití antuky</t>
  </si>
  <si>
    <t>-1452849999</t>
  </si>
  <si>
    <t>444,87*0,03*0,03*1050</t>
  </si>
  <si>
    <t>226</t>
  </si>
  <si>
    <t>622321191R2</t>
  </si>
  <si>
    <t>Příplatek za použití dřevného uhlí</t>
  </si>
  <si>
    <t>-1709948482</t>
  </si>
  <si>
    <t>444,87*0,03*0,03*400</t>
  </si>
  <si>
    <t>199</t>
  </si>
  <si>
    <t>631311126</t>
  </si>
  <si>
    <t>Mazanina tl do 120 mm z betonu prostého tř. C 25/30</t>
  </si>
  <si>
    <t>1573778374</t>
  </si>
  <si>
    <t>1,71*3,85*0,1*1,1</t>
  </si>
  <si>
    <t>(8,5*2+3*1,7*0,35+3*1,7*0,8)*0,12*1,1</t>
  </si>
  <si>
    <t>200</t>
  </si>
  <si>
    <t>631362021</t>
  </si>
  <si>
    <t>Výztuž mazanin svařovanými sítěmi Kari</t>
  </si>
  <si>
    <t>t</t>
  </si>
  <si>
    <t>-1069020886</t>
  </si>
  <si>
    <t>1,71*3,85*0,1*1,1*0,0079</t>
  </si>
  <si>
    <t>(8,5*2+3*1,7*0,35+3*1,7*0,8)*0,12*1,1*0,0079</t>
  </si>
  <si>
    <t>51</t>
  </si>
  <si>
    <t>O1b</t>
  </si>
  <si>
    <t>Replika původní štukové dvouvrstvé omítky základních ploch ze speciální staveništní malty (receptura A)</t>
  </si>
  <si>
    <t>1332639428</t>
  </si>
  <si>
    <t>((10,4*4,9-3*4)+(3,2*4,9-1*5,27)+(3,2*4,9-1*5,27)+(10,4*4,4-3*4)+(3,2*4,4-1*5,27)+(3,2*4,-1*5,27)+(10,4*4,4-2*3,1--5))*1,3    "portikus"</t>
  </si>
  <si>
    <t>71</t>
  </si>
  <si>
    <t>O1c</t>
  </si>
  <si>
    <t>Replika původní štukové dvouvrstvé omítky kleneb a klenebních pasů v interiéru portiku</t>
  </si>
  <si>
    <t>1343340482</t>
  </si>
  <si>
    <t>10,4*3,2*1,8</t>
  </si>
  <si>
    <t>155</t>
  </si>
  <si>
    <t>O3</t>
  </si>
  <si>
    <t>Replika původní štukové dvouvrstvé omítky soklové pásové bosáže ze speciální sušící maltové směsi (receptura F); tl. až 50 mm</t>
  </si>
  <si>
    <t>229920355</t>
  </si>
  <si>
    <t>(2,2+0,75+0,75+2,2+1+0,5+1+0,5)*2*0,85*1,3</t>
  </si>
  <si>
    <t>156</t>
  </si>
  <si>
    <t>O5b</t>
  </si>
  <si>
    <t>Replika původní tažené štukové dvouvrstvé omítky trnožní římsy portiku r. š. 300 mm ze speciální maltové směsi (receptura C+H)</t>
  </si>
  <si>
    <t>m</t>
  </si>
  <si>
    <t>1131210125</t>
  </si>
  <si>
    <t>((2,5+1,05+1,05+2,5+1,2+0,65+1,2+0,65)*2+2,7+1,4+1,4+2,7+6*1,2)*1,2</t>
  </si>
  <si>
    <t>157</t>
  </si>
  <si>
    <t>O6b</t>
  </si>
  <si>
    <t>Replika původní tažené štukové dvouvrstvé omítky kordonové římsy portiku r. š. 300 mm ze speciální maltové směsi (receptura C+H)</t>
  </si>
  <si>
    <t>-1632481774</t>
  </si>
  <si>
    <t>158</t>
  </si>
  <si>
    <t>O7b</t>
  </si>
  <si>
    <t>Replika původní štukové dvouvrstvé omítky kladí 1NP (tj. architráv r.š. 500, vlys r.š. 300 a římsa r.š.700); (receptura C+H)</t>
  </si>
  <si>
    <t>-14227511</t>
  </si>
  <si>
    <t>10,9+3,2+3,2</t>
  </si>
  <si>
    <t>159</t>
  </si>
  <si>
    <t>O8b</t>
  </si>
  <si>
    <t>Replika původní štukové dvouvrstvé omítky pásové patice plného zábradlí portiku r. š. 450 mm ze speciální maltové směsi (receptura C+H)</t>
  </si>
  <si>
    <t>952809779</t>
  </si>
  <si>
    <t>10,65+3,2+3,2</t>
  </si>
  <si>
    <t>160</t>
  </si>
  <si>
    <t>O12b</t>
  </si>
  <si>
    <t>Replika původních nedochovaných archivolt arkád portiku s ostěním a nadpražím (sv.1550/3500;recepturaC+H) - plastické členění z exter.  i inter. portiku;včetně odformování,výroby formy a odlití dekorativního klenáku z exteriéru portiku (receptura CH)</t>
  </si>
  <si>
    <t>ks</t>
  </si>
  <si>
    <t>487159013</t>
  </si>
  <si>
    <t>161</t>
  </si>
  <si>
    <t>O12c</t>
  </si>
  <si>
    <t xml:space="preserve">Replika původních nedochovaných archivolt arkád portiku s ostěním a nadpražím (sv. 2000/3500; receptura C+H) - plastické členění z exter. i inter. portiku;včetně odformování,výroby formy a odlití dekorativního klenáku z exteriéru portiku (recepturaCH) </t>
  </si>
  <si>
    <t>-1259677006</t>
  </si>
  <si>
    <t>162</t>
  </si>
  <si>
    <t>O13b</t>
  </si>
  <si>
    <t xml:space="preserve">Replika původního nedochovaného ostění a profilované archivolty okenního otvoru (s.v. 1250/2630mm; recepturaC+H) </t>
  </si>
  <si>
    <t>1166291909</t>
  </si>
  <si>
    <t>163</t>
  </si>
  <si>
    <t>O16b</t>
  </si>
  <si>
    <t xml:space="preserve">Replika původní nedochované profilované patky, kanelovaného dříku a ionské hlavice pilastru výšky 3100 mm; štukové prvky patka a dřík (recepturaC+H);  výroba sádrového modelu,odformování,výroba formy a odlití ionské hlavice (recepturaCH) </t>
  </si>
  <si>
    <t>-1857389899</t>
  </si>
  <si>
    <t>164</t>
  </si>
  <si>
    <t>O16c</t>
  </si>
  <si>
    <t xml:space="preserve">Replika původní nedochované profilované patky, kanelovaného dříku a ionské hlavice nárožního pilastru výšky 3100 mm; štukové prvky patka a dřík (recepturaC+H); výroba sádrového modelu,odformování,výroba formy a odlití nárožní ionské hlavice (recepturaCH) </t>
  </si>
  <si>
    <t>1915245620</t>
  </si>
  <si>
    <t>120</t>
  </si>
  <si>
    <t>O21</t>
  </si>
  <si>
    <t>Replika původního nedochovaného  štukového panelování zábradlí balkonu (sloupy a výplně) ze speciální staveništní směsi (recepturaC+H)</t>
  </si>
  <si>
    <t>1594557337</t>
  </si>
  <si>
    <t>(10,65+3,2+3,2)*0,45*1,2</t>
  </si>
  <si>
    <t>121</t>
  </si>
  <si>
    <t>O22a</t>
  </si>
  <si>
    <t>Replika původní nedochované římsy klenebních zrcadel portiku r. š. 300 mm ze speciální staveništní směsi (recepturaC+H)</t>
  </si>
  <si>
    <t>-2129419062</t>
  </si>
  <si>
    <t>(1,85+2,05+0,8+1)*2*3*1,2</t>
  </si>
  <si>
    <t>151</t>
  </si>
  <si>
    <t>O22b</t>
  </si>
  <si>
    <t>Replika původní nedochované štukové ornamentální výzdoby klenebních zrcadel portiku 800/1000 mm ze speciální staveništní směsi (recepturaC+H)</t>
  </si>
  <si>
    <t>-1118305583</t>
  </si>
  <si>
    <t>167</t>
  </si>
  <si>
    <t>O1š</t>
  </si>
  <si>
    <t>Štukové omítky základních ploch - Nové štukové omítky budou provedeny ze staveništně připraveného probarveného štuku (receptura D)</t>
  </si>
  <si>
    <t>1914879221</t>
  </si>
  <si>
    <t>168</t>
  </si>
  <si>
    <t>O9b</t>
  </si>
  <si>
    <t>Replika původní tažené štukové dvouvrstvé omítky parapetní římsy zábradlí portiku r.š. 300 mm ze speciální staveništní směsi (receptura C+H)</t>
  </si>
  <si>
    <t>1601425495</t>
  </si>
  <si>
    <t>127</t>
  </si>
  <si>
    <t>RE3a</t>
  </si>
  <si>
    <t xml:space="preserve">Replika původního volutového klenáku s akantovým listem, v. 350 mm; odformování, výroba formy, odlití, sejmutí stávající hlavice a montáž nové hlavice  (recepturaCH) </t>
  </si>
  <si>
    <t>618088911</t>
  </si>
  <si>
    <t>128</t>
  </si>
  <si>
    <t>RE3b</t>
  </si>
  <si>
    <t>Restaurování volutového klenáku s akantovým listem, v. 350 mm - odstranění recentních omítek a nátěrů, zpevnění organokřemičitany, doplnění chybějících částí, retuše</t>
  </si>
  <si>
    <t>-1938681857</t>
  </si>
  <si>
    <t>139</t>
  </si>
  <si>
    <t>RE10a</t>
  </si>
  <si>
    <t xml:space="preserve">Replika původního hautreliéfu s motivem lví hlavy, v. 250 mm; odformování, výroba formy, odlití, sejmutí stávající hlavice a montáž nové hlavice  (recepturaCH) </t>
  </si>
  <si>
    <t>935882598</t>
  </si>
  <si>
    <t>140</t>
  </si>
  <si>
    <t>RE10b</t>
  </si>
  <si>
    <t>Restaurování hautreliéfu s motivem lví hlavy, v. 250 mm - odstranění recentních omítek a nátěrů, zpevnění organokřemičitany, doplnění chybějících částí, retuše</t>
  </si>
  <si>
    <t>618121686</t>
  </si>
  <si>
    <t>9</t>
  </si>
  <si>
    <t>Ostatní konstrukce a práce-bourání</t>
  </si>
  <si>
    <t>29</t>
  </si>
  <si>
    <t>941111132</t>
  </si>
  <si>
    <t>Montáž lešení řadového trubkového lehkého s podlahami zatížení do 200 kg/m2 š do 1,5 m v do 25 m</t>
  </si>
  <si>
    <t>16</t>
  </si>
  <si>
    <t>514705405</t>
  </si>
  <si>
    <t>(11,15*15+4*7*2+11,15*7+11,15*3,6+4*3,6*2)*1,2</t>
  </si>
  <si>
    <t>30</t>
  </si>
  <si>
    <t>941111232</t>
  </si>
  <si>
    <t>Příplatek k lešení řadovému trubkovému lehkému s podlahami š 1,5 m v 25 m za první a ZKD den použití</t>
  </si>
  <si>
    <t>-1510822855</t>
  </si>
  <si>
    <t>(11,15*15+4*7*2+11,15*7+11,15*3,6+4*3,6*2)*1,2*120</t>
  </si>
  <si>
    <t>31</t>
  </si>
  <si>
    <t>941112832</t>
  </si>
  <si>
    <t>Demontáž lešení řadového trubkového lehkého bez podlah zatížení do 200 kg/m2 š do 1,5 m v do 25 m</t>
  </si>
  <si>
    <t>-1343698791</t>
  </si>
  <si>
    <t>32</t>
  </si>
  <si>
    <t>944511111</t>
  </si>
  <si>
    <t>Montáž ochranné sítě z textilie z umělých vláken</t>
  </si>
  <si>
    <t>352029156</t>
  </si>
  <si>
    <t>33</t>
  </si>
  <si>
    <t>944511211</t>
  </si>
  <si>
    <t>Příplatek k ochranné síti za první a ZKD den použití</t>
  </si>
  <si>
    <t>2000399531</t>
  </si>
  <si>
    <t>34</t>
  </si>
  <si>
    <t>944511811</t>
  </si>
  <si>
    <t>Demontáž ochranné sítě z textilie z umělých vláken</t>
  </si>
  <si>
    <t>1102634383</t>
  </si>
  <si>
    <t>57</t>
  </si>
  <si>
    <t>962032432</t>
  </si>
  <si>
    <t>Bourání zdiva cihelných z dutých nebo plných cihel pálených i nepálených na MV nebo MVC přes 1 m3</t>
  </si>
  <si>
    <t>-1096893388</t>
  </si>
  <si>
    <t>187</t>
  </si>
  <si>
    <t>963042819</t>
  </si>
  <si>
    <t>B10 Bourání schodišťových stupňů betonových zhotovených na místě</t>
  </si>
  <si>
    <t>-135034709</t>
  </si>
  <si>
    <t>(3,9+3,9+11,5)*0,6*0,8</t>
  </si>
  <si>
    <t>189</t>
  </si>
  <si>
    <t>965043441</t>
  </si>
  <si>
    <t>Bourání podkladů pod dlažby betonových s potěrem nebo teracem tl do 150 mm pl přes 4 m2</t>
  </si>
  <si>
    <t>-484010037</t>
  </si>
  <si>
    <t>10,5*3,25*0,15</t>
  </si>
  <si>
    <t>188</t>
  </si>
  <si>
    <t>965049112</t>
  </si>
  <si>
    <t>Příplatek k bourání betonových mazanin za bourání se svařovanou sítí tl přes 100 mm</t>
  </si>
  <si>
    <t>-468218819</t>
  </si>
  <si>
    <t>181</t>
  </si>
  <si>
    <t>968072456B1</t>
  </si>
  <si>
    <t>Vybourání kovových dvoukřídlých dveří s nadsvětlíkem (1250x3500 mm)</t>
  </si>
  <si>
    <t>kus</t>
  </si>
  <si>
    <t>310638448</t>
  </si>
  <si>
    <t>968062456B2</t>
  </si>
  <si>
    <t>Vybourání dřevěných dvoukřídlých dveří s nadsvětlíkem (1250x3265 mm)</t>
  </si>
  <si>
    <t>-1099898783</t>
  </si>
  <si>
    <t>968062456B3</t>
  </si>
  <si>
    <t>Vybourání dřevěných špaletových čtyřkřídlých oken s půlkruhovými nadsvětlíky (1250x2540 mm)</t>
  </si>
  <si>
    <t>2008754263</t>
  </si>
  <si>
    <t>77</t>
  </si>
  <si>
    <t>974031164 O5b</t>
  </si>
  <si>
    <t>Vysekání rýh ve zdivu cihelném hl do 150 mm š do 150 mm</t>
  </si>
  <si>
    <t>-897563105</t>
  </si>
  <si>
    <t>79</t>
  </si>
  <si>
    <t>974031164 O6b</t>
  </si>
  <si>
    <t>-1721360899</t>
  </si>
  <si>
    <t>52</t>
  </si>
  <si>
    <t>O1b_</t>
  </si>
  <si>
    <t>Odstranění původních nesoudržných vápenocementových dvouvrstvých omítek základních ploch</t>
  </si>
  <si>
    <t>2121252724</t>
  </si>
  <si>
    <t>((10,4*4,9-3*4)+(3,2*4,9-1*5,27)+(3,2*4,9-1*5,27)+(10,4*4,4-3*4)+(3,2*4,4-1*5,27)+(3,2*4,-1*5,27)+(10,4*4,4-3*5))*1,3    "portikus"</t>
  </si>
  <si>
    <t>72</t>
  </si>
  <si>
    <t>O1c_</t>
  </si>
  <si>
    <t>Odstranění  vápenocementových dvouvrstvých omítek omítky kleneb a klenebních pasů v interiéru portiku</t>
  </si>
  <si>
    <t>-1588570611</t>
  </si>
  <si>
    <t>54</t>
  </si>
  <si>
    <t>O3_</t>
  </si>
  <si>
    <t>Odstranění nesoudržných vápenocementových dvouvrstvých omítek soklové pásové bosáže</t>
  </si>
  <si>
    <t>1225111556</t>
  </si>
  <si>
    <t>74</t>
  </si>
  <si>
    <t>O7b_</t>
  </si>
  <si>
    <t>Odstranění nesoudržných vápenocementových dvouvrstvých omítek kladí 1NP (tj. architráv r.š. 500, vlys r.š. 300 a římsa r.š.700)</t>
  </si>
  <si>
    <t>1440677655</t>
  </si>
  <si>
    <t>82</t>
  </si>
  <si>
    <t>O8b_</t>
  </si>
  <si>
    <t>Odstranění původních nesoudržných vápenocementových dvouvrstvých omítek pásové patice plného zábradlí portiku r. š. 450 mm</t>
  </si>
  <si>
    <t>-1280294434</t>
  </si>
  <si>
    <t>237</t>
  </si>
  <si>
    <t>R1a</t>
  </si>
  <si>
    <t>Sejmutí nepůvodních akrylátových nátěrů za pomoci odstraňovače nátěrů a horké páry ze základních ploch pro potřeby restaurátorského průzkumu</t>
  </si>
  <si>
    <t>1970192747</t>
  </si>
  <si>
    <t>(10,4*6,8*1,3+11,4*0,75*1,8)*0,35*0,3 "jižní průčelí"</t>
  </si>
  <si>
    <t>(0,75*5,2*1,3+0,5*3,5*0,75*1,3+4*0,75*1,8)*0,35*0,3 "západní průčelí"</t>
  </si>
  <si>
    <t>(0,75*5,2*1,3+0,5*3,5*0,75*1,3+4*0,75*1,8)*0,35*0,3 "východní průčelí"</t>
  </si>
  <si>
    <t>49</t>
  </si>
  <si>
    <t>R1b</t>
  </si>
  <si>
    <t>Sejmutí nepůvodních akrylátových nátěrů za pomoci odstraňovače nátěrů a horké páry z plasticky členěné fasády (římsy, bosáže, štuková výzdoba) pro potřeby restaurátorského průzkumu</t>
  </si>
  <si>
    <t>-951193465</t>
  </si>
  <si>
    <t>(10,4*6,8*1,3+11,4*0,75*1,8)*0,65*0,3 "jižní průčelí"</t>
  </si>
  <si>
    <t>(0,75*5,2*1,3+0,5*3,5*0,75*1,3+4*0,75*1,8)*0,65*0,3 "západní průčelí"</t>
  </si>
  <si>
    <t>(0,75*5,2*1,3+0,5*3,5*0,75*1,3+4*0,75*1,8)*0,65*0,3 "východní průčelí"</t>
  </si>
  <si>
    <t>99</t>
  </si>
  <si>
    <t>Přesun hmot</t>
  </si>
  <si>
    <t>35</t>
  </si>
  <si>
    <t>998017002</t>
  </si>
  <si>
    <t>Přesun hmot s omezením mechanizace pro budovy v do 12 m</t>
  </si>
  <si>
    <t>CS ÚRS 2012 02</t>
  </si>
  <si>
    <t>413833185</t>
  </si>
  <si>
    <t>997</t>
  </si>
  <si>
    <t>Přesun sutě</t>
  </si>
  <si>
    <t>36</t>
  </si>
  <si>
    <t>997013213</t>
  </si>
  <si>
    <t>Vnitrostaveništní doprava suti a vybouraných hmot pro budovy v do 12 m ručně</t>
  </si>
  <si>
    <t>-1254210817</t>
  </si>
  <si>
    <t>37</t>
  </si>
  <si>
    <t>997013501</t>
  </si>
  <si>
    <t>Odvoz suti na skládku a vybouraných hmot nebo meziskládku do 1 km se složením</t>
  </si>
  <si>
    <t>820052277</t>
  </si>
  <si>
    <t>38</t>
  </si>
  <si>
    <t>997013509</t>
  </si>
  <si>
    <t>Příplatek k odvozu suti a vybouraných hmot na skládku ZKD 1 km přes 1 km</t>
  </si>
  <si>
    <t>1967186078</t>
  </si>
  <si>
    <t>93,135*10 'Přepočtené koeficientem množství</t>
  </si>
  <si>
    <t>39</t>
  </si>
  <si>
    <t>997013831</t>
  </si>
  <si>
    <t>Poplatek za uložení stavebního směsného odpadu na skládce (skládkovné)</t>
  </si>
  <si>
    <t>-1576911292</t>
  </si>
  <si>
    <t>PSV</t>
  </si>
  <si>
    <t>Práce a dodávky PSV</t>
  </si>
  <si>
    <t>711</t>
  </si>
  <si>
    <t>Izolace proti vodě, vlhkosti a plynům</t>
  </si>
  <si>
    <t>201</t>
  </si>
  <si>
    <t>711111051</t>
  </si>
  <si>
    <t>Provedení izolace proti zemní vlhkosti vodorovné za studena 2x nátěr tekutou elastickou hydroizolací</t>
  </si>
  <si>
    <t>-1093211593</t>
  </si>
  <si>
    <t>1,71*3,85*1,3</t>
  </si>
  <si>
    <t>(8,5*2+3*1,7*0,35+3*1,7*0,8)*1,3</t>
  </si>
  <si>
    <t>202</t>
  </si>
  <si>
    <t>245510500</t>
  </si>
  <si>
    <t>systém hydroizolační práškový WATERIZOL bal. 5 kg</t>
  </si>
  <si>
    <t>1914225791</t>
  </si>
  <si>
    <t>Poznámka k položce:
Spotřeba: na dvě vrstvy 1,5 kg/m2</t>
  </si>
  <si>
    <t>38,284*1,5 'Přepočtené koeficientem množství</t>
  </si>
  <si>
    <t>735</t>
  </si>
  <si>
    <t>Ústřední vytápění - otopná tělesa</t>
  </si>
  <si>
    <t>235</t>
  </si>
  <si>
    <t>735531003R</t>
  </si>
  <si>
    <t>Podlahové vytápění DE-VI systém Deviheat  topná rohož Devimat DSVF 150 W/m2 (materiál + montáž)</t>
  </si>
  <si>
    <t>97353094</t>
  </si>
  <si>
    <t>1,71*3,85*1,1</t>
  </si>
  <si>
    <t>748</t>
  </si>
  <si>
    <t>Elektromontáže - osvětlovací zařízení a svítidla</t>
  </si>
  <si>
    <t>26</t>
  </si>
  <si>
    <t>EL1</t>
  </si>
  <si>
    <t>Replika historického závěsného svítidla pro venkovní expozici, viz kniha svítidel</t>
  </si>
  <si>
    <t>1251834089</t>
  </si>
  <si>
    <t>25</t>
  </si>
  <si>
    <t>EL2</t>
  </si>
  <si>
    <t>Replika původní historické uliční konzolové lampy s elektrickým vedením, v. 900 mm, viz kniha svítidel</t>
  </si>
  <si>
    <t>-107889511</t>
  </si>
  <si>
    <t>762</t>
  </si>
  <si>
    <t>Konstrukce tesařské</t>
  </si>
  <si>
    <t>193</t>
  </si>
  <si>
    <t>762111811</t>
  </si>
  <si>
    <t>Demontáž stěn a příček z hraněného řeziva</t>
  </si>
  <si>
    <t>946586560</t>
  </si>
  <si>
    <t>4,5*4</t>
  </si>
  <si>
    <t>764</t>
  </si>
  <si>
    <t>Konstrukce klempířské</t>
  </si>
  <si>
    <t>19</t>
  </si>
  <si>
    <t>764002861</t>
  </si>
  <si>
    <t>B7/ Demontáž oplechování říms a ozdobných prvků do suti</t>
  </si>
  <si>
    <t>-1821739594</t>
  </si>
  <si>
    <t>3,5+11+3,5</t>
  </si>
  <si>
    <t>22</t>
  </si>
  <si>
    <t>764002871</t>
  </si>
  <si>
    <t>B8/ Demontáž lemování zdí do suti</t>
  </si>
  <si>
    <t>105505807</t>
  </si>
  <si>
    <t>2,7+10,6+2,7</t>
  </si>
  <si>
    <t>13</t>
  </si>
  <si>
    <t>764004803</t>
  </si>
  <si>
    <t>Demontáž podokapního žlabu k dalšímu použití</t>
  </si>
  <si>
    <t>-65636636</t>
  </si>
  <si>
    <t>10,95+3,5</t>
  </si>
  <si>
    <t>11</t>
  </si>
  <si>
    <t>764004863</t>
  </si>
  <si>
    <t>Demontáž svodu k dalšímu použití</t>
  </si>
  <si>
    <t>196994686</t>
  </si>
  <si>
    <t>183</t>
  </si>
  <si>
    <t>764238426</t>
  </si>
  <si>
    <t>KL8/ Oplechování rovné římsy celoplošně lepené z Cu plechu rš 500 mm</t>
  </si>
  <si>
    <t>1681912288</t>
  </si>
  <si>
    <t>764208147</t>
  </si>
  <si>
    <t>KL8/ Příplatek k montáži rovné římsy za zvýšenou pracnost  provedení rohu nebo koutu rš přes 400 mm</t>
  </si>
  <si>
    <t>-239179256</t>
  </si>
  <si>
    <t>23</t>
  </si>
  <si>
    <t>764235408R</t>
  </si>
  <si>
    <t>KL9/ Oplechování horních ploch a nadezdívek (atik) bez rohů z Cu plechu celoplošně lepené rš 750 mm</t>
  </si>
  <si>
    <t>-1232784422</t>
  </si>
  <si>
    <t>24</t>
  </si>
  <si>
    <t>764235446</t>
  </si>
  <si>
    <t>KL9/ Příplatek za zvýšenou pracnost při oplechování rohů nadezdívek (atik) z Cu plechu rš přes 400 mm</t>
  </si>
  <si>
    <t>145712300</t>
  </si>
  <si>
    <t>14</t>
  </si>
  <si>
    <t>764501103</t>
  </si>
  <si>
    <t>Montáž žlabu podokapního půlkulatého</t>
  </si>
  <si>
    <t>210192536</t>
  </si>
  <si>
    <t>12</t>
  </si>
  <si>
    <t>764508131</t>
  </si>
  <si>
    <t>Montáž kruhového svodu</t>
  </si>
  <si>
    <t>-256301908</t>
  </si>
  <si>
    <t>764531405</t>
  </si>
  <si>
    <t>Žlab podokapní půlkruhový z Cu plechu rš 400 mm</t>
  </si>
  <si>
    <t>-1738208222</t>
  </si>
  <si>
    <t>68</t>
  </si>
  <si>
    <t>998764102</t>
  </si>
  <si>
    <t>Přesun hmot tonážní pro konstrukce klempířské v objektech v do 12 m</t>
  </si>
  <si>
    <t>-1368231757</t>
  </si>
  <si>
    <t>766</t>
  </si>
  <si>
    <t>Konstrukce truhlářské</t>
  </si>
  <si>
    <t>69</t>
  </si>
  <si>
    <t>998766102</t>
  </si>
  <si>
    <t>Přesun hmot tonážní pro konstrukce truhlářské v objektech v do 12 m</t>
  </si>
  <si>
    <t>207944083</t>
  </si>
  <si>
    <t>TR1</t>
  </si>
  <si>
    <t>Výroba a montáž repliky původních dubových rámových dvoukřídlých dveří s půlkruhovým nadsvětlíkem (1500 x 3520 mm) osazených v kamenné zárubni</t>
  </si>
  <si>
    <t>1087597721</t>
  </si>
  <si>
    <t>Poznámka k položce:
povrchová úprava: systémový olejový nátěr; zasklení nadvětlíku: replika barevného foukaného skla; kování: 6x atypický vnější křížový závěs s dvojdílným hákem + 1 x atypický krabicový zámek s mosaznou klikou + 2 x atypická vnější zástrč + 3 x zapuštěný závěs + 2 x atypický zadlabaný rohovník + 2 x atypický obrtlík + 1 x přídavný zámek s bezpečnostní vložkou; více výkres TR 1
včetně souvisejících zednických a malířských prací, tj. zapravení a výmalba špalety</t>
  </si>
  <si>
    <t>TR4</t>
  </si>
  <si>
    <t>Výroba a montáž repliky původního modřínového špaletového čtyřkřídlého okna s půlkruhovými nadsvětlíky (1250 x 2630 mm)</t>
  </si>
  <si>
    <t>1242400317</t>
  </si>
  <si>
    <t>Poznámka k položce:
povrchová úprava: systémový olejový nátěr; zasklení: replika čirého foukaného skla tl. 4 mm; kování: 18 x zapuštěný závěs + 2 x železná hřebenová rozvora s atypickou mosaznou olivou  a zástrčemi + 20 x atypický zadlabaný rohovník + 2 x atypický obrtlík + 2 x zadlabaná záskočka + 2 x mosazná zarážka
více výkres TR 3
včetně souvisejících zednických a malířských prací, tj. zapravení a výmalba špalety</t>
  </si>
  <si>
    <t>219</t>
  </si>
  <si>
    <t>TR7</t>
  </si>
  <si>
    <t>Historizující profilované dubové madlo nájezdové plošiny dl. 2500 mm včetně montáže a olejového nátěru</t>
  </si>
  <si>
    <t>1319711279</t>
  </si>
  <si>
    <t>Poznámka k položce:
povrchová úprava: systémový olejový nátěr; zasklení: replika čirého foukaného skla tl. 4 mm; kování: 18 x zapuštěný závěs + 2 x železná hřebenová rozvora s atypickou mosaznou olivou  a zástrčemi + 20 x atypický zadlabaný rohovník + 2 x atypický obrtlík + 2 x zadlabaná záskočka + 2 x mosazná zarážka
více výkres TR 3</t>
  </si>
  <si>
    <t>767</t>
  </si>
  <si>
    <t>Konstrukce zámečnické</t>
  </si>
  <si>
    <t>767647913ZA1</t>
  </si>
  <si>
    <t>Historizující atypická litinová podlahová mřížka větracího otvoru sklepa (620 x 450 mm); včetně povrchové úpravy a montáže</t>
  </si>
  <si>
    <t>-1169255937</t>
  </si>
  <si>
    <t>184</t>
  </si>
  <si>
    <t>767647913ZA2</t>
  </si>
  <si>
    <t>Historizující litinová konzola dřevěného madla nájezdové plošiny 160x100 mm; včetně povrchové úpravy a montáže</t>
  </si>
  <si>
    <t>-1009491677</t>
  </si>
  <si>
    <t>216</t>
  </si>
  <si>
    <t>767647913ZA3</t>
  </si>
  <si>
    <t>Celolitinová historizující poštovní schránka 300x400 mm; včetně uzamykacího mechanismu, povrchové úpravy a montáže</t>
  </si>
  <si>
    <t>-305983480</t>
  </si>
  <si>
    <t>217</t>
  </si>
  <si>
    <t>767647913ZA4</t>
  </si>
  <si>
    <t>Plechový odpadkový koš se sloupkem a víkem; včetně povrchové úpravy a montáže</t>
  </si>
  <si>
    <t>-1537309126</t>
  </si>
  <si>
    <t>218</t>
  </si>
  <si>
    <t>767647913ZA5</t>
  </si>
  <si>
    <t>Litinová lavička Schonbrunn, délka 1500 mm, barva rámu černá, barva dřeva kaštan</t>
  </si>
  <si>
    <t>-874971770</t>
  </si>
  <si>
    <t>70</t>
  </si>
  <si>
    <t>998767102</t>
  </si>
  <si>
    <t>Přesun hmot tonážní pro zámečnické konstrukce v objektech v do 12 m</t>
  </si>
  <si>
    <t>-1277144704</t>
  </si>
  <si>
    <t>771</t>
  </si>
  <si>
    <t>Podlahy z dlaždic</t>
  </si>
  <si>
    <t>186</t>
  </si>
  <si>
    <t>771271812 B9</t>
  </si>
  <si>
    <t>Demontáž obkladů stupnic  a podesty z dlaždic žulových kladených do malty š nad 350 mm, tl. 40 mm</t>
  </si>
  <si>
    <t>701927369</t>
  </si>
  <si>
    <t>3,9*11,5+0,1*(11,5+10,85+3,9+3,5+3,9+3,5)</t>
  </si>
  <si>
    <t>781</t>
  </si>
  <si>
    <t>Dokončovací práce - obklady keramické</t>
  </si>
  <si>
    <t>198</t>
  </si>
  <si>
    <t>781461113R</t>
  </si>
  <si>
    <t>Obklad mramorový tloušťky 30 mm kladený do malty (včetně materiálu a montáže)</t>
  </si>
  <si>
    <t>-1619338054</t>
  </si>
  <si>
    <t>4*2,5</t>
  </si>
  <si>
    <t>190</t>
  </si>
  <si>
    <t>781461813R</t>
  </si>
  <si>
    <t>Demontáž obkladů dlaždic z mramoru tl 30 mm kladených do malty tím způsobem, aby desky mohly být opětovně použity</t>
  </si>
  <si>
    <t>484009262</t>
  </si>
  <si>
    <t>782</t>
  </si>
  <si>
    <t>Dokončovací práce - obklady z kamene</t>
  </si>
  <si>
    <t>58</t>
  </si>
  <si>
    <t>KA0</t>
  </si>
  <si>
    <t>Mechanické sejmutí všech nátěrů, vysprávek, spárování a odpojených lícových ploch degradovaného kamene</t>
  </si>
  <si>
    <t>1385001331</t>
  </si>
  <si>
    <t>(10,4+3,2+3,2)*0,4*1,1</t>
  </si>
  <si>
    <t>59</t>
  </si>
  <si>
    <t>KA0a</t>
  </si>
  <si>
    <t>Omytí ploch tlakovou vodou</t>
  </si>
  <si>
    <t>1799197465</t>
  </si>
  <si>
    <t>60</t>
  </si>
  <si>
    <t>KA0b</t>
  </si>
  <si>
    <t>Chemické odstranění anorganických depozitů</t>
  </si>
  <si>
    <t>-346268748</t>
  </si>
  <si>
    <t>61</t>
  </si>
  <si>
    <t>KA0c</t>
  </si>
  <si>
    <t>Odstanění organických nečistot biocidem</t>
  </si>
  <si>
    <t>-1593080048</t>
  </si>
  <si>
    <t>62</t>
  </si>
  <si>
    <t>KA0d</t>
  </si>
  <si>
    <t>Odsolení soklu kompresní metodou (odsolovací zábal)</t>
  </si>
  <si>
    <t>1048083602</t>
  </si>
  <si>
    <t>63</t>
  </si>
  <si>
    <t>KA0e</t>
  </si>
  <si>
    <t>Konsolidace  kamene organokřemičitany</t>
  </si>
  <si>
    <t>1294841847</t>
  </si>
  <si>
    <t>64</t>
  </si>
  <si>
    <t>KA0f</t>
  </si>
  <si>
    <t>Výměna výrazně degradovaných kamenných bloků hl. 300 mm za kamenné bloky nové</t>
  </si>
  <si>
    <t>2124818222</t>
  </si>
  <si>
    <t>65</t>
  </si>
  <si>
    <t>KA0g</t>
  </si>
  <si>
    <t>Sejmutí nesoudržné části kamene a jeho doplnění vhodným umělým probarveným kamenem</t>
  </si>
  <si>
    <t>392454583</t>
  </si>
  <si>
    <t>66</t>
  </si>
  <si>
    <t>KA0h</t>
  </si>
  <si>
    <t>Spárování kamenného zdiva</t>
  </si>
  <si>
    <t>1389123562</t>
  </si>
  <si>
    <t>152</t>
  </si>
  <si>
    <t>KA1</t>
  </si>
  <si>
    <t>Replika původního nedochovaného kamenného portálu vstupních dveří s.v. 1500/3500 mm; včetně montáže, celkový objem kamene 0,75 m3 (1*KA1a 250/250/2000+2*KA1b 250/250/2400+2*KA1c 310/345/310+3*KA1d 250/350/1125 mm; vnitřní d 750 mm)</t>
  </si>
  <si>
    <t>1001449431</t>
  </si>
  <si>
    <t>153</t>
  </si>
  <si>
    <t>KA2</t>
  </si>
  <si>
    <t>Replika původního nedochovaného předloženého schodiště čelní (jižní) arkády složeného ze tří pískovcových stupňů s profilovaným nosem; včetně šalírování a montáže, celkový objem kamene 0,315m3 (1*KA2a385/200/1700+1*Ka2b385/150/1700+1*KA2c335/150/1700)</t>
  </si>
  <si>
    <t>494510133</t>
  </si>
  <si>
    <t>154</t>
  </si>
  <si>
    <t>KA3</t>
  </si>
  <si>
    <t>Replika původního nedochovaného předloženého schodiště boční (západní) arkády složeného ze tří pískovcových stupňů s profilovaným nosem; včetně šalírování a montáže, celkový objem kamene 0,4m3 (1*KA3a385/200/2150+1*Ka2b385/150/2150+1*KA2c335/150/2150)</t>
  </si>
  <si>
    <t>1603602237</t>
  </si>
  <si>
    <t>204</t>
  </si>
  <si>
    <t>KA4</t>
  </si>
  <si>
    <t>Nová bezbariérová plošina ve východní části portiku bude složena z 6ti pískov. obrubníků (1*KA4b 350/500/1150+1*KA4a 350/500/1150+1*KA4c 350/700/1480+1*KA4d 350/700/1480+1*KA4e 350/510/1090+1*KA4f 350/510/1090) a 12 dlaž. písk. desek(12*KA4g 290/100/1 490</t>
  </si>
  <si>
    <t>985999358</t>
  </si>
  <si>
    <t>Poznámka k položce:
celkový objem kamene 2,03 m3
kluzkost kamene bude potlačena inkrustací (do kamene budou zafrézovány kovové pásky, tl. 5 mm, v. 12 mm; 5 kusů)
dlažba bude elektricky vyhřívána</t>
  </si>
  <si>
    <t>185</t>
  </si>
  <si>
    <t>KA5</t>
  </si>
  <si>
    <t>Dlažba portiku složená z pískovcových šalírovaných desek 345/345/60 mm kladená do maltového lože tl. 20 mm, včetně montáže</t>
  </si>
  <si>
    <t>348987288</t>
  </si>
  <si>
    <t>7,65*2,35*1,2</t>
  </si>
  <si>
    <t>203</t>
  </si>
  <si>
    <t>KA6</t>
  </si>
  <si>
    <t>Kamenné ostění sklepního okénka sv. 900/450 mm, s polodrážkou, včetně šalírování a montáže; celkový objem kamene 0,07 m3 (2*KA6a 180/150/910+2*KA6b180/150/390 mm)</t>
  </si>
  <si>
    <t>2086366762</t>
  </si>
  <si>
    <t>67</t>
  </si>
  <si>
    <t>998782102</t>
  </si>
  <si>
    <t>Přesun hmot tonážní pro obklady kamenné v objektech v do 12 m</t>
  </si>
  <si>
    <t>1654383258</t>
  </si>
  <si>
    <t>783</t>
  </si>
  <si>
    <t>Dokončovací práce - nátěry</t>
  </si>
  <si>
    <t>27</t>
  </si>
  <si>
    <t>NAF</t>
  </si>
  <si>
    <t xml:space="preserve">Dvojnásobný systémový hydraulický fasádní vápenný nátěr v barvě okrové </t>
  </si>
  <si>
    <t>884271778</t>
  </si>
  <si>
    <t>10,4*3,2*1,8 "klenby"</t>
  </si>
  <si>
    <t>784</t>
  </si>
  <si>
    <t>Dokončovací práce - malby a tapety</t>
  </si>
  <si>
    <t>234</t>
  </si>
  <si>
    <t>784211103</t>
  </si>
  <si>
    <t>Dvojnásobné bílé malby ze směsí za mokra výborně otěruvzdorných v místnostech výšky do 5,00 m</t>
  </si>
  <si>
    <t>-798450740</t>
  </si>
  <si>
    <t>(2,75+2,45+2,75)*0,65*1,3*3</t>
  </si>
  <si>
    <t>196</t>
  </si>
  <si>
    <t>784211105</t>
  </si>
  <si>
    <t>Dvojnásobné bílé malby ze směsí za mokra výborně otěruvzdorných v místnostech výšky přes 5,00 m</t>
  </si>
  <si>
    <t>832909048</t>
  </si>
  <si>
    <t>4*1,5+4,5*4</t>
  </si>
  <si>
    <t>VRN</t>
  </si>
  <si>
    <t>Vedlejší rozpočtové náklady</t>
  </si>
  <si>
    <t>VRN1</t>
  </si>
  <si>
    <t>Průzkumné, geodetické a projektové práce</t>
  </si>
  <si>
    <t>228</t>
  </si>
  <si>
    <t>013254000R</t>
  </si>
  <si>
    <t>Dílenská dokumentace truhlářských prvků TR1;TR4;TR76;TR7</t>
  </si>
  <si>
    <t>Kč</t>
  </si>
  <si>
    <t>1024</t>
  </si>
  <si>
    <t>-56802569</t>
  </si>
  <si>
    <t>230</t>
  </si>
  <si>
    <t>013254000R1</t>
  </si>
  <si>
    <t>Dílenská dokumentace kamenických prvků</t>
  </si>
  <si>
    <t>396570395</t>
  </si>
  <si>
    <t>229</t>
  </si>
  <si>
    <t>013254000R2</t>
  </si>
  <si>
    <t>Dílenská dokumentace štukových prvků</t>
  </si>
  <si>
    <t>115864683</t>
  </si>
  <si>
    <t>231</t>
  </si>
  <si>
    <t>013254000R3</t>
  </si>
  <si>
    <t>Rozšířený restaurátorský průzkum a restaurátorský záměr obnovy omítek a náročně řešené štukové výzdoby fasády (včetně figurálních motivů)</t>
  </si>
  <si>
    <t>-1460834503</t>
  </si>
  <si>
    <t>Poznámka k položce:
restaurátorský průzkum: rozsah poškození, stanovení fyzikálních vlastností, stanovení technologických parametrů, stratigrafie
restaurátorský záměr: návrh čištění, konsolidace, doplnění, replikování, povrchové úpravy</t>
  </si>
  <si>
    <t>232</t>
  </si>
  <si>
    <t>013254000R4</t>
  </si>
  <si>
    <t>Průzkum vlhkosti a salinity, 10 vzorků</t>
  </si>
  <si>
    <t>-1081725310</t>
  </si>
  <si>
    <t>4 - Východní průčelí</t>
  </si>
  <si>
    <t>311231126</t>
  </si>
  <si>
    <t>Zdivo nosné z cihel dl 290 mm pevnosti P 20 až 25 na MC 10</t>
  </si>
  <si>
    <t>-1586146970</t>
  </si>
  <si>
    <t>2020681172</t>
  </si>
  <si>
    <t>(2,75+2,45+2,75)*0,75*1,3*1</t>
  </si>
  <si>
    <t>747744428</t>
  </si>
  <si>
    <t>968062456 B4</t>
  </si>
  <si>
    <t>Vybourání dřevěných špaletových čtyřkřídlých oken s půlkruhovými nadsvětlíky (1250x2630 mm)</t>
  </si>
  <si>
    <t>1606262639</t>
  </si>
  <si>
    <t>968062456 R</t>
  </si>
  <si>
    <t>Demontáž otopného tělesa zaslepení potrubí</t>
  </si>
  <si>
    <t>522112076</t>
  </si>
  <si>
    <t>-1805523255</t>
  </si>
  <si>
    <t>40</t>
  </si>
  <si>
    <t>-1455086828</t>
  </si>
  <si>
    <t>41</t>
  </si>
  <si>
    <t>616472945</t>
  </si>
  <si>
    <t>42</t>
  </si>
  <si>
    <t>1158514319</t>
  </si>
  <si>
    <t>2,613*10 'Přepočtené koeficientem množství</t>
  </si>
  <si>
    <t>43</t>
  </si>
  <si>
    <t>-2136836360</t>
  </si>
  <si>
    <t>764002851R</t>
  </si>
  <si>
    <t>KL6/ Demontáž oplechování parapetů do suti</t>
  </si>
  <si>
    <t>-1162428090</t>
  </si>
  <si>
    <t>-351984170</t>
  </si>
  <si>
    <t>TR6</t>
  </si>
  <si>
    <t xml:space="preserve">Výroba a montáž repliky původních dubových rámových dvoukřídlých dveří s půlkruhovým nadsvětlíkem (1250 x 3550 mm) osazených v dřevěné zárubni; </t>
  </si>
  <si>
    <t>456716231</t>
  </si>
  <si>
    <t xml:space="preserve">Poznámka k položce:
povrchová úprava: systémový olejový nátěr; zasklení nadvětlíku: replika čirého foukaného skla; kování: 9 x zapuštěný závěs + 1 x atypický plně zapuštěný zámek s mosaznou klikou + 2 x atypická zapuštěná zástrč + 2 x atypický zadlabaný rohovník + 2 x atypický obrtlík + 1 x přídavný zámek s bezpečnostní vložkou; více výkres TR 6
včetně souvisejících zednických a malířských prací, tj. zapravení a výmalba špalety
</t>
  </si>
  <si>
    <t>862198913</t>
  </si>
  <si>
    <t>143</t>
  </si>
  <si>
    <t>KA7</t>
  </si>
  <si>
    <t xml:space="preserve">Předložený pískovcový stupeň 600/200/1700 mm s profilovaným nosem, včetně šalírování a montáže; celkový objem kamene 0,2 m3 </t>
  </si>
  <si>
    <t>1560429769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</si>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</sst>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0D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F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6E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43" t="s">
        <v>0</v>
      </c>
      <c r="B1" s="244"/>
      <c r="C1" s="244"/>
      <c r="D1" s="245" t="s">
        <v>1</v>
      </c>
      <c r="E1" s="244"/>
      <c r="F1" s="244"/>
      <c r="G1" s="244"/>
      <c r="H1" s="244"/>
      <c r="I1" s="244"/>
      <c r="J1" s="244"/>
      <c r="K1" s="246" t="s">
        <v>789</v>
      </c>
      <c r="L1" s="246"/>
      <c r="M1" s="246"/>
      <c r="N1" s="246"/>
      <c r="O1" s="246"/>
      <c r="P1" s="246"/>
      <c r="Q1" s="246"/>
      <c r="R1" s="246"/>
      <c r="S1" s="246"/>
      <c r="T1" s="244"/>
      <c r="U1" s="244"/>
      <c r="V1" s="244"/>
      <c r="W1" s="246" t="s">
        <v>790</v>
      </c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3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4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02" t="s">
        <v>13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1"/>
      <c r="AQ5" s="13"/>
      <c r="BE5" s="198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4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1"/>
      <c r="AQ6" s="13"/>
      <c r="BE6" s="199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99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99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9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9"/>
      <c r="BS10" s="6" t="s">
        <v>17</v>
      </c>
    </row>
    <row r="11" spans="2:71" s="2" customFormat="1" ht="18.7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9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9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99"/>
      <c r="BS13" s="6" t="s">
        <v>17</v>
      </c>
    </row>
    <row r="14" spans="2:71" s="2" customFormat="1" ht="13.5" customHeight="1">
      <c r="B14" s="10"/>
      <c r="C14" s="11"/>
      <c r="D14" s="11"/>
      <c r="E14" s="205" t="s">
        <v>32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9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9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99"/>
      <c r="BS16" s="6" t="s">
        <v>3</v>
      </c>
    </row>
    <row r="17" spans="2:71" s="2" customFormat="1" ht="18.7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99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9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9"/>
      <c r="BS19" s="6" t="s">
        <v>5</v>
      </c>
    </row>
    <row r="20" spans="2:71" s="2" customFormat="1" ht="13.5" customHeight="1">
      <c r="B20" s="10"/>
      <c r="C20" s="11"/>
      <c r="D20" s="11"/>
      <c r="E20" s="206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11"/>
      <c r="AP20" s="11"/>
      <c r="AQ20" s="13"/>
      <c r="BE20" s="199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9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7">
        <f>ROUND($AG$51,2)</f>
        <v>0</v>
      </c>
      <c r="AL23" s="208"/>
      <c r="AM23" s="208"/>
      <c r="AN23" s="208"/>
      <c r="AO23" s="208"/>
      <c r="AP23" s="24"/>
      <c r="AQ23" s="27"/>
      <c r="BE23" s="2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0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9" t="s">
        <v>37</v>
      </c>
      <c r="M25" s="210"/>
      <c r="N25" s="210"/>
      <c r="O25" s="210"/>
      <c r="P25" s="24"/>
      <c r="Q25" s="24"/>
      <c r="R25" s="24"/>
      <c r="S25" s="24"/>
      <c r="T25" s="24"/>
      <c r="U25" s="24"/>
      <c r="V25" s="24"/>
      <c r="W25" s="209" t="s">
        <v>38</v>
      </c>
      <c r="X25" s="210"/>
      <c r="Y25" s="210"/>
      <c r="Z25" s="210"/>
      <c r="AA25" s="210"/>
      <c r="AB25" s="210"/>
      <c r="AC25" s="210"/>
      <c r="AD25" s="210"/>
      <c r="AE25" s="210"/>
      <c r="AF25" s="24"/>
      <c r="AG25" s="24"/>
      <c r="AH25" s="24"/>
      <c r="AI25" s="24"/>
      <c r="AJ25" s="24"/>
      <c r="AK25" s="209" t="s">
        <v>39</v>
      </c>
      <c r="AL25" s="210"/>
      <c r="AM25" s="210"/>
      <c r="AN25" s="210"/>
      <c r="AO25" s="210"/>
      <c r="AP25" s="24"/>
      <c r="AQ25" s="27"/>
      <c r="BE25" s="200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11">
        <v>0.21</v>
      </c>
      <c r="M26" s="212"/>
      <c r="N26" s="212"/>
      <c r="O26" s="212"/>
      <c r="P26" s="30"/>
      <c r="Q26" s="30"/>
      <c r="R26" s="30"/>
      <c r="S26" s="30"/>
      <c r="T26" s="30"/>
      <c r="U26" s="30"/>
      <c r="V26" s="30"/>
      <c r="W26" s="213">
        <f>ROUND($AZ$51,2)</f>
        <v>0</v>
      </c>
      <c r="X26" s="212"/>
      <c r="Y26" s="212"/>
      <c r="Z26" s="212"/>
      <c r="AA26" s="212"/>
      <c r="AB26" s="212"/>
      <c r="AC26" s="212"/>
      <c r="AD26" s="212"/>
      <c r="AE26" s="212"/>
      <c r="AF26" s="30"/>
      <c r="AG26" s="30"/>
      <c r="AH26" s="30"/>
      <c r="AI26" s="30"/>
      <c r="AJ26" s="30"/>
      <c r="AK26" s="213">
        <f>ROUND($AV$51,2)</f>
        <v>0</v>
      </c>
      <c r="AL26" s="212"/>
      <c r="AM26" s="212"/>
      <c r="AN26" s="212"/>
      <c r="AO26" s="212"/>
      <c r="AP26" s="30"/>
      <c r="AQ26" s="31"/>
      <c r="BE26" s="201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11">
        <v>0.15</v>
      </c>
      <c r="M27" s="212"/>
      <c r="N27" s="212"/>
      <c r="O27" s="212"/>
      <c r="P27" s="30"/>
      <c r="Q27" s="30"/>
      <c r="R27" s="30"/>
      <c r="S27" s="30"/>
      <c r="T27" s="30"/>
      <c r="U27" s="30"/>
      <c r="V27" s="30"/>
      <c r="W27" s="213">
        <f>ROUND($BA$51,2)</f>
        <v>0</v>
      </c>
      <c r="X27" s="212"/>
      <c r="Y27" s="212"/>
      <c r="Z27" s="212"/>
      <c r="AA27" s="212"/>
      <c r="AB27" s="212"/>
      <c r="AC27" s="212"/>
      <c r="AD27" s="212"/>
      <c r="AE27" s="212"/>
      <c r="AF27" s="30"/>
      <c r="AG27" s="30"/>
      <c r="AH27" s="30"/>
      <c r="AI27" s="30"/>
      <c r="AJ27" s="30"/>
      <c r="AK27" s="213">
        <f>ROUND($AW$51,2)</f>
        <v>0</v>
      </c>
      <c r="AL27" s="212"/>
      <c r="AM27" s="212"/>
      <c r="AN27" s="212"/>
      <c r="AO27" s="212"/>
      <c r="AP27" s="30"/>
      <c r="AQ27" s="31"/>
      <c r="BE27" s="201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11">
        <v>0.21</v>
      </c>
      <c r="M28" s="212"/>
      <c r="N28" s="212"/>
      <c r="O28" s="212"/>
      <c r="P28" s="30"/>
      <c r="Q28" s="30"/>
      <c r="R28" s="30"/>
      <c r="S28" s="30"/>
      <c r="T28" s="30"/>
      <c r="U28" s="30"/>
      <c r="V28" s="30"/>
      <c r="W28" s="213">
        <f>ROUND($BB$51,2)</f>
        <v>0</v>
      </c>
      <c r="X28" s="212"/>
      <c r="Y28" s="212"/>
      <c r="Z28" s="212"/>
      <c r="AA28" s="212"/>
      <c r="AB28" s="212"/>
      <c r="AC28" s="212"/>
      <c r="AD28" s="212"/>
      <c r="AE28" s="212"/>
      <c r="AF28" s="30"/>
      <c r="AG28" s="30"/>
      <c r="AH28" s="30"/>
      <c r="AI28" s="30"/>
      <c r="AJ28" s="30"/>
      <c r="AK28" s="213">
        <v>0</v>
      </c>
      <c r="AL28" s="212"/>
      <c r="AM28" s="212"/>
      <c r="AN28" s="212"/>
      <c r="AO28" s="212"/>
      <c r="AP28" s="30"/>
      <c r="AQ28" s="31"/>
      <c r="BE28" s="201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11">
        <v>0.15</v>
      </c>
      <c r="M29" s="212"/>
      <c r="N29" s="212"/>
      <c r="O29" s="212"/>
      <c r="P29" s="30"/>
      <c r="Q29" s="30"/>
      <c r="R29" s="30"/>
      <c r="S29" s="30"/>
      <c r="T29" s="30"/>
      <c r="U29" s="30"/>
      <c r="V29" s="30"/>
      <c r="W29" s="213">
        <f>ROUND($BC$51,2)</f>
        <v>0</v>
      </c>
      <c r="X29" s="212"/>
      <c r="Y29" s="212"/>
      <c r="Z29" s="212"/>
      <c r="AA29" s="212"/>
      <c r="AB29" s="212"/>
      <c r="AC29" s="212"/>
      <c r="AD29" s="212"/>
      <c r="AE29" s="212"/>
      <c r="AF29" s="30"/>
      <c r="AG29" s="30"/>
      <c r="AH29" s="30"/>
      <c r="AI29" s="30"/>
      <c r="AJ29" s="30"/>
      <c r="AK29" s="213">
        <v>0</v>
      </c>
      <c r="AL29" s="212"/>
      <c r="AM29" s="212"/>
      <c r="AN29" s="212"/>
      <c r="AO29" s="212"/>
      <c r="AP29" s="30"/>
      <c r="AQ29" s="31"/>
      <c r="BE29" s="201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11">
        <v>0</v>
      </c>
      <c r="M30" s="212"/>
      <c r="N30" s="212"/>
      <c r="O30" s="212"/>
      <c r="P30" s="30"/>
      <c r="Q30" s="30"/>
      <c r="R30" s="30"/>
      <c r="S30" s="30"/>
      <c r="T30" s="30"/>
      <c r="U30" s="30"/>
      <c r="V30" s="30"/>
      <c r="W30" s="213">
        <f>ROUND($BD$51,2)</f>
        <v>0</v>
      </c>
      <c r="X30" s="212"/>
      <c r="Y30" s="212"/>
      <c r="Z30" s="212"/>
      <c r="AA30" s="212"/>
      <c r="AB30" s="212"/>
      <c r="AC30" s="212"/>
      <c r="AD30" s="212"/>
      <c r="AE30" s="212"/>
      <c r="AF30" s="30"/>
      <c r="AG30" s="30"/>
      <c r="AH30" s="30"/>
      <c r="AI30" s="30"/>
      <c r="AJ30" s="30"/>
      <c r="AK30" s="213">
        <v>0</v>
      </c>
      <c r="AL30" s="212"/>
      <c r="AM30" s="212"/>
      <c r="AN30" s="212"/>
      <c r="AO30" s="212"/>
      <c r="AP30" s="30"/>
      <c r="AQ30" s="31"/>
      <c r="BE30" s="20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0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14" t="s">
        <v>48</v>
      </c>
      <c r="Y32" s="215"/>
      <c r="Z32" s="215"/>
      <c r="AA32" s="215"/>
      <c r="AB32" s="215"/>
      <c r="AC32" s="34"/>
      <c r="AD32" s="34"/>
      <c r="AE32" s="34"/>
      <c r="AF32" s="34"/>
      <c r="AG32" s="34"/>
      <c r="AH32" s="34"/>
      <c r="AI32" s="34"/>
      <c r="AJ32" s="34"/>
      <c r="AK32" s="216">
        <f>ROUND(SUM($AK$23:$AK$30),2)</f>
        <v>0</v>
      </c>
      <c r="AL32" s="215"/>
      <c r="AM32" s="215"/>
      <c r="AN32" s="215"/>
      <c r="AO32" s="217"/>
      <c r="AP32" s="32"/>
      <c r="AQ32" s="37"/>
      <c r="BE32" s="2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022017_C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18" t="str">
        <f>$K$6</f>
        <v>Obnova vnějšího pláště hlavní budovy Hankova domu č.p. 299 ve Dvoře Králové n. Labem - zadávací dokumentace I verze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20" t="str">
        <f>IF($AN$8="","",$AN$8)</f>
        <v>15.03.2017</v>
      </c>
      <c r="AN44" s="21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Dvůr Králové nad Labem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2" t="str">
        <f>IF($E$17="","",$E$17)</f>
        <v> </v>
      </c>
      <c r="AN46" s="210"/>
      <c r="AO46" s="210"/>
      <c r="AP46" s="210"/>
      <c r="AQ46" s="24"/>
      <c r="AR46" s="43"/>
      <c r="AS46" s="221" t="s">
        <v>50</v>
      </c>
      <c r="AT46" s="22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3"/>
      <c r="AT47" s="200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4"/>
      <c r="AT48" s="210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25" t="s">
        <v>51</v>
      </c>
      <c r="D49" s="215"/>
      <c r="E49" s="215"/>
      <c r="F49" s="215"/>
      <c r="G49" s="215"/>
      <c r="H49" s="34"/>
      <c r="I49" s="226" t="s">
        <v>52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27" t="s">
        <v>53</v>
      </c>
      <c r="AH49" s="215"/>
      <c r="AI49" s="215"/>
      <c r="AJ49" s="215"/>
      <c r="AK49" s="215"/>
      <c r="AL49" s="215"/>
      <c r="AM49" s="215"/>
      <c r="AN49" s="226" t="s">
        <v>54</v>
      </c>
      <c r="AO49" s="215"/>
      <c r="AP49" s="215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2">
        <f>ROUND(SUM($AG$52:$AG$53),2)</f>
        <v>0</v>
      </c>
      <c r="AH51" s="233"/>
      <c r="AI51" s="233"/>
      <c r="AJ51" s="233"/>
      <c r="AK51" s="233"/>
      <c r="AL51" s="233"/>
      <c r="AM51" s="233"/>
      <c r="AN51" s="232">
        <f>ROUND(SUM($AG$51,$AT$51),2)</f>
        <v>0</v>
      </c>
      <c r="AO51" s="233"/>
      <c r="AP51" s="233"/>
      <c r="AQ51" s="66"/>
      <c r="AR51" s="50"/>
      <c r="AS51" s="67">
        <f>ROUND(SUM($AS$52:$AS$53),2)</f>
        <v>0</v>
      </c>
      <c r="AT51" s="68">
        <f>ROUND(SUM($AV$51:$AW$51),2)</f>
        <v>0</v>
      </c>
      <c r="AU51" s="69">
        <f>ROUND(SUM($AU$52:$AU$53),5)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ROUND(SUM($AZ$52:$AZ$53),2)</f>
        <v>0</v>
      </c>
      <c r="BA51" s="68">
        <f>ROUND(SUM($BA$52:$BA$53),2)</f>
        <v>0</v>
      </c>
      <c r="BB51" s="68">
        <f>ROUND(SUM($BB$52:$BB$53),2)</f>
        <v>0</v>
      </c>
      <c r="BC51" s="68">
        <f>ROUND(SUM($BC$52:$BC$53),2)</f>
        <v>0</v>
      </c>
      <c r="BD51" s="70">
        <f>ROUND(SUM($BD$52:$BD$53),2)</f>
        <v>0</v>
      </c>
      <c r="BS51" s="47" t="s">
        <v>69</v>
      </c>
      <c r="BT51" s="47" t="s">
        <v>70</v>
      </c>
      <c r="BU51" s="71" t="s">
        <v>71</v>
      </c>
      <c r="BV51" s="47" t="s">
        <v>72</v>
      </c>
      <c r="BW51" s="47" t="s">
        <v>4</v>
      </c>
      <c r="BX51" s="47" t="s">
        <v>73</v>
      </c>
    </row>
    <row r="52" spans="1:91" s="72" customFormat="1" ht="27.75" customHeight="1">
      <c r="A52" s="239" t="s">
        <v>791</v>
      </c>
      <c r="B52" s="73"/>
      <c r="C52" s="74"/>
      <c r="D52" s="230" t="s">
        <v>20</v>
      </c>
      <c r="E52" s="231"/>
      <c r="F52" s="231"/>
      <c r="G52" s="231"/>
      <c r="H52" s="231"/>
      <c r="I52" s="74"/>
      <c r="J52" s="230" t="s">
        <v>74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8">
        <f>'1 - Jižní průčelí - střed...'!$J$27</f>
        <v>0</v>
      </c>
      <c r="AH52" s="229"/>
      <c r="AI52" s="229"/>
      <c r="AJ52" s="229"/>
      <c r="AK52" s="229"/>
      <c r="AL52" s="229"/>
      <c r="AM52" s="229"/>
      <c r="AN52" s="228">
        <f>ROUND(SUM($AG$52,$AT$52),2)</f>
        <v>0</v>
      </c>
      <c r="AO52" s="229"/>
      <c r="AP52" s="229"/>
      <c r="AQ52" s="75" t="s">
        <v>75</v>
      </c>
      <c r="AR52" s="76"/>
      <c r="AS52" s="77">
        <v>0</v>
      </c>
      <c r="AT52" s="78">
        <f>ROUND(SUM($AV$52:$AW$52),2)</f>
        <v>0</v>
      </c>
      <c r="AU52" s="79">
        <f>'1 - Jižní průčelí - střed...'!$P$100</f>
        <v>0</v>
      </c>
      <c r="AV52" s="78">
        <f>'1 - Jižní průčelí - střed...'!$J$30</f>
        <v>0</v>
      </c>
      <c r="AW52" s="78">
        <f>'1 - Jižní průčelí - střed...'!$J$31</f>
        <v>0</v>
      </c>
      <c r="AX52" s="78">
        <f>'1 - Jižní průčelí - střed...'!$J$32</f>
        <v>0</v>
      </c>
      <c r="AY52" s="78">
        <f>'1 - Jižní průčelí - střed...'!$J$33</f>
        <v>0</v>
      </c>
      <c r="AZ52" s="78">
        <f>'1 - Jižní průčelí - střed...'!$F$30</f>
        <v>0</v>
      </c>
      <c r="BA52" s="78">
        <f>'1 - Jižní průčelí - střed...'!$F$31</f>
        <v>0</v>
      </c>
      <c r="BB52" s="78">
        <f>'1 - Jižní průčelí - střed...'!$F$32</f>
        <v>0</v>
      </c>
      <c r="BC52" s="78">
        <f>'1 - Jižní průčelí - střed...'!$F$33</f>
        <v>0</v>
      </c>
      <c r="BD52" s="80">
        <f>'1 - Jižní průčelí - střed...'!$F$34</f>
        <v>0</v>
      </c>
      <c r="BT52" s="72" t="s">
        <v>20</v>
      </c>
      <c r="BV52" s="72" t="s">
        <v>72</v>
      </c>
      <c r="BW52" s="72" t="s">
        <v>76</v>
      </c>
      <c r="BX52" s="72" t="s">
        <v>4</v>
      </c>
      <c r="CM52" s="72" t="s">
        <v>77</v>
      </c>
    </row>
    <row r="53" spans="1:91" s="72" customFormat="1" ht="27.75" customHeight="1">
      <c r="A53" s="239" t="s">
        <v>791</v>
      </c>
      <c r="B53" s="73"/>
      <c r="C53" s="74"/>
      <c r="D53" s="230" t="s">
        <v>78</v>
      </c>
      <c r="E53" s="231"/>
      <c r="F53" s="231"/>
      <c r="G53" s="231"/>
      <c r="H53" s="231"/>
      <c r="I53" s="74"/>
      <c r="J53" s="230" t="s">
        <v>79</v>
      </c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28">
        <f>'4 - Východní průčelí'!$J$27</f>
        <v>0</v>
      </c>
      <c r="AH53" s="229"/>
      <c r="AI53" s="229"/>
      <c r="AJ53" s="229"/>
      <c r="AK53" s="229"/>
      <c r="AL53" s="229"/>
      <c r="AM53" s="229"/>
      <c r="AN53" s="228">
        <f>ROUND(SUM($AG$53,$AT$53),2)</f>
        <v>0</v>
      </c>
      <c r="AO53" s="229"/>
      <c r="AP53" s="229"/>
      <c r="AQ53" s="75" t="s">
        <v>75</v>
      </c>
      <c r="AR53" s="76"/>
      <c r="AS53" s="81">
        <v>0</v>
      </c>
      <c r="AT53" s="82">
        <f>ROUND(SUM($AV$53:$AW$53),2)</f>
        <v>0</v>
      </c>
      <c r="AU53" s="83">
        <f>'4 - Východní průčelí'!$P$87</f>
        <v>0</v>
      </c>
      <c r="AV53" s="82">
        <f>'4 - Východní průčelí'!$J$30</f>
        <v>0</v>
      </c>
      <c r="AW53" s="82">
        <f>'4 - Východní průčelí'!$J$31</f>
        <v>0</v>
      </c>
      <c r="AX53" s="82">
        <f>'4 - Východní průčelí'!$J$32</f>
        <v>0</v>
      </c>
      <c r="AY53" s="82">
        <f>'4 - Východní průčelí'!$J$33</f>
        <v>0</v>
      </c>
      <c r="AZ53" s="82">
        <f>'4 - Východní průčelí'!$F$30</f>
        <v>0</v>
      </c>
      <c r="BA53" s="82">
        <f>'4 - Východní průčelí'!$F$31</f>
        <v>0</v>
      </c>
      <c r="BB53" s="82">
        <f>'4 - Východní průčelí'!$F$32</f>
        <v>0</v>
      </c>
      <c r="BC53" s="82">
        <f>'4 - Východní průčelí'!$F$33</f>
        <v>0</v>
      </c>
      <c r="BD53" s="84">
        <f>'4 - Východní průčelí'!$F$34</f>
        <v>0</v>
      </c>
      <c r="BT53" s="72" t="s">
        <v>20</v>
      </c>
      <c r="BV53" s="72" t="s">
        <v>72</v>
      </c>
      <c r="BW53" s="72" t="s">
        <v>80</v>
      </c>
      <c r="BX53" s="72" t="s">
        <v>4</v>
      </c>
      <c r="CM53" s="72" t="s">
        <v>77</v>
      </c>
    </row>
    <row r="54" spans="2:44" s="6" customFormat="1" ht="30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Jižní průčelí - střed...'!C2" tooltip="1 - Jižní průčelí - střed..." display="/"/>
    <hyperlink ref="A53" location="'4 - Východní průčelí'!C2" tooltip="4 - Východní průčelí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1"/>
      <c r="C1" s="241"/>
      <c r="D1" s="240" t="s">
        <v>1</v>
      </c>
      <c r="E1" s="241"/>
      <c r="F1" s="242" t="s">
        <v>792</v>
      </c>
      <c r="G1" s="247" t="s">
        <v>793</v>
      </c>
      <c r="H1" s="247"/>
      <c r="I1" s="241"/>
      <c r="J1" s="242" t="s">
        <v>794</v>
      </c>
      <c r="K1" s="240" t="s">
        <v>81</v>
      </c>
      <c r="L1" s="242" t="s">
        <v>795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5" t="str">
        <f>'Rekapitulace stavby'!$K$6</f>
        <v>Obnova vnějšího pláště hlavní budovy Hankova domu č.p. 299 ve Dvoře Králové n. Labem - zadávací dokumentace I verze</v>
      </c>
      <c r="F7" s="203"/>
      <c r="G7" s="203"/>
      <c r="H7" s="203"/>
      <c r="J7" s="11"/>
      <c r="K7" s="13"/>
    </row>
    <row r="8" spans="2:11" s="6" customFormat="1" ht="13.5" customHeight="1">
      <c r="B8" s="86"/>
      <c r="C8" s="87"/>
      <c r="D8" s="19" t="s">
        <v>83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18" t="s">
        <v>84</v>
      </c>
      <c r="F9" s="236"/>
      <c r="G9" s="236"/>
      <c r="H9" s="236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18</v>
      </c>
      <c r="E11" s="87"/>
      <c r="F11" s="17"/>
      <c r="G11" s="87"/>
      <c r="H11" s="87"/>
      <c r="I11" s="89" t="s">
        <v>19</v>
      </c>
      <c r="J11" s="17"/>
      <c r="K11" s="88"/>
    </row>
    <row r="12" spans="2:11" s="6" customFormat="1" ht="15" customHeight="1">
      <c r="B12" s="86"/>
      <c r="C12" s="87"/>
      <c r="D12" s="19" t="s">
        <v>21</v>
      </c>
      <c r="E12" s="87"/>
      <c r="F12" s="17" t="s">
        <v>22</v>
      </c>
      <c r="G12" s="87"/>
      <c r="H12" s="87"/>
      <c r="I12" s="89" t="s">
        <v>23</v>
      </c>
      <c r="J12" s="52" t="str">
        <f>'Rekapitulace stavby'!$AN$8</f>
        <v>15.03.2017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27</v>
      </c>
      <c r="E14" s="87"/>
      <c r="F14" s="87"/>
      <c r="G14" s="87"/>
      <c r="H14" s="87"/>
      <c r="I14" s="89" t="s">
        <v>28</v>
      </c>
      <c r="J14" s="17"/>
      <c r="K14" s="88"/>
    </row>
    <row r="15" spans="2:11" s="6" customFormat="1" ht="18" customHeight="1">
      <c r="B15" s="86"/>
      <c r="C15" s="87"/>
      <c r="D15" s="87"/>
      <c r="E15" s="17" t="s">
        <v>29</v>
      </c>
      <c r="F15" s="87"/>
      <c r="G15" s="87"/>
      <c r="H15" s="87"/>
      <c r="I15" s="89" t="s">
        <v>30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28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28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06"/>
      <c r="F24" s="237"/>
      <c r="G24" s="237"/>
      <c r="H24" s="237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ROUND($J$100,2)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ROUND(SUM($BE$100:$BE$351),2)</f>
        <v>0</v>
      </c>
      <c r="G30" s="87"/>
      <c r="H30" s="87"/>
      <c r="I30" s="100">
        <v>0.21</v>
      </c>
      <c r="J30" s="99">
        <f>ROUND(SUM($BE$100:$BE$351)*$I$30,2)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ROUND(SUM($BF$100:$BF$351),2)</f>
        <v>0</v>
      </c>
      <c r="G31" s="87"/>
      <c r="H31" s="87"/>
      <c r="I31" s="100">
        <v>0.15</v>
      </c>
      <c r="J31" s="99">
        <f>ROUND(SUM($BF$100:$BF$351)*$I$31,2)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ROUND(SUM($BG$100:$BG$351),2)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ROUND(SUM($BH$100:$BH$351),2)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ROUND(SUM($BI$100:$BI$351),2)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ROUND(SUM($J$27:$J$34),2)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85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15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35" t="str">
        <f>$E$7</f>
        <v>Obnova vnějšího pláště hlavní budovy Hankova domu č.p. 299 ve Dvoře Králové n. Labem - zadávací dokumentace I verze</v>
      </c>
      <c r="F45" s="236"/>
      <c r="G45" s="236"/>
      <c r="H45" s="236"/>
      <c r="J45" s="87"/>
      <c r="K45" s="88"/>
    </row>
    <row r="46" spans="2:11" s="6" customFormat="1" ht="15" customHeight="1">
      <c r="B46" s="86"/>
      <c r="C46" s="19" t="s">
        <v>83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18" t="str">
        <f>$E$9</f>
        <v>1 - Jižní průčelí - střední díl</v>
      </c>
      <c r="F47" s="236"/>
      <c r="G47" s="236"/>
      <c r="H47" s="236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21</v>
      </c>
      <c r="D49" s="87"/>
      <c r="E49" s="87"/>
      <c r="F49" s="17" t="str">
        <f>$F$12</f>
        <v> </v>
      </c>
      <c r="G49" s="87"/>
      <c r="H49" s="87"/>
      <c r="I49" s="89" t="s">
        <v>23</v>
      </c>
      <c r="J49" s="52" t="str">
        <f>IF($J$12="","",$J$12)</f>
        <v>15.03.2017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27</v>
      </c>
      <c r="D51" s="87"/>
      <c r="E51" s="87"/>
      <c r="F51" s="17" t="str">
        <f>$E$15</f>
        <v>Město Dvůr Králové nad Labem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86</v>
      </c>
      <c r="D54" s="101"/>
      <c r="E54" s="101"/>
      <c r="F54" s="101"/>
      <c r="G54" s="101"/>
      <c r="H54" s="101"/>
      <c r="I54" s="114"/>
      <c r="J54" s="115" t="s">
        <v>87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88</v>
      </c>
      <c r="D56" s="87"/>
      <c r="E56" s="87"/>
      <c r="F56" s="87"/>
      <c r="G56" s="87"/>
      <c r="H56" s="87"/>
      <c r="J56" s="65">
        <f>ROUND($J$100,2)</f>
        <v>0</v>
      </c>
      <c r="K56" s="88"/>
      <c r="AU56" s="6" t="s">
        <v>89</v>
      </c>
    </row>
    <row r="57" spans="2:11" s="71" customFormat="1" ht="25.5" customHeight="1">
      <c r="B57" s="117"/>
      <c r="C57" s="118"/>
      <c r="D57" s="119" t="s">
        <v>90</v>
      </c>
      <c r="E57" s="119"/>
      <c r="F57" s="119"/>
      <c r="G57" s="119"/>
      <c r="H57" s="119"/>
      <c r="I57" s="120"/>
      <c r="J57" s="121">
        <f>ROUND($J$101,2)</f>
        <v>0</v>
      </c>
      <c r="K57" s="122"/>
    </row>
    <row r="58" spans="2:11" s="123" customFormat="1" ht="20.25" customHeight="1">
      <c r="B58" s="124"/>
      <c r="C58" s="125"/>
      <c r="D58" s="126" t="s">
        <v>91</v>
      </c>
      <c r="E58" s="126"/>
      <c r="F58" s="126"/>
      <c r="G58" s="126"/>
      <c r="H58" s="126"/>
      <c r="I58" s="127"/>
      <c r="J58" s="128">
        <f>ROUND($J$102,2)</f>
        <v>0</v>
      </c>
      <c r="K58" s="129"/>
    </row>
    <row r="59" spans="2:11" s="123" customFormat="1" ht="20.25" customHeight="1">
      <c r="B59" s="124"/>
      <c r="C59" s="125"/>
      <c r="D59" s="126" t="s">
        <v>92</v>
      </c>
      <c r="E59" s="126"/>
      <c r="F59" s="126"/>
      <c r="G59" s="126"/>
      <c r="H59" s="126"/>
      <c r="I59" s="127"/>
      <c r="J59" s="128">
        <f>ROUND($J$113,2)</f>
        <v>0</v>
      </c>
      <c r="K59" s="129"/>
    </row>
    <row r="60" spans="2:11" s="123" customFormat="1" ht="20.25" customHeight="1">
      <c r="B60" s="124"/>
      <c r="C60" s="125"/>
      <c r="D60" s="126" t="s">
        <v>93</v>
      </c>
      <c r="E60" s="126"/>
      <c r="F60" s="126"/>
      <c r="G60" s="126"/>
      <c r="H60" s="126"/>
      <c r="I60" s="127"/>
      <c r="J60" s="128">
        <f>ROUND($J$120,2)</f>
        <v>0</v>
      </c>
      <c r="K60" s="129"/>
    </row>
    <row r="61" spans="2:11" s="123" customFormat="1" ht="20.25" customHeight="1">
      <c r="B61" s="124"/>
      <c r="C61" s="125"/>
      <c r="D61" s="126" t="s">
        <v>94</v>
      </c>
      <c r="E61" s="126"/>
      <c r="F61" s="126"/>
      <c r="G61" s="126"/>
      <c r="H61" s="126"/>
      <c r="I61" s="127"/>
      <c r="J61" s="128">
        <f>ROUND($J$132,2)</f>
        <v>0</v>
      </c>
      <c r="K61" s="129"/>
    </row>
    <row r="62" spans="2:11" s="123" customFormat="1" ht="20.25" customHeight="1">
      <c r="B62" s="124"/>
      <c r="C62" s="125"/>
      <c r="D62" s="126" t="s">
        <v>95</v>
      </c>
      <c r="E62" s="126"/>
      <c r="F62" s="126"/>
      <c r="G62" s="126"/>
      <c r="H62" s="126"/>
      <c r="I62" s="127"/>
      <c r="J62" s="128">
        <f>ROUND($J$137,2)</f>
        <v>0</v>
      </c>
      <c r="K62" s="129"/>
    </row>
    <row r="63" spans="2:11" s="123" customFormat="1" ht="20.25" customHeight="1">
      <c r="B63" s="124"/>
      <c r="C63" s="125"/>
      <c r="D63" s="126" t="s">
        <v>96</v>
      </c>
      <c r="E63" s="126"/>
      <c r="F63" s="126"/>
      <c r="G63" s="126"/>
      <c r="H63" s="126"/>
      <c r="I63" s="127"/>
      <c r="J63" s="128">
        <f>ROUND($J$191,2)</f>
        <v>0</v>
      </c>
      <c r="K63" s="129"/>
    </row>
    <row r="64" spans="2:11" s="123" customFormat="1" ht="20.25" customHeight="1">
      <c r="B64" s="124"/>
      <c r="C64" s="125"/>
      <c r="D64" s="126" t="s">
        <v>97</v>
      </c>
      <c r="E64" s="126"/>
      <c r="F64" s="126"/>
      <c r="G64" s="126"/>
      <c r="H64" s="126"/>
      <c r="I64" s="127"/>
      <c r="J64" s="128">
        <f>ROUND($J$239,2)</f>
        <v>0</v>
      </c>
      <c r="K64" s="129"/>
    </row>
    <row r="65" spans="2:11" s="123" customFormat="1" ht="20.25" customHeight="1">
      <c r="B65" s="124"/>
      <c r="C65" s="125"/>
      <c r="D65" s="126" t="s">
        <v>98</v>
      </c>
      <c r="E65" s="126"/>
      <c r="F65" s="126"/>
      <c r="G65" s="126"/>
      <c r="H65" s="126"/>
      <c r="I65" s="127"/>
      <c r="J65" s="128">
        <f>ROUND($J$241,2)</f>
        <v>0</v>
      </c>
      <c r="K65" s="129"/>
    </row>
    <row r="66" spans="2:11" s="71" customFormat="1" ht="25.5" customHeight="1">
      <c r="B66" s="117"/>
      <c r="C66" s="118"/>
      <c r="D66" s="119" t="s">
        <v>99</v>
      </c>
      <c r="E66" s="119"/>
      <c r="F66" s="119"/>
      <c r="G66" s="119"/>
      <c r="H66" s="119"/>
      <c r="I66" s="120"/>
      <c r="J66" s="121">
        <f>ROUND($J$247,2)</f>
        <v>0</v>
      </c>
      <c r="K66" s="122"/>
    </row>
    <row r="67" spans="2:11" s="123" customFormat="1" ht="20.25" customHeight="1">
      <c r="B67" s="124"/>
      <c r="C67" s="125"/>
      <c r="D67" s="126" t="s">
        <v>100</v>
      </c>
      <c r="E67" s="126"/>
      <c r="F67" s="126"/>
      <c r="G67" s="126"/>
      <c r="H67" s="126"/>
      <c r="I67" s="127"/>
      <c r="J67" s="128">
        <f>ROUND($J$248,2)</f>
        <v>0</v>
      </c>
      <c r="K67" s="129"/>
    </row>
    <row r="68" spans="2:11" s="123" customFormat="1" ht="20.25" customHeight="1">
      <c r="B68" s="124"/>
      <c r="C68" s="125"/>
      <c r="D68" s="126" t="s">
        <v>101</v>
      </c>
      <c r="E68" s="126"/>
      <c r="F68" s="126"/>
      <c r="G68" s="126"/>
      <c r="H68" s="126"/>
      <c r="I68" s="127"/>
      <c r="J68" s="128">
        <f>ROUND($J$255,2)</f>
        <v>0</v>
      </c>
      <c r="K68" s="129"/>
    </row>
    <row r="69" spans="2:11" s="123" customFormat="1" ht="20.25" customHeight="1">
      <c r="B69" s="124"/>
      <c r="C69" s="125"/>
      <c r="D69" s="126" t="s">
        <v>102</v>
      </c>
      <c r="E69" s="126"/>
      <c r="F69" s="126"/>
      <c r="G69" s="126"/>
      <c r="H69" s="126"/>
      <c r="I69" s="127"/>
      <c r="J69" s="128">
        <f>ROUND($J$258,2)</f>
        <v>0</v>
      </c>
      <c r="K69" s="129"/>
    </row>
    <row r="70" spans="2:11" s="123" customFormat="1" ht="20.25" customHeight="1">
      <c r="B70" s="124"/>
      <c r="C70" s="125"/>
      <c r="D70" s="126" t="s">
        <v>103</v>
      </c>
      <c r="E70" s="126"/>
      <c r="F70" s="126"/>
      <c r="G70" s="126"/>
      <c r="H70" s="126"/>
      <c r="I70" s="127"/>
      <c r="J70" s="128">
        <f>ROUND($J$261,2)</f>
        <v>0</v>
      </c>
      <c r="K70" s="129"/>
    </row>
    <row r="71" spans="2:11" s="123" customFormat="1" ht="20.25" customHeight="1">
      <c r="B71" s="124"/>
      <c r="C71" s="125"/>
      <c r="D71" s="126" t="s">
        <v>104</v>
      </c>
      <c r="E71" s="126"/>
      <c r="F71" s="126"/>
      <c r="G71" s="126"/>
      <c r="H71" s="126"/>
      <c r="I71" s="127"/>
      <c r="J71" s="128">
        <f>ROUND($J$264,2)</f>
        <v>0</v>
      </c>
      <c r="K71" s="129"/>
    </row>
    <row r="72" spans="2:11" s="123" customFormat="1" ht="20.25" customHeight="1">
      <c r="B72" s="124"/>
      <c r="C72" s="125"/>
      <c r="D72" s="126" t="s">
        <v>105</v>
      </c>
      <c r="E72" s="126"/>
      <c r="F72" s="126"/>
      <c r="G72" s="126"/>
      <c r="H72" s="126"/>
      <c r="I72" s="127"/>
      <c r="J72" s="128">
        <f>ROUND($J$283,2)</f>
        <v>0</v>
      </c>
      <c r="K72" s="129"/>
    </row>
    <row r="73" spans="2:11" s="123" customFormat="1" ht="20.25" customHeight="1">
      <c r="B73" s="124"/>
      <c r="C73" s="125"/>
      <c r="D73" s="126" t="s">
        <v>106</v>
      </c>
      <c r="E73" s="126"/>
      <c r="F73" s="126"/>
      <c r="G73" s="126"/>
      <c r="H73" s="126"/>
      <c r="I73" s="127"/>
      <c r="J73" s="128">
        <f>ROUND($J$291,2)</f>
        <v>0</v>
      </c>
      <c r="K73" s="129"/>
    </row>
    <row r="74" spans="2:11" s="123" customFormat="1" ht="20.25" customHeight="1">
      <c r="B74" s="124"/>
      <c r="C74" s="125"/>
      <c r="D74" s="126" t="s">
        <v>107</v>
      </c>
      <c r="E74" s="126"/>
      <c r="F74" s="126"/>
      <c r="G74" s="126"/>
      <c r="H74" s="126"/>
      <c r="I74" s="127"/>
      <c r="J74" s="128">
        <f>ROUND($J$298,2)</f>
        <v>0</v>
      </c>
      <c r="K74" s="129"/>
    </row>
    <row r="75" spans="2:11" s="123" customFormat="1" ht="20.25" customHeight="1">
      <c r="B75" s="124"/>
      <c r="C75" s="125"/>
      <c r="D75" s="126" t="s">
        <v>108</v>
      </c>
      <c r="E75" s="126"/>
      <c r="F75" s="126"/>
      <c r="G75" s="126"/>
      <c r="H75" s="126"/>
      <c r="I75" s="127"/>
      <c r="J75" s="128">
        <f>ROUND($J$301,2)</f>
        <v>0</v>
      </c>
      <c r="K75" s="129"/>
    </row>
    <row r="76" spans="2:11" s="123" customFormat="1" ht="20.25" customHeight="1">
      <c r="B76" s="124"/>
      <c r="C76" s="125"/>
      <c r="D76" s="126" t="s">
        <v>109</v>
      </c>
      <c r="E76" s="126"/>
      <c r="F76" s="126"/>
      <c r="G76" s="126"/>
      <c r="H76" s="126"/>
      <c r="I76" s="127"/>
      <c r="J76" s="128">
        <f>ROUND($J$306,2)</f>
        <v>0</v>
      </c>
      <c r="K76" s="129"/>
    </row>
    <row r="77" spans="2:11" s="123" customFormat="1" ht="20.25" customHeight="1">
      <c r="B77" s="124"/>
      <c r="C77" s="125"/>
      <c r="D77" s="126" t="s">
        <v>110</v>
      </c>
      <c r="E77" s="126"/>
      <c r="F77" s="126"/>
      <c r="G77" s="126"/>
      <c r="H77" s="126"/>
      <c r="I77" s="127"/>
      <c r="J77" s="128">
        <f>ROUND($J$334,2)</f>
        <v>0</v>
      </c>
      <c r="K77" s="129"/>
    </row>
    <row r="78" spans="2:11" s="123" customFormat="1" ht="20.25" customHeight="1">
      <c r="B78" s="124"/>
      <c r="C78" s="125"/>
      <c r="D78" s="126" t="s">
        <v>111</v>
      </c>
      <c r="E78" s="126"/>
      <c r="F78" s="126"/>
      <c r="G78" s="126"/>
      <c r="H78" s="126"/>
      <c r="I78" s="127"/>
      <c r="J78" s="128">
        <f>ROUND($J$338,2)</f>
        <v>0</v>
      </c>
      <c r="K78" s="129"/>
    </row>
    <row r="79" spans="2:11" s="71" customFormat="1" ht="25.5" customHeight="1">
      <c r="B79" s="117"/>
      <c r="C79" s="118"/>
      <c r="D79" s="119" t="s">
        <v>112</v>
      </c>
      <c r="E79" s="119"/>
      <c r="F79" s="119"/>
      <c r="G79" s="119"/>
      <c r="H79" s="119"/>
      <c r="I79" s="120"/>
      <c r="J79" s="121">
        <f>ROUND($J$344,2)</f>
        <v>0</v>
      </c>
      <c r="K79" s="122"/>
    </row>
    <row r="80" spans="2:11" s="123" customFormat="1" ht="20.25" customHeight="1">
      <c r="B80" s="124"/>
      <c r="C80" s="125"/>
      <c r="D80" s="126" t="s">
        <v>113</v>
      </c>
      <c r="E80" s="126"/>
      <c r="F80" s="126"/>
      <c r="G80" s="126"/>
      <c r="H80" s="126"/>
      <c r="I80" s="127"/>
      <c r="J80" s="128">
        <f>ROUND($J$345,2)</f>
        <v>0</v>
      </c>
      <c r="K80" s="129"/>
    </row>
    <row r="81" spans="2:11" s="6" customFormat="1" ht="22.5" customHeight="1">
      <c r="B81" s="86"/>
      <c r="C81" s="87"/>
      <c r="D81" s="87"/>
      <c r="E81" s="87"/>
      <c r="F81" s="87"/>
      <c r="G81" s="87"/>
      <c r="H81" s="87"/>
      <c r="J81" s="87"/>
      <c r="K81" s="88"/>
    </row>
    <row r="82" spans="2:11" s="6" customFormat="1" ht="7.5" customHeight="1">
      <c r="B82" s="106"/>
      <c r="C82" s="107"/>
      <c r="D82" s="107"/>
      <c r="E82" s="107"/>
      <c r="F82" s="107"/>
      <c r="G82" s="107"/>
      <c r="H82" s="107"/>
      <c r="I82" s="108"/>
      <c r="J82" s="107"/>
      <c r="K82" s="109"/>
    </row>
    <row r="86" spans="2:12" s="6" customFormat="1" ht="7.5" customHeight="1">
      <c r="B86" s="130"/>
      <c r="C86" s="131"/>
      <c r="D86" s="131"/>
      <c r="E86" s="131"/>
      <c r="F86" s="131"/>
      <c r="G86" s="131"/>
      <c r="H86" s="131"/>
      <c r="I86" s="111"/>
      <c r="J86" s="131"/>
      <c r="K86" s="131"/>
      <c r="L86" s="132"/>
    </row>
    <row r="87" spans="2:12" s="6" customFormat="1" ht="37.5" customHeight="1">
      <c r="B87" s="86"/>
      <c r="C87" s="12" t="s">
        <v>114</v>
      </c>
      <c r="D87" s="87"/>
      <c r="E87" s="87"/>
      <c r="F87" s="87"/>
      <c r="G87" s="87"/>
      <c r="H87" s="87"/>
      <c r="J87" s="87"/>
      <c r="K87" s="87"/>
      <c r="L87" s="132"/>
    </row>
    <row r="88" spans="2:12" s="6" customFormat="1" ht="7.5" customHeight="1">
      <c r="B88" s="86"/>
      <c r="C88" s="87"/>
      <c r="D88" s="87"/>
      <c r="E88" s="87"/>
      <c r="F88" s="87"/>
      <c r="G88" s="87"/>
      <c r="H88" s="87"/>
      <c r="J88" s="87"/>
      <c r="K88" s="87"/>
      <c r="L88" s="132"/>
    </row>
    <row r="89" spans="2:12" s="6" customFormat="1" ht="15" customHeight="1">
      <c r="B89" s="86"/>
      <c r="C89" s="19" t="s">
        <v>15</v>
      </c>
      <c r="D89" s="87"/>
      <c r="E89" s="87"/>
      <c r="F89" s="87"/>
      <c r="G89" s="87"/>
      <c r="H89" s="87"/>
      <c r="J89" s="87"/>
      <c r="K89" s="87"/>
      <c r="L89" s="132"/>
    </row>
    <row r="90" spans="2:12" s="6" customFormat="1" ht="14.25" customHeight="1">
      <c r="B90" s="86"/>
      <c r="C90" s="87"/>
      <c r="D90" s="87"/>
      <c r="E90" s="235" t="str">
        <f>$E$7</f>
        <v>Obnova vnějšího pláště hlavní budovy Hankova domu č.p. 299 ve Dvoře Králové n. Labem - zadávací dokumentace I verze</v>
      </c>
      <c r="F90" s="236"/>
      <c r="G90" s="236"/>
      <c r="H90" s="236"/>
      <c r="J90" s="87"/>
      <c r="K90" s="87"/>
      <c r="L90" s="132"/>
    </row>
    <row r="91" spans="2:12" s="6" customFormat="1" ht="15" customHeight="1">
      <c r="B91" s="86"/>
      <c r="C91" s="19" t="s">
        <v>83</v>
      </c>
      <c r="D91" s="87"/>
      <c r="E91" s="87"/>
      <c r="F91" s="87"/>
      <c r="G91" s="87"/>
      <c r="H91" s="87"/>
      <c r="J91" s="87"/>
      <c r="K91" s="87"/>
      <c r="L91" s="132"/>
    </row>
    <row r="92" spans="2:12" s="6" customFormat="1" ht="18" customHeight="1">
      <c r="B92" s="86"/>
      <c r="C92" s="87"/>
      <c r="D92" s="87"/>
      <c r="E92" s="218" t="str">
        <f>$E$9</f>
        <v>1 - Jižní průčelí - střední díl</v>
      </c>
      <c r="F92" s="236"/>
      <c r="G92" s="236"/>
      <c r="H92" s="236"/>
      <c r="J92" s="87"/>
      <c r="K92" s="87"/>
      <c r="L92" s="132"/>
    </row>
    <row r="93" spans="2:12" s="6" customFormat="1" ht="7.5" customHeight="1">
      <c r="B93" s="86"/>
      <c r="C93" s="87"/>
      <c r="D93" s="87"/>
      <c r="E93" s="87"/>
      <c r="F93" s="87"/>
      <c r="G93" s="87"/>
      <c r="H93" s="87"/>
      <c r="J93" s="87"/>
      <c r="K93" s="87"/>
      <c r="L93" s="132"/>
    </row>
    <row r="94" spans="2:12" s="6" customFormat="1" ht="18" customHeight="1">
      <c r="B94" s="86"/>
      <c r="C94" s="19" t="s">
        <v>21</v>
      </c>
      <c r="D94" s="87"/>
      <c r="E94" s="87"/>
      <c r="F94" s="17" t="str">
        <f>$F$12</f>
        <v> </v>
      </c>
      <c r="G94" s="87"/>
      <c r="H94" s="87"/>
      <c r="I94" s="89" t="s">
        <v>23</v>
      </c>
      <c r="J94" s="52" t="str">
        <f>IF($J$12="","",$J$12)</f>
        <v>15.03.2017</v>
      </c>
      <c r="K94" s="87"/>
      <c r="L94" s="132"/>
    </row>
    <row r="95" spans="2:12" s="6" customFormat="1" ht="7.5" customHeight="1">
      <c r="B95" s="86"/>
      <c r="C95" s="87"/>
      <c r="D95" s="87"/>
      <c r="E95" s="87"/>
      <c r="F95" s="87"/>
      <c r="G95" s="87"/>
      <c r="H95" s="87"/>
      <c r="J95" s="87"/>
      <c r="K95" s="87"/>
      <c r="L95" s="132"/>
    </row>
    <row r="96" spans="2:12" s="6" customFormat="1" ht="13.5" customHeight="1">
      <c r="B96" s="86"/>
      <c r="C96" s="19" t="s">
        <v>27</v>
      </c>
      <c r="D96" s="87"/>
      <c r="E96" s="87"/>
      <c r="F96" s="17" t="str">
        <f>$E$15</f>
        <v>Město Dvůr Králové nad Labem</v>
      </c>
      <c r="G96" s="87"/>
      <c r="H96" s="87"/>
      <c r="I96" s="89" t="s">
        <v>33</v>
      </c>
      <c r="J96" s="17" t="str">
        <f>$E$21</f>
        <v> </v>
      </c>
      <c r="K96" s="87"/>
      <c r="L96" s="132"/>
    </row>
    <row r="97" spans="2:12" s="6" customFormat="1" ht="15" customHeight="1">
      <c r="B97" s="86"/>
      <c r="C97" s="19" t="s">
        <v>31</v>
      </c>
      <c r="D97" s="87"/>
      <c r="E97" s="87"/>
      <c r="F97" s="17">
        <f>IF($E$18="","",$E$18)</f>
      </c>
      <c r="G97" s="87"/>
      <c r="H97" s="87"/>
      <c r="J97" s="87"/>
      <c r="K97" s="87"/>
      <c r="L97" s="132"/>
    </row>
    <row r="98" spans="2:12" s="6" customFormat="1" ht="11.25" customHeight="1">
      <c r="B98" s="86"/>
      <c r="C98" s="87"/>
      <c r="D98" s="87"/>
      <c r="E98" s="87"/>
      <c r="F98" s="87"/>
      <c r="G98" s="87"/>
      <c r="H98" s="87"/>
      <c r="J98" s="87"/>
      <c r="K98" s="87"/>
      <c r="L98" s="132"/>
    </row>
    <row r="99" spans="2:20" s="133" customFormat="1" ht="30" customHeight="1">
      <c r="B99" s="134"/>
      <c r="C99" s="135" t="s">
        <v>115</v>
      </c>
      <c r="D99" s="136" t="s">
        <v>55</v>
      </c>
      <c r="E99" s="136" t="s">
        <v>51</v>
      </c>
      <c r="F99" s="136" t="s">
        <v>116</v>
      </c>
      <c r="G99" s="136" t="s">
        <v>117</v>
      </c>
      <c r="H99" s="136" t="s">
        <v>118</v>
      </c>
      <c r="I99" s="137" t="s">
        <v>119</v>
      </c>
      <c r="J99" s="136" t="s">
        <v>120</v>
      </c>
      <c r="K99" s="138" t="s">
        <v>121</v>
      </c>
      <c r="L99" s="139"/>
      <c r="M99" s="58" t="s">
        <v>122</v>
      </c>
      <c r="N99" s="59" t="s">
        <v>40</v>
      </c>
      <c r="O99" s="59" t="s">
        <v>123</v>
      </c>
      <c r="P99" s="59" t="s">
        <v>124</v>
      </c>
      <c r="Q99" s="59" t="s">
        <v>125</v>
      </c>
      <c r="R99" s="59" t="s">
        <v>126</v>
      </c>
      <c r="S99" s="59" t="s">
        <v>127</v>
      </c>
      <c r="T99" s="60" t="s">
        <v>128</v>
      </c>
    </row>
    <row r="100" spans="2:63" s="6" customFormat="1" ht="30" customHeight="1">
      <c r="B100" s="86"/>
      <c r="C100" s="64" t="s">
        <v>88</v>
      </c>
      <c r="D100" s="87"/>
      <c r="E100" s="87"/>
      <c r="F100" s="87"/>
      <c r="G100" s="87"/>
      <c r="H100" s="87"/>
      <c r="J100" s="140">
        <f>$BK$100</f>
        <v>0</v>
      </c>
      <c r="K100" s="87"/>
      <c r="L100" s="132"/>
      <c r="M100" s="141"/>
      <c r="N100" s="94"/>
      <c r="O100" s="94"/>
      <c r="P100" s="142">
        <f>$P$101+$P$247+$P$344</f>
        <v>0</v>
      </c>
      <c r="Q100" s="94"/>
      <c r="R100" s="142">
        <f>$R$101+$R$247+$R$344</f>
        <v>191.78427888</v>
      </c>
      <c r="S100" s="94"/>
      <c r="T100" s="143">
        <f>$T$101+$T$247+$T$344</f>
        <v>93.13528933000002</v>
      </c>
      <c r="AT100" s="6" t="s">
        <v>69</v>
      </c>
      <c r="AU100" s="6" t="s">
        <v>89</v>
      </c>
      <c r="BK100" s="144">
        <f>$BK$101+$BK$247+$BK$344</f>
        <v>0</v>
      </c>
    </row>
    <row r="101" spans="2:63" s="145" customFormat="1" ht="38.25" customHeight="1">
      <c r="B101" s="146"/>
      <c r="C101" s="147"/>
      <c r="D101" s="147" t="s">
        <v>69</v>
      </c>
      <c r="E101" s="148" t="s">
        <v>129</v>
      </c>
      <c r="F101" s="148" t="s">
        <v>130</v>
      </c>
      <c r="G101" s="147"/>
      <c r="H101" s="147"/>
      <c r="J101" s="149">
        <f>$BK$101</f>
        <v>0</v>
      </c>
      <c r="K101" s="147"/>
      <c r="L101" s="150"/>
      <c r="M101" s="151"/>
      <c r="N101" s="147"/>
      <c r="O101" s="147"/>
      <c r="P101" s="152">
        <f>$P$102+$P$113+$P$120+$P$132+$P$137+$P$191+$P$239+$P$241</f>
        <v>0</v>
      </c>
      <c r="Q101" s="147"/>
      <c r="R101" s="152">
        <f>$R$102+$R$113+$R$120+$R$132+$R$137+$R$191+$R$239+$R$241</f>
        <v>167.6428295</v>
      </c>
      <c r="S101" s="147"/>
      <c r="T101" s="153">
        <f>$T$102+$T$113+$T$120+$T$132+$T$137+$T$191+$T$239+$T$241</f>
        <v>88.76931928000002</v>
      </c>
      <c r="AR101" s="154" t="s">
        <v>20</v>
      </c>
      <c r="AT101" s="154" t="s">
        <v>69</v>
      </c>
      <c r="AU101" s="154" t="s">
        <v>70</v>
      </c>
      <c r="AY101" s="154" t="s">
        <v>131</v>
      </c>
      <c r="BK101" s="155">
        <f>$BK$102+$BK$113+$BK$120+$BK$132+$BK$137+$BK$191+$BK$239+$BK$241</f>
        <v>0</v>
      </c>
    </row>
    <row r="102" spans="2:63" s="145" customFormat="1" ht="20.25" customHeight="1">
      <c r="B102" s="146"/>
      <c r="C102" s="147"/>
      <c r="D102" s="147" t="s">
        <v>69</v>
      </c>
      <c r="E102" s="156" t="s">
        <v>20</v>
      </c>
      <c r="F102" s="156" t="s">
        <v>132</v>
      </c>
      <c r="G102" s="147"/>
      <c r="H102" s="147"/>
      <c r="J102" s="157">
        <f>$BK$102</f>
        <v>0</v>
      </c>
      <c r="K102" s="147"/>
      <c r="L102" s="150"/>
      <c r="M102" s="151"/>
      <c r="N102" s="147"/>
      <c r="O102" s="147"/>
      <c r="P102" s="152">
        <f>SUM($P$103:$P$112)</f>
        <v>0</v>
      </c>
      <c r="Q102" s="147"/>
      <c r="R102" s="152">
        <f>SUM($R$103:$R$112)</f>
        <v>0</v>
      </c>
      <c r="S102" s="147"/>
      <c r="T102" s="153">
        <f>SUM($T$103:$T$112)</f>
        <v>0</v>
      </c>
      <c r="AR102" s="154" t="s">
        <v>20</v>
      </c>
      <c r="AT102" s="154" t="s">
        <v>69</v>
      </c>
      <c r="AU102" s="154" t="s">
        <v>20</v>
      </c>
      <c r="AY102" s="154" t="s">
        <v>131</v>
      </c>
      <c r="BK102" s="155">
        <f>SUM($BK$103:$BK$112)</f>
        <v>0</v>
      </c>
    </row>
    <row r="103" spans="2:65" s="6" customFormat="1" ht="13.5" customHeight="1">
      <c r="B103" s="86"/>
      <c r="C103" s="158" t="s">
        <v>133</v>
      </c>
      <c r="D103" s="158" t="s">
        <v>134</v>
      </c>
      <c r="E103" s="159" t="s">
        <v>135</v>
      </c>
      <c r="F103" s="160" t="s">
        <v>136</v>
      </c>
      <c r="G103" s="161" t="s">
        <v>137</v>
      </c>
      <c r="H103" s="162">
        <v>3.785</v>
      </c>
      <c r="I103" s="163"/>
      <c r="J103" s="164">
        <f>ROUND($I$103*$H$103,2)</f>
        <v>0</v>
      </c>
      <c r="K103" s="160" t="s">
        <v>138</v>
      </c>
      <c r="L103" s="132"/>
      <c r="M103" s="165"/>
      <c r="N103" s="166" t="s">
        <v>41</v>
      </c>
      <c r="O103" s="87"/>
      <c r="P103" s="87"/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78</v>
      </c>
      <c r="AT103" s="90" t="s">
        <v>134</v>
      </c>
      <c r="AU103" s="90" t="s">
        <v>77</v>
      </c>
      <c r="AY103" s="6" t="s">
        <v>131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20</v>
      </c>
      <c r="BK103" s="169">
        <f>ROUND($I$103*$H$103,2)</f>
        <v>0</v>
      </c>
      <c r="BL103" s="90" t="s">
        <v>78</v>
      </c>
      <c r="BM103" s="90" t="s">
        <v>139</v>
      </c>
    </row>
    <row r="104" spans="2:51" s="6" customFormat="1" ht="13.5" customHeight="1">
      <c r="B104" s="170"/>
      <c r="C104" s="171"/>
      <c r="D104" s="172" t="s">
        <v>140</v>
      </c>
      <c r="E104" s="173"/>
      <c r="F104" s="173" t="s">
        <v>141</v>
      </c>
      <c r="G104" s="171"/>
      <c r="H104" s="174">
        <v>3.785</v>
      </c>
      <c r="J104" s="171"/>
      <c r="K104" s="171"/>
      <c r="L104" s="175"/>
      <c r="M104" s="176"/>
      <c r="N104" s="171"/>
      <c r="O104" s="171"/>
      <c r="P104" s="171"/>
      <c r="Q104" s="171"/>
      <c r="R104" s="171"/>
      <c r="S104" s="171"/>
      <c r="T104" s="177"/>
      <c r="AT104" s="178" t="s">
        <v>140</v>
      </c>
      <c r="AU104" s="178" t="s">
        <v>77</v>
      </c>
      <c r="AV104" s="178" t="s">
        <v>77</v>
      </c>
      <c r="AW104" s="178" t="s">
        <v>89</v>
      </c>
      <c r="AX104" s="178" t="s">
        <v>20</v>
      </c>
      <c r="AY104" s="178" t="s">
        <v>131</v>
      </c>
    </row>
    <row r="105" spans="2:65" s="6" customFormat="1" ht="13.5" customHeight="1">
      <c r="B105" s="86"/>
      <c r="C105" s="158" t="s">
        <v>142</v>
      </c>
      <c r="D105" s="158" t="s">
        <v>134</v>
      </c>
      <c r="E105" s="159" t="s">
        <v>143</v>
      </c>
      <c r="F105" s="160" t="s">
        <v>144</v>
      </c>
      <c r="G105" s="161" t="s">
        <v>137</v>
      </c>
      <c r="H105" s="162">
        <v>2.4</v>
      </c>
      <c r="I105" s="163"/>
      <c r="J105" s="164">
        <f>ROUND($I$105*$H$105,2)</f>
        <v>0</v>
      </c>
      <c r="K105" s="160" t="s">
        <v>138</v>
      </c>
      <c r="L105" s="132"/>
      <c r="M105" s="165"/>
      <c r="N105" s="166" t="s">
        <v>41</v>
      </c>
      <c r="O105" s="87"/>
      <c r="P105" s="87"/>
      <c r="Q105" s="167">
        <v>0</v>
      </c>
      <c r="R105" s="167">
        <f>$Q$105*$H$105</f>
        <v>0</v>
      </c>
      <c r="S105" s="167">
        <v>0</v>
      </c>
      <c r="T105" s="168">
        <f>$S$105*$H$105</f>
        <v>0</v>
      </c>
      <c r="AR105" s="90" t="s">
        <v>78</v>
      </c>
      <c r="AT105" s="90" t="s">
        <v>134</v>
      </c>
      <c r="AU105" s="90" t="s">
        <v>77</v>
      </c>
      <c r="AY105" s="6" t="s">
        <v>131</v>
      </c>
      <c r="BE105" s="169">
        <f>IF($N$105="základní",$J$105,0)</f>
        <v>0</v>
      </c>
      <c r="BF105" s="169">
        <f>IF($N$105="snížená",$J$105,0)</f>
        <v>0</v>
      </c>
      <c r="BG105" s="169">
        <f>IF($N$105="zákl. přenesená",$J$105,0)</f>
        <v>0</v>
      </c>
      <c r="BH105" s="169">
        <f>IF($N$105="sníž. přenesená",$J$105,0)</f>
        <v>0</v>
      </c>
      <c r="BI105" s="169">
        <f>IF($N$105="nulová",$J$105,0)</f>
        <v>0</v>
      </c>
      <c r="BJ105" s="90" t="s">
        <v>20</v>
      </c>
      <c r="BK105" s="169">
        <f>ROUND($I$105*$H$105,2)</f>
        <v>0</v>
      </c>
      <c r="BL105" s="90" t="s">
        <v>78</v>
      </c>
      <c r="BM105" s="90" t="s">
        <v>145</v>
      </c>
    </row>
    <row r="106" spans="2:51" s="6" customFormat="1" ht="13.5" customHeight="1">
      <c r="B106" s="170"/>
      <c r="C106" s="171"/>
      <c r="D106" s="172" t="s">
        <v>140</v>
      </c>
      <c r="E106" s="173"/>
      <c r="F106" s="173" t="s">
        <v>146</v>
      </c>
      <c r="G106" s="171"/>
      <c r="H106" s="174">
        <v>2.4</v>
      </c>
      <c r="J106" s="171"/>
      <c r="K106" s="171"/>
      <c r="L106" s="175"/>
      <c r="M106" s="176"/>
      <c r="N106" s="171"/>
      <c r="O106" s="171"/>
      <c r="P106" s="171"/>
      <c r="Q106" s="171"/>
      <c r="R106" s="171"/>
      <c r="S106" s="171"/>
      <c r="T106" s="177"/>
      <c r="AT106" s="178" t="s">
        <v>140</v>
      </c>
      <c r="AU106" s="178" t="s">
        <v>77</v>
      </c>
      <c r="AV106" s="178" t="s">
        <v>77</v>
      </c>
      <c r="AW106" s="178" t="s">
        <v>89</v>
      </c>
      <c r="AX106" s="178" t="s">
        <v>20</v>
      </c>
      <c r="AY106" s="178" t="s">
        <v>131</v>
      </c>
    </row>
    <row r="107" spans="2:65" s="6" customFormat="1" ht="13.5" customHeight="1">
      <c r="B107" s="86"/>
      <c r="C107" s="158" t="s">
        <v>147</v>
      </c>
      <c r="D107" s="158" t="s">
        <v>134</v>
      </c>
      <c r="E107" s="159" t="s">
        <v>148</v>
      </c>
      <c r="F107" s="160" t="s">
        <v>149</v>
      </c>
      <c r="G107" s="161" t="s">
        <v>137</v>
      </c>
      <c r="H107" s="162">
        <v>2.4</v>
      </c>
      <c r="I107" s="163"/>
      <c r="J107" s="164">
        <f>ROUND($I$107*$H$107,2)</f>
        <v>0</v>
      </c>
      <c r="K107" s="160" t="s">
        <v>138</v>
      </c>
      <c r="L107" s="132"/>
      <c r="M107" s="165"/>
      <c r="N107" s="166" t="s">
        <v>41</v>
      </c>
      <c r="O107" s="87"/>
      <c r="P107" s="87"/>
      <c r="Q107" s="167">
        <v>0</v>
      </c>
      <c r="R107" s="167">
        <f>$Q$107*$H$107</f>
        <v>0</v>
      </c>
      <c r="S107" s="167">
        <v>0</v>
      </c>
      <c r="T107" s="168">
        <f>$S$107*$H$107</f>
        <v>0</v>
      </c>
      <c r="AR107" s="90" t="s">
        <v>78</v>
      </c>
      <c r="AT107" s="90" t="s">
        <v>134</v>
      </c>
      <c r="AU107" s="90" t="s">
        <v>77</v>
      </c>
      <c r="AY107" s="6" t="s">
        <v>131</v>
      </c>
      <c r="BE107" s="169">
        <f>IF($N$107="základní",$J$107,0)</f>
        <v>0</v>
      </c>
      <c r="BF107" s="169">
        <f>IF($N$107="snížená",$J$107,0)</f>
        <v>0</v>
      </c>
      <c r="BG107" s="169">
        <f>IF($N$107="zákl. přenesená",$J$107,0)</f>
        <v>0</v>
      </c>
      <c r="BH107" s="169">
        <f>IF($N$107="sníž. přenesená",$J$107,0)</f>
        <v>0</v>
      </c>
      <c r="BI107" s="169">
        <f>IF($N$107="nulová",$J$107,0)</f>
        <v>0</v>
      </c>
      <c r="BJ107" s="90" t="s">
        <v>20</v>
      </c>
      <c r="BK107" s="169">
        <f>ROUND($I$107*$H$107,2)</f>
        <v>0</v>
      </c>
      <c r="BL107" s="90" t="s">
        <v>78</v>
      </c>
      <c r="BM107" s="90" t="s">
        <v>150</v>
      </c>
    </row>
    <row r="108" spans="2:51" s="6" customFormat="1" ht="13.5" customHeight="1">
      <c r="B108" s="170"/>
      <c r="C108" s="171"/>
      <c r="D108" s="172" t="s">
        <v>140</v>
      </c>
      <c r="E108" s="173"/>
      <c r="F108" s="173" t="s">
        <v>146</v>
      </c>
      <c r="G108" s="171"/>
      <c r="H108" s="174">
        <v>2.4</v>
      </c>
      <c r="J108" s="171"/>
      <c r="K108" s="171"/>
      <c r="L108" s="175"/>
      <c r="M108" s="176"/>
      <c r="N108" s="171"/>
      <c r="O108" s="171"/>
      <c r="P108" s="171"/>
      <c r="Q108" s="171"/>
      <c r="R108" s="171"/>
      <c r="S108" s="171"/>
      <c r="T108" s="177"/>
      <c r="AT108" s="178" t="s">
        <v>140</v>
      </c>
      <c r="AU108" s="178" t="s">
        <v>77</v>
      </c>
      <c r="AV108" s="178" t="s">
        <v>77</v>
      </c>
      <c r="AW108" s="178" t="s">
        <v>89</v>
      </c>
      <c r="AX108" s="178" t="s">
        <v>20</v>
      </c>
      <c r="AY108" s="178" t="s">
        <v>131</v>
      </c>
    </row>
    <row r="109" spans="2:65" s="6" customFormat="1" ht="13.5" customHeight="1">
      <c r="B109" s="86"/>
      <c r="C109" s="158" t="s">
        <v>151</v>
      </c>
      <c r="D109" s="158" t="s">
        <v>134</v>
      </c>
      <c r="E109" s="159" t="s">
        <v>152</v>
      </c>
      <c r="F109" s="160" t="s">
        <v>153</v>
      </c>
      <c r="G109" s="161" t="s">
        <v>137</v>
      </c>
      <c r="H109" s="162">
        <v>2.4</v>
      </c>
      <c r="I109" s="163"/>
      <c r="J109" s="164">
        <f>ROUND($I$109*$H$109,2)</f>
        <v>0</v>
      </c>
      <c r="K109" s="160" t="s">
        <v>138</v>
      </c>
      <c r="L109" s="132"/>
      <c r="M109" s="165"/>
      <c r="N109" s="166" t="s">
        <v>41</v>
      </c>
      <c r="O109" s="87"/>
      <c r="P109" s="87"/>
      <c r="Q109" s="167">
        <v>0</v>
      </c>
      <c r="R109" s="167">
        <f>$Q$109*$H$109</f>
        <v>0</v>
      </c>
      <c r="S109" s="167">
        <v>0</v>
      </c>
      <c r="T109" s="168">
        <f>$S$109*$H$109</f>
        <v>0</v>
      </c>
      <c r="AR109" s="90" t="s">
        <v>78</v>
      </c>
      <c r="AT109" s="90" t="s">
        <v>134</v>
      </c>
      <c r="AU109" s="90" t="s">
        <v>77</v>
      </c>
      <c r="AY109" s="6" t="s">
        <v>131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20</v>
      </c>
      <c r="BK109" s="169">
        <f>ROUND($I$109*$H$109,2)</f>
        <v>0</v>
      </c>
      <c r="BL109" s="90" t="s">
        <v>78</v>
      </c>
      <c r="BM109" s="90" t="s">
        <v>154</v>
      </c>
    </row>
    <row r="110" spans="2:51" s="6" customFormat="1" ht="13.5" customHeight="1">
      <c r="B110" s="170"/>
      <c r="C110" s="171"/>
      <c r="D110" s="172" t="s">
        <v>140</v>
      </c>
      <c r="E110" s="173"/>
      <c r="F110" s="173" t="s">
        <v>146</v>
      </c>
      <c r="G110" s="171"/>
      <c r="H110" s="174">
        <v>2.4</v>
      </c>
      <c r="J110" s="171"/>
      <c r="K110" s="171"/>
      <c r="L110" s="175"/>
      <c r="M110" s="176"/>
      <c r="N110" s="171"/>
      <c r="O110" s="171"/>
      <c r="P110" s="171"/>
      <c r="Q110" s="171"/>
      <c r="R110" s="171"/>
      <c r="S110" s="171"/>
      <c r="T110" s="177"/>
      <c r="AT110" s="178" t="s">
        <v>140</v>
      </c>
      <c r="AU110" s="178" t="s">
        <v>77</v>
      </c>
      <c r="AV110" s="178" t="s">
        <v>77</v>
      </c>
      <c r="AW110" s="178" t="s">
        <v>89</v>
      </c>
      <c r="AX110" s="178" t="s">
        <v>20</v>
      </c>
      <c r="AY110" s="178" t="s">
        <v>131</v>
      </c>
    </row>
    <row r="111" spans="2:65" s="6" customFormat="1" ht="13.5" customHeight="1">
      <c r="B111" s="86"/>
      <c r="C111" s="158" t="s">
        <v>155</v>
      </c>
      <c r="D111" s="158" t="s">
        <v>134</v>
      </c>
      <c r="E111" s="159" t="s">
        <v>156</v>
      </c>
      <c r="F111" s="160" t="s">
        <v>157</v>
      </c>
      <c r="G111" s="161" t="s">
        <v>137</v>
      </c>
      <c r="H111" s="162">
        <v>2.4</v>
      </c>
      <c r="I111" s="163"/>
      <c r="J111" s="164">
        <f>ROUND($I$111*$H$111,2)</f>
        <v>0</v>
      </c>
      <c r="K111" s="160" t="s">
        <v>138</v>
      </c>
      <c r="L111" s="132"/>
      <c r="M111" s="165"/>
      <c r="N111" s="166" t="s">
        <v>41</v>
      </c>
      <c r="O111" s="87"/>
      <c r="P111" s="87"/>
      <c r="Q111" s="167">
        <v>0</v>
      </c>
      <c r="R111" s="167">
        <f>$Q$111*$H$111</f>
        <v>0</v>
      </c>
      <c r="S111" s="167">
        <v>0</v>
      </c>
      <c r="T111" s="168">
        <f>$S$111*$H$111</f>
        <v>0</v>
      </c>
      <c r="AR111" s="90" t="s">
        <v>78</v>
      </c>
      <c r="AT111" s="90" t="s">
        <v>134</v>
      </c>
      <c r="AU111" s="90" t="s">
        <v>77</v>
      </c>
      <c r="AY111" s="6" t="s">
        <v>131</v>
      </c>
      <c r="BE111" s="169">
        <f>IF($N$111="základní",$J$111,0)</f>
        <v>0</v>
      </c>
      <c r="BF111" s="169">
        <f>IF($N$111="snížená",$J$111,0)</f>
        <v>0</v>
      </c>
      <c r="BG111" s="169">
        <f>IF($N$111="zákl. přenesená",$J$111,0)</f>
        <v>0</v>
      </c>
      <c r="BH111" s="169">
        <f>IF($N$111="sníž. přenesená",$J$111,0)</f>
        <v>0</v>
      </c>
      <c r="BI111" s="169">
        <f>IF($N$111="nulová",$J$111,0)</f>
        <v>0</v>
      </c>
      <c r="BJ111" s="90" t="s">
        <v>20</v>
      </c>
      <c r="BK111" s="169">
        <f>ROUND($I$111*$H$111,2)</f>
        <v>0</v>
      </c>
      <c r="BL111" s="90" t="s">
        <v>78</v>
      </c>
      <c r="BM111" s="90" t="s">
        <v>158</v>
      </c>
    </row>
    <row r="112" spans="2:51" s="6" customFormat="1" ht="13.5" customHeight="1">
      <c r="B112" s="170"/>
      <c r="C112" s="171"/>
      <c r="D112" s="172" t="s">
        <v>140</v>
      </c>
      <c r="E112" s="173"/>
      <c r="F112" s="173" t="s">
        <v>146</v>
      </c>
      <c r="G112" s="171"/>
      <c r="H112" s="174">
        <v>2.4</v>
      </c>
      <c r="J112" s="171"/>
      <c r="K112" s="171"/>
      <c r="L112" s="175"/>
      <c r="M112" s="176"/>
      <c r="N112" s="171"/>
      <c r="O112" s="171"/>
      <c r="P112" s="171"/>
      <c r="Q112" s="171"/>
      <c r="R112" s="171"/>
      <c r="S112" s="171"/>
      <c r="T112" s="177"/>
      <c r="AT112" s="178" t="s">
        <v>140</v>
      </c>
      <c r="AU112" s="178" t="s">
        <v>77</v>
      </c>
      <c r="AV112" s="178" t="s">
        <v>77</v>
      </c>
      <c r="AW112" s="178" t="s">
        <v>89</v>
      </c>
      <c r="AX112" s="178" t="s">
        <v>20</v>
      </c>
      <c r="AY112" s="178" t="s">
        <v>131</v>
      </c>
    </row>
    <row r="113" spans="2:63" s="145" customFormat="1" ht="30" customHeight="1">
      <c r="B113" s="146"/>
      <c r="C113" s="147"/>
      <c r="D113" s="147" t="s">
        <v>69</v>
      </c>
      <c r="E113" s="156" t="s">
        <v>77</v>
      </c>
      <c r="F113" s="156" t="s">
        <v>159</v>
      </c>
      <c r="G113" s="147"/>
      <c r="H113" s="147"/>
      <c r="J113" s="157">
        <f>$BK$113</f>
        <v>0</v>
      </c>
      <c r="K113" s="147"/>
      <c r="L113" s="150"/>
      <c r="M113" s="151"/>
      <c r="N113" s="147"/>
      <c r="O113" s="147"/>
      <c r="P113" s="152">
        <f>SUM($P$114:$P$119)</f>
        <v>0</v>
      </c>
      <c r="Q113" s="147"/>
      <c r="R113" s="152">
        <f>SUM($R$114:$R$119)</f>
        <v>14.009977000000001</v>
      </c>
      <c r="S113" s="147"/>
      <c r="T113" s="153">
        <f>SUM($T$114:$T$119)</f>
        <v>0</v>
      </c>
      <c r="AR113" s="154" t="s">
        <v>20</v>
      </c>
      <c r="AT113" s="154" t="s">
        <v>69</v>
      </c>
      <c r="AU113" s="154" t="s">
        <v>20</v>
      </c>
      <c r="AY113" s="154" t="s">
        <v>131</v>
      </c>
      <c r="BK113" s="155">
        <f>SUM($BK$114:$BK$119)</f>
        <v>0</v>
      </c>
    </row>
    <row r="114" spans="2:65" s="6" customFormat="1" ht="13.5" customHeight="1">
      <c r="B114" s="86"/>
      <c r="C114" s="158" t="s">
        <v>160</v>
      </c>
      <c r="D114" s="158" t="s">
        <v>134</v>
      </c>
      <c r="E114" s="159" t="s">
        <v>161</v>
      </c>
      <c r="F114" s="160" t="s">
        <v>162</v>
      </c>
      <c r="G114" s="161" t="s">
        <v>137</v>
      </c>
      <c r="H114" s="162">
        <v>5.465</v>
      </c>
      <c r="I114" s="163"/>
      <c r="J114" s="164">
        <f>ROUND($I$114*$H$114,2)</f>
        <v>0</v>
      </c>
      <c r="K114" s="160" t="s">
        <v>138</v>
      </c>
      <c r="L114" s="132"/>
      <c r="M114" s="165"/>
      <c r="N114" s="166" t="s">
        <v>41</v>
      </c>
      <c r="O114" s="87"/>
      <c r="P114" s="87"/>
      <c r="Q114" s="167">
        <v>1.98</v>
      </c>
      <c r="R114" s="167">
        <f>$Q$114*$H$114</f>
        <v>10.8207</v>
      </c>
      <c r="S114" s="167">
        <v>0</v>
      </c>
      <c r="T114" s="168">
        <f>$S$114*$H$114</f>
        <v>0</v>
      </c>
      <c r="AR114" s="90" t="s">
        <v>78</v>
      </c>
      <c r="AT114" s="90" t="s">
        <v>134</v>
      </c>
      <c r="AU114" s="90" t="s">
        <v>77</v>
      </c>
      <c r="AY114" s="6" t="s">
        <v>131</v>
      </c>
      <c r="BE114" s="169">
        <f>IF($N$114="základní",$J$114,0)</f>
        <v>0</v>
      </c>
      <c r="BF114" s="169">
        <f>IF($N$114="snížená",$J$114,0)</f>
        <v>0</v>
      </c>
      <c r="BG114" s="169">
        <f>IF($N$114="zákl. přenesená",$J$114,0)</f>
        <v>0</v>
      </c>
      <c r="BH114" s="169">
        <f>IF($N$114="sníž. přenesená",$J$114,0)</f>
        <v>0</v>
      </c>
      <c r="BI114" s="169">
        <f>IF($N$114="nulová",$J$114,0)</f>
        <v>0</v>
      </c>
      <c r="BJ114" s="90" t="s">
        <v>20</v>
      </c>
      <c r="BK114" s="169">
        <f>ROUND($I$114*$H$114,2)</f>
        <v>0</v>
      </c>
      <c r="BL114" s="90" t="s">
        <v>78</v>
      </c>
      <c r="BM114" s="90" t="s">
        <v>163</v>
      </c>
    </row>
    <row r="115" spans="2:51" s="6" customFormat="1" ht="13.5" customHeight="1">
      <c r="B115" s="170"/>
      <c r="C115" s="171"/>
      <c r="D115" s="172" t="s">
        <v>140</v>
      </c>
      <c r="E115" s="173"/>
      <c r="F115" s="173" t="s">
        <v>164</v>
      </c>
      <c r="G115" s="171"/>
      <c r="H115" s="174">
        <v>3.155</v>
      </c>
      <c r="J115" s="171"/>
      <c r="K115" s="171"/>
      <c r="L115" s="175"/>
      <c r="M115" s="176"/>
      <c r="N115" s="171"/>
      <c r="O115" s="171"/>
      <c r="P115" s="171"/>
      <c r="Q115" s="171"/>
      <c r="R115" s="171"/>
      <c r="S115" s="171"/>
      <c r="T115" s="177"/>
      <c r="AT115" s="178" t="s">
        <v>140</v>
      </c>
      <c r="AU115" s="178" t="s">
        <v>77</v>
      </c>
      <c r="AV115" s="178" t="s">
        <v>77</v>
      </c>
      <c r="AW115" s="178" t="s">
        <v>89</v>
      </c>
      <c r="AX115" s="178" t="s">
        <v>70</v>
      </c>
      <c r="AY115" s="178" t="s">
        <v>131</v>
      </c>
    </row>
    <row r="116" spans="2:51" s="6" customFormat="1" ht="13.5" customHeight="1">
      <c r="B116" s="170"/>
      <c r="C116" s="171"/>
      <c r="D116" s="179" t="s">
        <v>140</v>
      </c>
      <c r="E116" s="171"/>
      <c r="F116" s="173" t="s">
        <v>165</v>
      </c>
      <c r="G116" s="171"/>
      <c r="H116" s="174">
        <v>1.81</v>
      </c>
      <c r="J116" s="171"/>
      <c r="K116" s="171"/>
      <c r="L116" s="175"/>
      <c r="M116" s="176"/>
      <c r="N116" s="171"/>
      <c r="O116" s="171"/>
      <c r="P116" s="171"/>
      <c r="Q116" s="171"/>
      <c r="R116" s="171"/>
      <c r="S116" s="171"/>
      <c r="T116" s="177"/>
      <c r="AT116" s="178" t="s">
        <v>140</v>
      </c>
      <c r="AU116" s="178" t="s">
        <v>77</v>
      </c>
      <c r="AV116" s="178" t="s">
        <v>77</v>
      </c>
      <c r="AW116" s="178" t="s">
        <v>89</v>
      </c>
      <c r="AX116" s="178" t="s">
        <v>70</v>
      </c>
      <c r="AY116" s="178" t="s">
        <v>131</v>
      </c>
    </row>
    <row r="117" spans="2:51" s="6" customFormat="1" ht="13.5" customHeight="1">
      <c r="B117" s="170"/>
      <c r="C117" s="171"/>
      <c r="D117" s="179" t="s">
        <v>140</v>
      </c>
      <c r="E117" s="171"/>
      <c r="F117" s="173" t="s">
        <v>166</v>
      </c>
      <c r="G117" s="171"/>
      <c r="H117" s="174">
        <v>0.5</v>
      </c>
      <c r="J117" s="171"/>
      <c r="K117" s="171"/>
      <c r="L117" s="175"/>
      <c r="M117" s="176"/>
      <c r="N117" s="171"/>
      <c r="O117" s="171"/>
      <c r="P117" s="171"/>
      <c r="Q117" s="171"/>
      <c r="R117" s="171"/>
      <c r="S117" s="171"/>
      <c r="T117" s="177"/>
      <c r="AT117" s="178" t="s">
        <v>140</v>
      </c>
      <c r="AU117" s="178" t="s">
        <v>77</v>
      </c>
      <c r="AV117" s="178" t="s">
        <v>77</v>
      </c>
      <c r="AW117" s="178" t="s">
        <v>89</v>
      </c>
      <c r="AX117" s="178" t="s">
        <v>70</v>
      </c>
      <c r="AY117" s="178" t="s">
        <v>131</v>
      </c>
    </row>
    <row r="118" spans="2:65" s="6" customFormat="1" ht="13.5" customHeight="1">
      <c r="B118" s="86"/>
      <c r="C118" s="158" t="s">
        <v>167</v>
      </c>
      <c r="D118" s="158" t="s">
        <v>134</v>
      </c>
      <c r="E118" s="159" t="s">
        <v>168</v>
      </c>
      <c r="F118" s="160" t="s">
        <v>169</v>
      </c>
      <c r="G118" s="161" t="s">
        <v>137</v>
      </c>
      <c r="H118" s="162">
        <v>1.3</v>
      </c>
      <c r="I118" s="163"/>
      <c r="J118" s="164">
        <f>ROUND($I$118*$H$118,2)</f>
        <v>0</v>
      </c>
      <c r="K118" s="160" t="s">
        <v>138</v>
      </c>
      <c r="L118" s="132"/>
      <c r="M118" s="165"/>
      <c r="N118" s="166" t="s">
        <v>41</v>
      </c>
      <c r="O118" s="87"/>
      <c r="P118" s="87"/>
      <c r="Q118" s="167">
        <v>2.45329</v>
      </c>
      <c r="R118" s="167">
        <f>$Q$118*$H$118</f>
        <v>3.189277</v>
      </c>
      <c r="S118" s="167">
        <v>0</v>
      </c>
      <c r="T118" s="168">
        <f>$S$118*$H$118</f>
        <v>0</v>
      </c>
      <c r="AR118" s="90" t="s">
        <v>78</v>
      </c>
      <c r="AT118" s="90" t="s">
        <v>134</v>
      </c>
      <c r="AU118" s="90" t="s">
        <v>77</v>
      </c>
      <c r="AY118" s="6" t="s">
        <v>131</v>
      </c>
      <c r="BE118" s="169">
        <f>IF($N$118="základní",$J$118,0)</f>
        <v>0</v>
      </c>
      <c r="BF118" s="169">
        <f>IF($N$118="snížená",$J$118,0)</f>
        <v>0</v>
      </c>
      <c r="BG118" s="169">
        <f>IF($N$118="zákl. přenesená",$J$118,0)</f>
        <v>0</v>
      </c>
      <c r="BH118" s="169">
        <f>IF($N$118="sníž. přenesená",$J$118,0)</f>
        <v>0</v>
      </c>
      <c r="BI118" s="169">
        <f>IF($N$118="nulová",$J$118,0)</f>
        <v>0</v>
      </c>
      <c r="BJ118" s="90" t="s">
        <v>20</v>
      </c>
      <c r="BK118" s="169">
        <f>ROUND($I$118*$H$118,2)</f>
        <v>0</v>
      </c>
      <c r="BL118" s="90" t="s">
        <v>78</v>
      </c>
      <c r="BM118" s="90" t="s">
        <v>170</v>
      </c>
    </row>
    <row r="119" spans="2:51" s="6" customFormat="1" ht="13.5" customHeight="1">
      <c r="B119" s="170"/>
      <c r="C119" s="171"/>
      <c r="D119" s="172" t="s">
        <v>140</v>
      </c>
      <c r="E119" s="173"/>
      <c r="F119" s="173" t="s">
        <v>171</v>
      </c>
      <c r="G119" s="171"/>
      <c r="H119" s="174">
        <v>1.3</v>
      </c>
      <c r="J119" s="171"/>
      <c r="K119" s="171"/>
      <c r="L119" s="175"/>
      <c r="M119" s="176"/>
      <c r="N119" s="171"/>
      <c r="O119" s="171"/>
      <c r="P119" s="171"/>
      <c r="Q119" s="171"/>
      <c r="R119" s="171"/>
      <c r="S119" s="171"/>
      <c r="T119" s="177"/>
      <c r="AT119" s="178" t="s">
        <v>140</v>
      </c>
      <c r="AU119" s="178" t="s">
        <v>77</v>
      </c>
      <c r="AV119" s="178" t="s">
        <v>77</v>
      </c>
      <c r="AW119" s="178" t="s">
        <v>89</v>
      </c>
      <c r="AX119" s="178" t="s">
        <v>20</v>
      </c>
      <c r="AY119" s="178" t="s">
        <v>131</v>
      </c>
    </row>
    <row r="120" spans="2:63" s="145" customFormat="1" ht="30" customHeight="1">
      <c r="B120" s="146"/>
      <c r="C120" s="147"/>
      <c r="D120" s="147" t="s">
        <v>69</v>
      </c>
      <c r="E120" s="156" t="s">
        <v>172</v>
      </c>
      <c r="F120" s="156" t="s">
        <v>173</v>
      </c>
      <c r="G120" s="147"/>
      <c r="H120" s="147"/>
      <c r="J120" s="157">
        <f>$BK$120</f>
        <v>0</v>
      </c>
      <c r="K120" s="147"/>
      <c r="L120" s="150"/>
      <c r="M120" s="151"/>
      <c r="N120" s="147"/>
      <c r="O120" s="147"/>
      <c r="P120" s="152">
        <f>SUM($P$121:$P$131)</f>
        <v>0</v>
      </c>
      <c r="Q120" s="147"/>
      <c r="R120" s="152">
        <f>SUM($R$121:$R$131)</f>
        <v>36.039773440000005</v>
      </c>
      <c r="S120" s="147"/>
      <c r="T120" s="153">
        <f>SUM($T$121:$T$131)</f>
        <v>0.00101728</v>
      </c>
      <c r="AR120" s="154" t="s">
        <v>20</v>
      </c>
      <c r="AT120" s="154" t="s">
        <v>69</v>
      </c>
      <c r="AU120" s="154" t="s">
        <v>20</v>
      </c>
      <c r="AY120" s="154" t="s">
        <v>131</v>
      </c>
      <c r="BK120" s="155">
        <f>SUM($BK$121:$BK$131)</f>
        <v>0</v>
      </c>
    </row>
    <row r="121" spans="2:65" s="6" customFormat="1" ht="13.5" customHeight="1">
      <c r="B121" s="86"/>
      <c r="C121" s="158" t="s">
        <v>174</v>
      </c>
      <c r="D121" s="158" t="s">
        <v>134</v>
      </c>
      <c r="E121" s="159" t="s">
        <v>175</v>
      </c>
      <c r="F121" s="160" t="s">
        <v>176</v>
      </c>
      <c r="G121" s="161" t="s">
        <v>137</v>
      </c>
      <c r="H121" s="162">
        <v>4</v>
      </c>
      <c r="I121" s="163"/>
      <c r="J121" s="164">
        <f>ROUND($I$121*$H$121,2)</f>
        <v>0</v>
      </c>
      <c r="K121" s="160" t="s">
        <v>138</v>
      </c>
      <c r="L121" s="132"/>
      <c r="M121" s="165"/>
      <c r="N121" s="166" t="s">
        <v>41</v>
      </c>
      <c r="O121" s="87"/>
      <c r="P121" s="87"/>
      <c r="Q121" s="167">
        <v>2.01196</v>
      </c>
      <c r="R121" s="167">
        <f>$Q$121*$H$121</f>
        <v>8.04784</v>
      </c>
      <c r="S121" s="167">
        <v>0</v>
      </c>
      <c r="T121" s="168">
        <f>$S$121*$H$121</f>
        <v>0</v>
      </c>
      <c r="AR121" s="90" t="s">
        <v>78</v>
      </c>
      <c r="AT121" s="90" t="s">
        <v>134</v>
      </c>
      <c r="AU121" s="90" t="s">
        <v>77</v>
      </c>
      <c r="AY121" s="6" t="s">
        <v>131</v>
      </c>
      <c r="BE121" s="169">
        <f>IF($N$121="základní",$J$121,0)</f>
        <v>0</v>
      </c>
      <c r="BF121" s="169">
        <f>IF($N$121="snížená",$J$121,0)</f>
        <v>0</v>
      </c>
      <c r="BG121" s="169">
        <f>IF($N$121="zákl. přenesená",$J$121,0)</f>
        <v>0</v>
      </c>
      <c r="BH121" s="169">
        <f>IF($N$121="sníž. přenesená",$J$121,0)</f>
        <v>0</v>
      </c>
      <c r="BI121" s="169">
        <f>IF($N$121="nulová",$J$121,0)</f>
        <v>0</v>
      </c>
      <c r="BJ121" s="90" t="s">
        <v>20</v>
      </c>
      <c r="BK121" s="169">
        <f>ROUND($I$121*$H$121,2)</f>
        <v>0</v>
      </c>
      <c r="BL121" s="90" t="s">
        <v>78</v>
      </c>
      <c r="BM121" s="90" t="s">
        <v>177</v>
      </c>
    </row>
    <row r="122" spans="2:65" s="6" customFormat="1" ht="13.5" customHeight="1">
      <c r="B122" s="86"/>
      <c r="C122" s="161" t="s">
        <v>178</v>
      </c>
      <c r="D122" s="161" t="s">
        <v>134</v>
      </c>
      <c r="E122" s="159" t="s">
        <v>179</v>
      </c>
      <c r="F122" s="160" t="s">
        <v>180</v>
      </c>
      <c r="G122" s="161" t="s">
        <v>137</v>
      </c>
      <c r="H122" s="162">
        <v>11.662</v>
      </c>
      <c r="I122" s="163"/>
      <c r="J122" s="164">
        <f>ROUND($I$122*$H$122,2)</f>
        <v>0</v>
      </c>
      <c r="K122" s="160" t="s">
        <v>138</v>
      </c>
      <c r="L122" s="132"/>
      <c r="M122" s="165"/>
      <c r="N122" s="166" t="s">
        <v>41</v>
      </c>
      <c r="O122" s="87"/>
      <c r="P122" s="87"/>
      <c r="Q122" s="167">
        <v>1.78636</v>
      </c>
      <c r="R122" s="167">
        <f>$Q$122*$H$122</f>
        <v>20.83253032</v>
      </c>
      <c r="S122" s="167">
        <v>0</v>
      </c>
      <c r="T122" s="168">
        <f>$S$122*$H$122</f>
        <v>0</v>
      </c>
      <c r="AR122" s="90" t="s">
        <v>78</v>
      </c>
      <c r="AT122" s="90" t="s">
        <v>134</v>
      </c>
      <c r="AU122" s="90" t="s">
        <v>77</v>
      </c>
      <c r="AY122" s="90" t="s">
        <v>131</v>
      </c>
      <c r="BE122" s="169">
        <f>IF($N$122="základní",$J$122,0)</f>
        <v>0</v>
      </c>
      <c r="BF122" s="169">
        <f>IF($N$122="snížená",$J$122,0)</f>
        <v>0</v>
      </c>
      <c r="BG122" s="169">
        <f>IF($N$122="zákl. přenesená",$J$122,0)</f>
        <v>0</v>
      </c>
      <c r="BH122" s="169">
        <f>IF($N$122="sníž. přenesená",$J$122,0)</f>
        <v>0</v>
      </c>
      <c r="BI122" s="169">
        <f>IF($N$122="nulová",$J$122,0)</f>
        <v>0</v>
      </c>
      <c r="BJ122" s="90" t="s">
        <v>20</v>
      </c>
      <c r="BK122" s="169">
        <f>ROUND($I$122*$H$122,2)</f>
        <v>0</v>
      </c>
      <c r="BL122" s="90" t="s">
        <v>78</v>
      </c>
      <c r="BM122" s="90" t="s">
        <v>181</v>
      </c>
    </row>
    <row r="123" spans="2:51" s="6" customFormat="1" ht="13.5" customHeight="1">
      <c r="B123" s="170"/>
      <c r="C123" s="171"/>
      <c r="D123" s="172" t="s">
        <v>140</v>
      </c>
      <c r="E123" s="173"/>
      <c r="F123" s="173" t="s">
        <v>182</v>
      </c>
      <c r="G123" s="171"/>
      <c r="H123" s="174">
        <v>6.912</v>
      </c>
      <c r="J123" s="171"/>
      <c r="K123" s="171"/>
      <c r="L123" s="175"/>
      <c r="M123" s="176"/>
      <c r="N123" s="171"/>
      <c r="O123" s="171"/>
      <c r="P123" s="171"/>
      <c r="Q123" s="171"/>
      <c r="R123" s="171"/>
      <c r="S123" s="171"/>
      <c r="T123" s="177"/>
      <c r="AT123" s="178" t="s">
        <v>140</v>
      </c>
      <c r="AU123" s="178" t="s">
        <v>77</v>
      </c>
      <c r="AV123" s="178" t="s">
        <v>77</v>
      </c>
      <c r="AW123" s="178" t="s">
        <v>89</v>
      </c>
      <c r="AX123" s="178" t="s">
        <v>70</v>
      </c>
      <c r="AY123" s="178" t="s">
        <v>131</v>
      </c>
    </row>
    <row r="124" spans="2:51" s="6" customFormat="1" ht="13.5" customHeight="1">
      <c r="B124" s="170"/>
      <c r="C124" s="171"/>
      <c r="D124" s="179" t="s">
        <v>140</v>
      </c>
      <c r="E124" s="171"/>
      <c r="F124" s="173" t="s">
        <v>183</v>
      </c>
      <c r="G124" s="171"/>
      <c r="H124" s="174">
        <v>1.8</v>
      </c>
      <c r="J124" s="171"/>
      <c r="K124" s="171"/>
      <c r="L124" s="175"/>
      <c r="M124" s="176"/>
      <c r="N124" s="171"/>
      <c r="O124" s="171"/>
      <c r="P124" s="171"/>
      <c r="Q124" s="171"/>
      <c r="R124" s="171"/>
      <c r="S124" s="171"/>
      <c r="T124" s="177"/>
      <c r="AT124" s="178" t="s">
        <v>140</v>
      </c>
      <c r="AU124" s="178" t="s">
        <v>77</v>
      </c>
      <c r="AV124" s="178" t="s">
        <v>77</v>
      </c>
      <c r="AW124" s="178" t="s">
        <v>89</v>
      </c>
      <c r="AX124" s="178" t="s">
        <v>70</v>
      </c>
      <c r="AY124" s="178" t="s">
        <v>131</v>
      </c>
    </row>
    <row r="125" spans="2:51" s="6" customFormat="1" ht="13.5" customHeight="1">
      <c r="B125" s="170"/>
      <c r="C125" s="171"/>
      <c r="D125" s="179" t="s">
        <v>140</v>
      </c>
      <c r="E125" s="171"/>
      <c r="F125" s="173" t="s">
        <v>184</v>
      </c>
      <c r="G125" s="171"/>
      <c r="H125" s="174">
        <v>2.95</v>
      </c>
      <c r="J125" s="171"/>
      <c r="K125" s="171"/>
      <c r="L125" s="175"/>
      <c r="M125" s="176"/>
      <c r="N125" s="171"/>
      <c r="O125" s="171"/>
      <c r="P125" s="171"/>
      <c r="Q125" s="171"/>
      <c r="R125" s="171"/>
      <c r="S125" s="171"/>
      <c r="T125" s="177"/>
      <c r="AT125" s="178" t="s">
        <v>140</v>
      </c>
      <c r="AU125" s="178" t="s">
        <v>77</v>
      </c>
      <c r="AV125" s="178" t="s">
        <v>77</v>
      </c>
      <c r="AW125" s="178" t="s">
        <v>89</v>
      </c>
      <c r="AX125" s="178" t="s">
        <v>70</v>
      </c>
      <c r="AY125" s="178" t="s">
        <v>131</v>
      </c>
    </row>
    <row r="126" spans="2:65" s="6" customFormat="1" ht="13.5" customHeight="1">
      <c r="B126" s="86"/>
      <c r="C126" s="158" t="s">
        <v>185</v>
      </c>
      <c r="D126" s="158" t="s">
        <v>134</v>
      </c>
      <c r="E126" s="159" t="s">
        <v>186</v>
      </c>
      <c r="F126" s="160" t="s">
        <v>187</v>
      </c>
      <c r="G126" s="161" t="s">
        <v>137</v>
      </c>
      <c r="H126" s="162">
        <v>1.998</v>
      </c>
      <c r="I126" s="163"/>
      <c r="J126" s="164">
        <f>ROUND($I$126*$H$126,2)</f>
        <v>0</v>
      </c>
      <c r="K126" s="160"/>
      <c r="L126" s="132"/>
      <c r="M126" s="165"/>
      <c r="N126" s="166" t="s">
        <v>41</v>
      </c>
      <c r="O126" s="87"/>
      <c r="P126" s="87"/>
      <c r="Q126" s="167">
        <v>1.78636</v>
      </c>
      <c r="R126" s="167">
        <f>$Q$126*$H$126</f>
        <v>3.5691472799999997</v>
      </c>
      <c r="S126" s="167">
        <v>0</v>
      </c>
      <c r="T126" s="168">
        <f>$S$126*$H$126</f>
        <v>0</v>
      </c>
      <c r="AR126" s="90" t="s">
        <v>78</v>
      </c>
      <c r="AT126" s="90" t="s">
        <v>134</v>
      </c>
      <c r="AU126" s="90" t="s">
        <v>77</v>
      </c>
      <c r="AY126" s="6" t="s">
        <v>131</v>
      </c>
      <c r="BE126" s="169">
        <f>IF($N$126="základní",$J$126,0)</f>
        <v>0</v>
      </c>
      <c r="BF126" s="169">
        <f>IF($N$126="snížená",$J$126,0)</f>
        <v>0</v>
      </c>
      <c r="BG126" s="169">
        <f>IF($N$126="zákl. přenesená",$J$126,0)</f>
        <v>0</v>
      </c>
      <c r="BH126" s="169">
        <f>IF($N$126="sníž. přenesená",$J$126,0)</f>
        <v>0</v>
      </c>
      <c r="BI126" s="169">
        <f>IF($N$126="nulová",$J$126,0)</f>
        <v>0</v>
      </c>
      <c r="BJ126" s="90" t="s">
        <v>20</v>
      </c>
      <c r="BK126" s="169">
        <f>ROUND($I$126*$H$126,2)</f>
        <v>0</v>
      </c>
      <c r="BL126" s="90" t="s">
        <v>78</v>
      </c>
      <c r="BM126" s="90" t="s">
        <v>188</v>
      </c>
    </row>
    <row r="127" spans="2:51" s="6" customFormat="1" ht="13.5" customHeight="1">
      <c r="B127" s="170"/>
      <c r="C127" s="171"/>
      <c r="D127" s="172" t="s">
        <v>140</v>
      </c>
      <c r="E127" s="173"/>
      <c r="F127" s="173" t="s">
        <v>189</v>
      </c>
      <c r="G127" s="171"/>
      <c r="H127" s="174">
        <v>1.998</v>
      </c>
      <c r="J127" s="171"/>
      <c r="K127" s="171"/>
      <c r="L127" s="175"/>
      <c r="M127" s="176"/>
      <c r="N127" s="171"/>
      <c r="O127" s="171"/>
      <c r="P127" s="171"/>
      <c r="Q127" s="171"/>
      <c r="R127" s="171"/>
      <c r="S127" s="171"/>
      <c r="T127" s="177"/>
      <c r="AT127" s="178" t="s">
        <v>140</v>
      </c>
      <c r="AU127" s="178" t="s">
        <v>77</v>
      </c>
      <c r="AV127" s="178" t="s">
        <v>77</v>
      </c>
      <c r="AW127" s="178" t="s">
        <v>89</v>
      </c>
      <c r="AX127" s="178" t="s">
        <v>20</v>
      </c>
      <c r="AY127" s="178" t="s">
        <v>131</v>
      </c>
    </row>
    <row r="128" spans="2:65" s="6" customFormat="1" ht="13.5" customHeight="1">
      <c r="B128" s="86"/>
      <c r="C128" s="158" t="s">
        <v>190</v>
      </c>
      <c r="D128" s="158" t="s">
        <v>134</v>
      </c>
      <c r="E128" s="159" t="s">
        <v>191</v>
      </c>
      <c r="F128" s="160" t="s">
        <v>187</v>
      </c>
      <c r="G128" s="161" t="s">
        <v>137</v>
      </c>
      <c r="H128" s="162">
        <v>1.998</v>
      </c>
      <c r="I128" s="163"/>
      <c r="J128" s="164">
        <f>ROUND($I$128*$H$128,2)</f>
        <v>0</v>
      </c>
      <c r="K128" s="160"/>
      <c r="L128" s="132"/>
      <c r="M128" s="165"/>
      <c r="N128" s="166" t="s">
        <v>41</v>
      </c>
      <c r="O128" s="87"/>
      <c r="P128" s="87"/>
      <c r="Q128" s="167">
        <v>1.78636</v>
      </c>
      <c r="R128" s="167">
        <f>$Q$128*$H$128</f>
        <v>3.5691472799999997</v>
      </c>
      <c r="S128" s="167">
        <v>0</v>
      </c>
      <c r="T128" s="168">
        <f>$S$128*$H$128</f>
        <v>0</v>
      </c>
      <c r="AR128" s="90" t="s">
        <v>78</v>
      </c>
      <c r="AT128" s="90" t="s">
        <v>134</v>
      </c>
      <c r="AU128" s="90" t="s">
        <v>77</v>
      </c>
      <c r="AY128" s="6" t="s">
        <v>131</v>
      </c>
      <c r="BE128" s="169">
        <f>IF($N$128="základní",$J$128,0)</f>
        <v>0</v>
      </c>
      <c r="BF128" s="169">
        <f>IF($N$128="snížená",$J$128,0)</f>
        <v>0</v>
      </c>
      <c r="BG128" s="169">
        <f>IF($N$128="zákl. přenesená",$J$128,0)</f>
        <v>0</v>
      </c>
      <c r="BH128" s="169">
        <f>IF($N$128="sníž. přenesená",$J$128,0)</f>
        <v>0</v>
      </c>
      <c r="BI128" s="169">
        <f>IF($N$128="nulová",$J$128,0)</f>
        <v>0</v>
      </c>
      <c r="BJ128" s="90" t="s">
        <v>20</v>
      </c>
      <c r="BK128" s="169">
        <f>ROUND($I$128*$H$128,2)</f>
        <v>0</v>
      </c>
      <c r="BL128" s="90" t="s">
        <v>78</v>
      </c>
      <c r="BM128" s="90" t="s">
        <v>192</v>
      </c>
    </row>
    <row r="129" spans="2:51" s="6" customFormat="1" ht="13.5" customHeight="1">
      <c r="B129" s="170"/>
      <c r="C129" s="171"/>
      <c r="D129" s="172" t="s">
        <v>140</v>
      </c>
      <c r="E129" s="173"/>
      <c r="F129" s="173" t="s">
        <v>189</v>
      </c>
      <c r="G129" s="171"/>
      <c r="H129" s="174">
        <v>1.998</v>
      </c>
      <c r="J129" s="171"/>
      <c r="K129" s="171"/>
      <c r="L129" s="175"/>
      <c r="M129" s="176"/>
      <c r="N129" s="171"/>
      <c r="O129" s="171"/>
      <c r="P129" s="171"/>
      <c r="Q129" s="171"/>
      <c r="R129" s="171"/>
      <c r="S129" s="171"/>
      <c r="T129" s="177"/>
      <c r="AT129" s="178" t="s">
        <v>140</v>
      </c>
      <c r="AU129" s="178" t="s">
        <v>77</v>
      </c>
      <c r="AV129" s="178" t="s">
        <v>77</v>
      </c>
      <c r="AW129" s="178" t="s">
        <v>89</v>
      </c>
      <c r="AX129" s="178" t="s">
        <v>20</v>
      </c>
      <c r="AY129" s="178" t="s">
        <v>131</v>
      </c>
    </row>
    <row r="130" spans="2:65" s="6" customFormat="1" ht="13.5" customHeight="1">
      <c r="B130" s="86"/>
      <c r="C130" s="158" t="s">
        <v>193</v>
      </c>
      <c r="D130" s="158" t="s">
        <v>134</v>
      </c>
      <c r="E130" s="159" t="s">
        <v>194</v>
      </c>
      <c r="F130" s="160" t="s">
        <v>195</v>
      </c>
      <c r="G130" s="161" t="s">
        <v>196</v>
      </c>
      <c r="H130" s="162">
        <v>25.432</v>
      </c>
      <c r="I130" s="163"/>
      <c r="J130" s="164">
        <f>ROUND($I$130*$H$130,2)</f>
        <v>0</v>
      </c>
      <c r="K130" s="160"/>
      <c r="L130" s="132"/>
      <c r="M130" s="165"/>
      <c r="N130" s="166" t="s">
        <v>41</v>
      </c>
      <c r="O130" s="87"/>
      <c r="P130" s="87"/>
      <c r="Q130" s="167">
        <v>0.00083</v>
      </c>
      <c r="R130" s="167">
        <f>$Q$130*$H$130</f>
        <v>0.02110856</v>
      </c>
      <c r="S130" s="167">
        <v>4E-05</v>
      </c>
      <c r="T130" s="168">
        <f>$S$130*$H$130</f>
        <v>0.00101728</v>
      </c>
      <c r="AR130" s="90" t="s">
        <v>78</v>
      </c>
      <c r="AT130" s="90" t="s">
        <v>134</v>
      </c>
      <c r="AU130" s="90" t="s">
        <v>77</v>
      </c>
      <c r="AY130" s="6" t="s">
        <v>131</v>
      </c>
      <c r="BE130" s="169">
        <f>IF($N$130="základní",$J$130,0)</f>
        <v>0</v>
      </c>
      <c r="BF130" s="169">
        <f>IF($N$130="snížená",$J$130,0)</f>
        <v>0</v>
      </c>
      <c r="BG130" s="169">
        <f>IF($N$130="zákl. přenesená",$J$130,0)</f>
        <v>0</v>
      </c>
      <c r="BH130" s="169">
        <f>IF($N$130="sníž. přenesená",$J$130,0)</f>
        <v>0</v>
      </c>
      <c r="BI130" s="169">
        <f>IF($N$130="nulová",$J$130,0)</f>
        <v>0</v>
      </c>
      <c r="BJ130" s="90" t="s">
        <v>20</v>
      </c>
      <c r="BK130" s="169">
        <f>ROUND($I$130*$H$130,2)</f>
        <v>0</v>
      </c>
      <c r="BL130" s="90" t="s">
        <v>78</v>
      </c>
      <c r="BM130" s="90" t="s">
        <v>197</v>
      </c>
    </row>
    <row r="131" spans="2:51" s="6" customFormat="1" ht="13.5" customHeight="1">
      <c r="B131" s="170"/>
      <c r="C131" s="171"/>
      <c r="D131" s="172" t="s">
        <v>140</v>
      </c>
      <c r="E131" s="173"/>
      <c r="F131" s="173" t="s">
        <v>198</v>
      </c>
      <c r="G131" s="171"/>
      <c r="H131" s="174">
        <v>25.432</v>
      </c>
      <c r="J131" s="171"/>
      <c r="K131" s="171"/>
      <c r="L131" s="175"/>
      <c r="M131" s="176"/>
      <c r="N131" s="171"/>
      <c r="O131" s="171"/>
      <c r="P131" s="171"/>
      <c r="Q131" s="171"/>
      <c r="R131" s="171"/>
      <c r="S131" s="171"/>
      <c r="T131" s="177"/>
      <c r="AT131" s="178" t="s">
        <v>140</v>
      </c>
      <c r="AU131" s="178" t="s">
        <v>77</v>
      </c>
      <c r="AV131" s="178" t="s">
        <v>77</v>
      </c>
      <c r="AW131" s="178" t="s">
        <v>89</v>
      </c>
      <c r="AX131" s="178" t="s">
        <v>70</v>
      </c>
      <c r="AY131" s="178" t="s">
        <v>131</v>
      </c>
    </row>
    <row r="132" spans="2:63" s="145" customFormat="1" ht="30" customHeight="1">
      <c r="B132" s="146"/>
      <c r="C132" s="147"/>
      <c r="D132" s="147" t="s">
        <v>69</v>
      </c>
      <c r="E132" s="156" t="s">
        <v>199</v>
      </c>
      <c r="F132" s="156" t="s">
        <v>200</v>
      </c>
      <c r="G132" s="147"/>
      <c r="H132" s="147"/>
      <c r="J132" s="157">
        <f>$BK$132</f>
        <v>0</v>
      </c>
      <c r="K132" s="147"/>
      <c r="L132" s="150"/>
      <c r="M132" s="151"/>
      <c r="N132" s="147"/>
      <c r="O132" s="147"/>
      <c r="P132" s="152">
        <f>SUM($P$133:$P$136)</f>
        <v>0</v>
      </c>
      <c r="Q132" s="147"/>
      <c r="R132" s="152">
        <f>SUM($R$133:$R$136)</f>
        <v>2.4973026000000003</v>
      </c>
      <c r="S132" s="147"/>
      <c r="T132" s="153">
        <f>SUM($T$133:$T$136)</f>
        <v>0</v>
      </c>
      <c r="AR132" s="154" t="s">
        <v>20</v>
      </c>
      <c r="AT132" s="154" t="s">
        <v>69</v>
      </c>
      <c r="AU132" s="154" t="s">
        <v>20</v>
      </c>
      <c r="AY132" s="154" t="s">
        <v>131</v>
      </c>
      <c r="BK132" s="155">
        <f>SUM($BK$133:$BK$136)</f>
        <v>0</v>
      </c>
    </row>
    <row r="133" spans="2:65" s="6" customFormat="1" ht="13.5" customHeight="1">
      <c r="B133" s="86"/>
      <c r="C133" s="158" t="s">
        <v>201</v>
      </c>
      <c r="D133" s="158" t="s">
        <v>134</v>
      </c>
      <c r="E133" s="159" t="s">
        <v>202</v>
      </c>
      <c r="F133" s="160" t="s">
        <v>203</v>
      </c>
      <c r="G133" s="161" t="s">
        <v>196</v>
      </c>
      <c r="H133" s="162">
        <v>12.618</v>
      </c>
      <c r="I133" s="163"/>
      <c r="J133" s="164">
        <f>ROUND($I$133*$H$133,2)</f>
        <v>0</v>
      </c>
      <c r="K133" s="160" t="s">
        <v>138</v>
      </c>
      <c r="L133" s="132"/>
      <c r="M133" s="165"/>
      <c r="N133" s="166" t="s">
        <v>41</v>
      </c>
      <c r="O133" s="87"/>
      <c r="P133" s="87"/>
      <c r="Q133" s="167">
        <v>0.1837</v>
      </c>
      <c r="R133" s="167">
        <f>$Q$133*$H$133</f>
        <v>2.3179266000000003</v>
      </c>
      <c r="S133" s="167">
        <v>0</v>
      </c>
      <c r="T133" s="168">
        <f>$S$133*$H$133</f>
        <v>0</v>
      </c>
      <c r="AR133" s="90" t="s">
        <v>78</v>
      </c>
      <c r="AT133" s="90" t="s">
        <v>134</v>
      </c>
      <c r="AU133" s="90" t="s">
        <v>77</v>
      </c>
      <c r="AY133" s="6" t="s">
        <v>131</v>
      </c>
      <c r="BE133" s="169">
        <f>IF($N$133="základní",$J$133,0)</f>
        <v>0</v>
      </c>
      <c r="BF133" s="169">
        <f>IF($N$133="snížená",$J$133,0)</f>
        <v>0</v>
      </c>
      <c r="BG133" s="169">
        <f>IF($N$133="zákl. přenesená",$J$133,0)</f>
        <v>0</v>
      </c>
      <c r="BH133" s="169">
        <f>IF($N$133="sníž. přenesená",$J$133,0)</f>
        <v>0</v>
      </c>
      <c r="BI133" s="169">
        <f>IF($N$133="nulová",$J$133,0)</f>
        <v>0</v>
      </c>
      <c r="BJ133" s="90" t="s">
        <v>20</v>
      </c>
      <c r="BK133" s="169">
        <f>ROUND($I$133*$H$133,2)</f>
        <v>0</v>
      </c>
      <c r="BL133" s="90" t="s">
        <v>78</v>
      </c>
      <c r="BM133" s="90" t="s">
        <v>204</v>
      </c>
    </row>
    <row r="134" spans="2:51" s="6" customFormat="1" ht="13.5" customHeight="1">
      <c r="B134" s="170"/>
      <c r="C134" s="171"/>
      <c r="D134" s="172" t="s">
        <v>140</v>
      </c>
      <c r="E134" s="173"/>
      <c r="F134" s="173" t="s">
        <v>205</v>
      </c>
      <c r="G134" s="171"/>
      <c r="H134" s="174">
        <v>12.618</v>
      </c>
      <c r="J134" s="171"/>
      <c r="K134" s="171"/>
      <c r="L134" s="175"/>
      <c r="M134" s="176"/>
      <c r="N134" s="171"/>
      <c r="O134" s="171"/>
      <c r="P134" s="171"/>
      <c r="Q134" s="171"/>
      <c r="R134" s="171"/>
      <c r="S134" s="171"/>
      <c r="T134" s="177"/>
      <c r="AT134" s="178" t="s">
        <v>140</v>
      </c>
      <c r="AU134" s="178" t="s">
        <v>77</v>
      </c>
      <c r="AV134" s="178" t="s">
        <v>77</v>
      </c>
      <c r="AW134" s="178" t="s">
        <v>89</v>
      </c>
      <c r="AX134" s="178" t="s">
        <v>20</v>
      </c>
      <c r="AY134" s="178" t="s">
        <v>131</v>
      </c>
    </row>
    <row r="135" spans="2:65" s="6" customFormat="1" ht="13.5" customHeight="1">
      <c r="B135" s="86"/>
      <c r="C135" s="180" t="s">
        <v>206</v>
      </c>
      <c r="D135" s="180" t="s">
        <v>207</v>
      </c>
      <c r="E135" s="181" t="s">
        <v>208</v>
      </c>
      <c r="F135" s="182" t="s">
        <v>209</v>
      </c>
      <c r="G135" s="183" t="s">
        <v>196</v>
      </c>
      <c r="H135" s="184">
        <v>1.616</v>
      </c>
      <c r="I135" s="185"/>
      <c r="J135" s="186">
        <f>ROUND($I$135*$H$135,2)</f>
        <v>0</v>
      </c>
      <c r="K135" s="182" t="s">
        <v>138</v>
      </c>
      <c r="L135" s="187"/>
      <c r="M135" s="188"/>
      <c r="N135" s="189" t="s">
        <v>41</v>
      </c>
      <c r="O135" s="87"/>
      <c r="P135" s="87"/>
      <c r="Q135" s="167">
        <v>0.111</v>
      </c>
      <c r="R135" s="167">
        <f>$Q$135*$H$135</f>
        <v>0.179376</v>
      </c>
      <c r="S135" s="167">
        <v>0</v>
      </c>
      <c r="T135" s="168">
        <f>$S$135*$H$135</f>
        <v>0</v>
      </c>
      <c r="AR135" s="90" t="s">
        <v>210</v>
      </c>
      <c r="AT135" s="90" t="s">
        <v>207</v>
      </c>
      <c r="AU135" s="90" t="s">
        <v>77</v>
      </c>
      <c r="AY135" s="6" t="s">
        <v>131</v>
      </c>
      <c r="BE135" s="169">
        <f>IF($N$135="základní",$J$135,0)</f>
        <v>0</v>
      </c>
      <c r="BF135" s="169">
        <f>IF($N$135="snížená",$J$135,0)</f>
        <v>0</v>
      </c>
      <c r="BG135" s="169">
        <f>IF($N$135="zákl. přenesená",$J$135,0)</f>
        <v>0</v>
      </c>
      <c r="BH135" s="169">
        <f>IF($N$135="sníž. přenesená",$J$135,0)</f>
        <v>0</v>
      </c>
      <c r="BI135" s="169">
        <f>IF($N$135="nulová",$J$135,0)</f>
        <v>0</v>
      </c>
      <c r="BJ135" s="90" t="s">
        <v>20</v>
      </c>
      <c r="BK135" s="169">
        <f>ROUND($I$135*$H$135,2)</f>
        <v>0</v>
      </c>
      <c r="BL135" s="90" t="s">
        <v>78</v>
      </c>
      <c r="BM135" s="90" t="s">
        <v>211</v>
      </c>
    </row>
    <row r="136" spans="2:47" s="6" customFormat="1" ht="28.5" customHeight="1">
      <c r="B136" s="86"/>
      <c r="C136" s="87"/>
      <c r="D136" s="172" t="s">
        <v>212</v>
      </c>
      <c r="E136" s="87"/>
      <c r="F136" s="190" t="s">
        <v>213</v>
      </c>
      <c r="G136" s="87"/>
      <c r="H136" s="87"/>
      <c r="J136" s="87"/>
      <c r="K136" s="87"/>
      <c r="L136" s="132"/>
      <c r="M136" s="191"/>
      <c r="N136" s="87"/>
      <c r="O136" s="87"/>
      <c r="P136" s="87"/>
      <c r="Q136" s="87"/>
      <c r="R136" s="87"/>
      <c r="S136" s="87"/>
      <c r="T136" s="192"/>
      <c r="AT136" s="6" t="s">
        <v>212</v>
      </c>
      <c r="AU136" s="6" t="s">
        <v>77</v>
      </c>
    </row>
    <row r="137" spans="2:63" s="145" customFormat="1" ht="30" customHeight="1">
      <c r="B137" s="146"/>
      <c r="C137" s="147"/>
      <c r="D137" s="147" t="s">
        <v>69</v>
      </c>
      <c r="E137" s="156" t="s">
        <v>214</v>
      </c>
      <c r="F137" s="156" t="s">
        <v>215</v>
      </c>
      <c r="G137" s="147"/>
      <c r="H137" s="147"/>
      <c r="J137" s="157">
        <f>$BK$137</f>
        <v>0</v>
      </c>
      <c r="K137" s="147"/>
      <c r="L137" s="150"/>
      <c r="M137" s="151"/>
      <c r="N137" s="147"/>
      <c r="O137" s="147"/>
      <c r="P137" s="152">
        <f>SUM($P$138:$P$190)</f>
        <v>0</v>
      </c>
      <c r="Q137" s="147"/>
      <c r="R137" s="152">
        <f>SUM($R$138:$R$190)</f>
        <v>115.09577646000001</v>
      </c>
      <c r="S137" s="147"/>
      <c r="T137" s="153">
        <f>SUM($T$138:$T$190)</f>
        <v>0</v>
      </c>
      <c r="AR137" s="154" t="s">
        <v>20</v>
      </c>
      <c r="AT137" s="154" t="s">
        <v>69</v>
      </c>
      <c r="AU137" s="154" t="s">
        <v>20</v>
      </c>
      <c r="AY137" s="154" t="s">
        <v>131</v>
      </c>
      <c r="BK137" s="155">
        <f>SUM($BK$138:$BK$190)</f>
        <v>0</v>
      </c>
    </row>
    <row r="138" spans="2:65" s="6" customFormat="1" ht="13.5" customHeight="1">
      <c r="B138" s="86"/>
      <c r="C138" s="158" t="s">
        <v>216</v>
      </c>
      <c r="D138" s="158" t="s">
        <v>134</v>
      </c>
      <c r="E138" s="159" t="s">
        <v>217</v>
      </c>
      <c r="F138" s="160" t="s">
        <v>218</v>
      </c>
      <c r="G138" s="161" t="s">
        <v>196</v>
      </c>
      <c r="H138" s="162">
        <v>36</v>
      </c>
      <c r="I138" s="163"/>
      <c r="J138" s="164">
        <f>ROUND($I$138*$H$138,2)</f>
        <v>0</v>
      </c>
      <c r="K138" s="160"/>
      <c r="L138" s="132"/>
      <c r="M138" s="165"/>
      <c r="N138" s="166" t="s">
        <v>41</v>
      </c>
      <c r="O138" s="87"/>
      <c r="P138" s="87"/>
      <c r="Q138" s="167">
        <v>0.01733</v>
      </c>
      <c r="R138" s="167">
        <f>$Q$138*$H$138</f>
        <v>0.6238800000000001</v>
      </c>
      <c r="S138" s="167">
        <v>0</v>
      </c>
      <c r="T138" s="168">
        <f>$S$138*$H$138</f>
        <v>0</v>
      </c>
      <c r="AR138" s="90" t="s">
        <v>78</v>
      </c>
      <c r="AT138" s="90" t="s">
        <v>134</v>
      </c>
      <c r="AU138" s="90" t="s">
        <v>77</v>
      </c>
      <c r="AY138" s="6" t="s">
        <v>131</v>
      </c>
      <c r="BE138" s="169">
        <f>IF($N$138="základní",$J$138,0)</f>
        <v>0</v>
      </c>
      <c r="BF138" s="169">
        <f>IF($N$138="snížená",$J$138,0)</f>
        <v>0</v>
      </c>
      <c r="BG138" s="169">
        <f>IF($N$138="zákl. přenesená",$J$138,0)</f>
        <v>0</v>
      </c>
      <c r="BH138" s="169">
        <f>IF($N$138="sníž. přenesená",$J$138,0)</f>
        <v>0</v>
      </c>
      <c r="BI138" s="169">
        <f>IF($N$138="nulová",$J$138,0)</f>
        <v>0</v>
      </c>
      <c r="BJ138" s="90" t="s">
        <v>20</v>
      </c>
      <c r="BK138" s="169">
        <f>ROUND($I$138*$H$138,2)</f>
        <v>0</v>
      </c>
      <c r="BL138" s="90" t="s">
        <v>78</v>
      </c>
      <c r="BM138" s="90" t="s">
        <v>219</v>
      </c>
    </row>
    <row r="139" spans="2:51" s="6" customFormat="1" ht="13.5" customHeight="1">
      <c r="B139" s="170"/>
      <c r="C139" s="171"/>
      <c r="D139" s="172" t="s">
        <v>140</v>
      </c>
      <c r="E139" s="173"/>
      <c r="F139" s="173" t="s">
        <v>220</v>
      </c>
      <c r="G139" s="171"/>
      <c r="H139" s="174">
        <v>36</v>
      </c>
      <c r="J139" s="171"/>
      <c r="K139" s="171"/>
      <c r="L139" s="175"/>
      <c r="M139" s="176"/>
      <c r="N139" s="171"/>
      <c r="O139" s="171"/>
      <c r="P139" s="171"/>
      <c r="Q139" s="171"/>
      <c r="R139" s="171"/>
      <c r="S139" s="171"/>
      <c r="T139" s="177"/>
      <c r="AT139" s="178" t="s">
        <v>140</v>
      </c>
      <c r="AU139" s="178" t="s">
        <v>77</v>
      </c>
      <c r="AV139" s="178" t="s">
        <v>77</v>
      </c>
      <c r="AW139" s="178" t="s">
        <v>89</v>
      </c>
      <c r="AX139" s="178" t="s">
        <v>20</v>
      </c>
      <c r="AY139" s="178" t="s">
        <v>131</v>
      </c>
    </row>
    <row r="140" spans="2:65" s="6" customFormat="1" ht="13.5" customHeight="1">
      <c r="B140" s="86"/>
      <c r="C140" s="158" t="s">
        <v>221</v>
      </c>
      <c r="D140" s="158" t="s">
        <v>134</v>
      </c>
      <c r="E140" s="159" t="s">
        <v>222</v>
      </c>
      <c r="F140" s="160" t="s">
        <v>223</v>
      </c>
      <c r="G140" s="161" t="s">
        <v>196</v>
      </c>
      <c r="H140" s="162">
        <v>45.656</v>
      </c>
      <c r="I140" s="163"/>
      <c r="J140" s="164">
        <f>ROUND($I$140*$H$140,2)</f>
        <v>0</v>
      </c>
      <c r="K140" s="160" t="s">
        <v>138</v>
      </c>
      <c r="L140" s="132"/>
      <c r="M140" s="165"/>
      <c r="N140" s="166" t="s">
        <v>41</v>
      </c>
      <c r="O140" s="87"/>
      <c r="P140" s="87"/>
      <c r="Q140" s="167">
        <v>0.03358</v>
      </c>
      <c r="R140" s="167">
        <f>$Q$140*$H$140</f>
        <v>1.5331284799999998</v>
      </c>
      <c r="S140" s="167">
        <v>0</v>
      </c>
      <c r="T140" s="168">
        <f>$S$140*$H$140</f>
        <v>0</v>
      </c>
      <c r="AR140" s="90" t="s">
        <v>78</v>
      </c>
      <c r="AT140" s="90" t="s">
        <v>134</v>
      </c>
      <c r="AU140" s="90" t="s">
        <v>77</v>
      </c>
      <c r="AY140" s="6" t="s">
        <v>131</v>
      </c>
      <c r="BE140" s="169">
        <f>IF($N$140="základní",$J$140,0)</f>
        <v>0</v>
      </c>
      <c r="BF140" s="169">
        <f>IF($N$140="snížená",$J$140,0)</f>
        <v>0</v>
      </c>
      <c r="BG140" s="169">
        <f>IF($N$140="zákl. přenesená",$J$140,0)</f>
        <v>0</v>
      </c>
      <c r="BH140" s="169">
        <f>IF($N$140="sníž. přenesená",$J$140,0)</f>
        <v>0</v>
      </c>
      <c r="BI140" s="169">
        <f>IF($N$140="nulová",$J$140,0)</f>
        <v>0</v>
      </c>
      <c r="BJ140" s="90" t="s">
        <v>20</v>
      </c>
      <c r="BK140" s="169">
        <f>ROUND($I$140*$H$140,2)</f>
        <v>0</v>
      </c>
      <c r="BL140" s="90" t="s">
        <v>78</v>
      </c>
      <c r="BM140" s="90" t="s">
        <v>224</v>
      </c>
    </row>
    <row r="141" spans="2:51" s="6" customFormat="1" ht="13.5" customHeight="1">
      <c r="B141" s="170"/>
      <c r="C141" s="171"/>
      <c r="D141" s="172" t="s">
        <v>140</v>
      </c>
      <c r="E141" s="173"/>
      <c r="F141" s="173" t="s">
        <v>225</v>
      </c>
      <c r="G141" s="171"/>
      <c r="H141" s="174">
        <v>45.656</v>
      </c>
      <c r="J141" s="171"/>
      <c r="K141" s="171"/>
      <c r="L141" s="175"/>
      <c r="M141" s="176"/>
      <c r="N141" s="171"/>
      <c r="O141" s="171"/>
      <c r="P141" s="171"/>
      <c r="Q141" s="171"/>
      <c r="R141" s="171"/>
      <c r="S141" s="171"/>
      <c r="T141" s="177"/>
      <c r="AT141" s="178" t="s">
        <v>140</v>
      </c>
      <c r="AU141" s="178" t="s">
        <v>77</v>
      </c>
      <c r="AV141" s="178" t="s">
        <v>77</v>
      </c>
      <c r="AW141" s="178" t="s">
        <v>89</v>
      </c>
      <c r="AX141" s="178" t="s">
        <v>20</v>
      </c>
      <c r="AY141" s="178" t="s">
        <v>131</v>
      </c>
    </row>
    <row r="142" spans="2:65" s="6" customFormat="1" ht="13.5" customHeight="1">
      <c r="B142" s="86"/>
      <c r="C142" s="158" t="s">
        <v>226</v>
      </c>
      <c r="D142" s="158" t="s">
        <v>134</v>
      </c>
      <c r="E142" s="159" t="s">
        <v>227</v>
      </c>
      <c r="F142" s="160" t="s">
        <v>228</v>
      </c>
      <c r="G142" s="161" t="s">
        <v>196</v>
      </c>
      <c r="H142" s="162">
        <v>20</v>
      </c>
      <c r="I142" s="163"/>
      <c r="J142" s="164">
        <f>ROUND($I$142*$H$142,2)</f>
        <v>0</v>
      </c>
      <c r="K142" s="160" t="s">
        <v>138</v>
      </c>
      <c r="L142" s="132"/>
      <c r="M142" s="165"/>
      <c r="N142" s="166" t="s">
        <v>41</v>
      </c>
      <c r="O142" s="87"/>
      <c r="P142" s="87"/>
      <c r="Q142" s="167">
        <v>0.0157</v>
      </c>
      <c r="R142" s="167">
        <f>$Q$142*$H$142</f>
        <v>0.31399999999999995</v>
      </c>
      <c r="S142" s="167">
        <v>0</v>
      </c>
      <c r="T142" s="168">
        <f>$S$142*$H$142</f>
        <v>0</v>
      </c>
      <c r="AR142" s="90" t="s">
        <v>78</v>
      </c>
      <c r="AT142" s="90" t="s">
        <v>134</v>
      </c>
      <c r="AU142" s="90" t="s">
        <v>77</v>
      </c>
      <c r="AY142" s="6" t="s">
        <v>131</v>
      </c>
      <c r="BE142" s="169">
        <f>IF($N$142="základní",$J$142,0)</f>
        <v>0</v>
      </c>
      <c r="BF142" s="169">
        <f>IF($N$142="snížená",$J$142,0)</f>
        <v>0</v>
      </c>
      <c r="BG142" s="169">
        <f>IF($N$142="zákl. přenesená",$J$142,0)</f>
        <v>0</v>
      </c>
      <c r="BH142" s="169">
        <f>IF($N$142="sníž. přenesená",$J$142,0)</f>
        <v>0</v>
      </c>
      <c r="BI142" s="169">
        <f>IF($N$142="nulová",$J$142,0)</f>
        <v>0</v>
      </c>
      <c r="BJ142" s="90" t="s">
        <v>20</v>
      </c>
      <c r="BK142" s="169">
        <f>ROUND($I$142*$H$142,2)</f>
        <v>0</v>
      </c>
      <c r="BL142" s="90" t="s">
        <v>78</v>
      </c>
      <c r="BM142" s="90" t="s">
        <v>229</v>
      </c>
    </row>
    <row r="143" spans="2:51" s="6" customFormat="1" ht="13.5" customHeight="1">
      <c r="B143" s="170"/>
      <c r="C143" s="171"/>
      <c r="D143" s="172" t="s">
        <v>140</v>
      </c>
      <c r="E143" s="173"/>
      <c r="F143" s="173" t="s">
        <v>230</v>
      </c>
      <c r="G143" s="171"/>
      <c r="H143" s="174">
        <v>20</v>
      </c>
      <c r="J143" s="171"/>
      <c r="K143" s="171"/>
      <c r="L143" s="175"/>
      <c r="M143" s="176"/>
      <c r="N143" s="171"/>
      <c r="O143" s="171"/>
      <c r="P143" s="171"/>
      <c r="Q143" s="171"/>
      <c r="R143" s="171"/>
      <c r="S143" s="171"/>
      <c r="T143" s="177"/>
      <c r="AT143" s="178" t="s">
        <v>140</v>
      </c>
      <c r="AU143" s="178" t="s">
        <v>77</v>
      </c>
      <c r="AV143" s="178" t="s">
        <v>77</v>
      </c>
      <c r="AW143" s="178" t="s">
        <v>89</v>
      </c>
      <c r="AX143" s="178" t="s">
        <v>20</v>
      </c>
      <c r="AY143" s="178" t="s">
        <v>131</v>
      </c>
    </row>
    <row r="144" spans="2:65" s="6" customFormat="1" ht="13.5" customHeight="1">
      <c r="B144" s="86"/>
      <c r="C144" s="158" t="s">
        <v>231</v>
      </c>
      <c r="D144" s="158" t="s">
        <v>134</v>
      </c>
      <c r="E144" s="159" t="s">
        <v>232</v>
      </c>
      <c r="F144" s="160" t="s">
        <v>233</v>
      </c>
      <c r="G144" s="161" t="s">
        <v>196</v>
      </c>
      <c r="H144" s="162">
        <v>12</v>
      </c>
      <c r="I144" s="163"/>
      <c r="J144" s="164">
        <f>ROUND($I$144*$H$144,2)</f>
        <v>0</v>
      </c>
      <c r="K144" s="160" t="s">
        <v>138</v>
      </c>
      <c r="L144" s="132"/>
      <c r="M144" s="165"/>
      <c r="N144" s="166" t="s">
        <v>41</v>
      </c>
      <c r="O144" s="87"/>
      <c r="P144" s="87"/>
      <c r="Q144" s="167">
        <v>0.017</v>
      </c>
      <c r="R144" s="167">
        <f>$Q$144*$H$144</f>
        <v>0.20400000000000001</v>
      </c>
      <c r="S144" s="167">
        <v>0</v>
      </c>
      <c r="T144" s="168">
        <f>$S$144*$H$144</f>
        <v>0</v>
      </c>
      <c r="AR144" s="90" t="s">
        <v>78</v>
      </c>
      <c r="AT144" s="90" t="s">
        <v>134</v>
      </c>
      <c r="AU144" s="90" t="s">
        <v>77</v>
      </c>
      <c r="AY144" s="6" t="s">
        <v>131</v>
      </c>
      <c r="BE144" s="169">
        <f>IF($N$144="základní",$J$144,0)</f>
        <v>0</v>
      </c>
      <c r="BF144" s="169">
        <f>IF($N$144="snížená",$J$144,0)</f>
        <v>0</v>
      </c>
      <c r="BG144" s="169">
        <f>IF($N$144="zákl. přenesená",$J$144,0)</f>
        <v>0</v>
      </c>
      <c r="BH144" s="169">
        <f>IF($N$144="sníž. přenesená",$J$144,0)</f>
        <v>0</v>
      </c>
      <c r="BI144" s="169">
        <f>IF($N$144="nulová",$J$144,0)</f>
        <v>0</v>
      </c>
      <c r="BJ144" s="90" t="s">
        <v>20</v>
      </c>
      <c r="BK144" s="169">
        <f>ROUND($I$144*$H$144,2)</f>
        <v>0</v>
      </c>
      <c r="BL144" s="90" t="s">
        <v>78</v>
      </c>
      <c r="BM144" s="90" t="s">
        <v>234</v>
      </c>
    </row>
    <row r="145" spans="2:51" s="6" customFormat="1" ht="13.5" customHeight="1">
      <c r="B145" s="170"/>
      <c r="C145" s="171"/>
      <c r="D145" s="172" t="s">
        <v>140</v>
      </c>
      <c r="E145" s="173"/>
      <c r="F145" s="173" t="s">
        <v>235</v>
      </c>
      <c r="G145" s="171"/>
      <c r="H145" s="174">
        <v>12</v>
      </c>
      <c r="J145" s="171"/>
      <c r="K145" s="171"/>
      <c r="L145" s="175"/>
      <c r="M145" s="176"/>
      <c r="N145" s="171"/>
      <c r="O145" s="171"/>
      <c r="P145" s="171"/>
      <c r="Q145" s="171"/>
      <c r="R145" s="171"/>
      <c r="S145" s="171"/>
      <c r="T145" s="177"/>
      <c r="AT145" s="178" t="s">
        <v>140</v>
      </c>
      <c r="AU145" s="178" t="s">
        <v>77</v>
      </c>
      <c r="AV145" s="178" t="s">
        <v>77</v>
      </c>
      <c r="AW145" s="178" t="s">
        <v>89</v>
      </c>
      <c r="AX145" s="178" t="s">
        <v>20</v>
      </c>
      <c r="AY145" s="178" t="s">
        <v>131</v>
      </c>
    </row>
    <row r="146" spans="2:65" s="6" customFormat="1" ht="13.5" customHeight="1">
      <c r="B146" s="86"/>
      <c r="C146" s="158" t="s">
        <v>236</v>
      </c>
      <c r="D146" s="158" t="s">
        <v>134</v>
      </c>
      <c r="E146" s="159" t="s">
        <v>237</v>
      </c>
      <c r="F146" s="160" t="s">
        <v>238</v>
      </c>
      <c r="G146" s="161" t="s">
        <v>239</v>
      </c>
      <c r="H146" s="162">
        <v>3203.064</v>
      </c>
      <c r="I146" s="163"/>
      <c r="J146" s="164">
        <f>ROUND($I$146*$H$146,2)</f>
        <v>0</v>
      </c>
      <c r="K146" s="160"/>
      <c r="L146" s="132"/>
      <c r="M146" s="165"/>
      <c r="N146" s="166" t="s">
        <v>41</v>
      </c>
      <c r="O146" s="87"/>
      <c r="P146" s="87"/>
      <c r="Q146" s="167">
        <v>0.0079</v>
      </c>
      <c r="R146" s="167">
        <f>$Q$146*$H$146</f>
        <v>25.3042056</v>
      </c>
      <c r="S146" s="167">
        <v>0</v>
      </c>
      <c r="T146" s="168">
        <f>$S$146*$H$146</f>
        <v>0</v>
      </c>
      <c r="AR146" s="90" t="s">
        <v>78</v>
      </c>
      <c r="AT146" s="90" t="s">
        <v>134</v>
      </c>
      <c r="AU146" s="90" t="s">
        <v>77</v>
      </c>
      <c r="AY146" s="6" t="s">
        <v>131</v>
      </c>
      <c r="BE146" s="169">
        <f>IF($N$146="základní",$J$146,0)</f>
        <v>0</v>
      </c>
      <c r="BF146" s="169">
        <f>IF($N$146="snížená",$J$146,0)</f>
        <v>0</v>
      </c>
      <c r="BG146" s="169">
        <f>IF($N$146="zákl. přenesená",$J$146,0)</f>
        <v>0</v>
      </c>
      <c r="BH146" s="169">
        <f>IF($N$146="sníž. přenesená",$J$146,0)</f>
        <v>0</v>
      </c>
      <c r="BI146" s="169">
        <f>IF($N$146="nulová",$J$146,0)</f>
        <v>0</v>
      </c>
      <c r="BJ146" s="90" t="s">
        <v>20</v>
      </c>
      <c r="BK146" s="169">
        <f>ROUND($I$146*$H$146,2)</f>
        <v>0</v>
      </c>
      <c r="BL146" s="90" t="s">
        <v>78</v>
      </c>
      <c r="BM146" s="90" t="s">
        <v>240</v>
      </c>
    </row>
    <row r="147" spans="2:51" s="6" customFormat="1" ht="13.5" customHeight="1">
      <c r="B147" s="170"/>
      <c r="C147" s="171"/>
      <c r="D147" s="172" t="s">
        <v>140</v>
      </c>
      <c r="E147" s="173"/>
      <c r="F147" s="173" t="s">
        <v>241</v>
      </c>
      <c r="G147" s="171"/>
      <c r="H147" s="174">
        <v>3203.064</v>
      </c>
      <c r="J147" s="171"/>
      <c r="K147" s="171"/>
      <c r="L147" s="175"/>
      <c r="M147" s="176"/>
      <c r="N147" s="171"/>
      <c r="O147" s="171"/>
      <c r="P147" s="171"/>
      <c r="Q147" s="171"/>
      <c r="R147" s="171"/>
      <c r="S147" s="171"/>
      <c r="T147" s="177"/>
      <c r="AT147" s="178" t="s">
        <v>140</v>
      </c>
      <c r="AU147" s="178" t="s">
        <v>77</v>
      </c>
      <c r="AV147" s="178" t="s">
        <v>77</v>
      </c>
      <c r="AW147" s="178" t="s">
        <v>89</v>
      </c>
      <c r="AX147" s="178" t="s">
        <v>20</v>
      </c>
      <c r="AY147" s="178" t="s">
        <v>131</v>
      </c>
    </row>
    <row r="148" spans="2:65" s="6" customFormat="1" ht="13.5" customHeight="1">
      <c r="B148" s="86"/>
      <c r="C148" s="158" t="s">
        <v>242</v>
      </c>
      <c r="D148" s="158" t="s">
        <v>134</v>
      </c>
      <c r="E148" s="159" t="s">
        <v>243</v>
      </c>
      <c r="F148" s="160" t="s">
        <v>244</v>
      </c>
      <c r="G148" s="161" t="s">
        <v>239</v>
      </c>
      <c r="H148" s="162">
        <v>420.402</v>
      </c>
      <c r="I148" s="163"/>
      <c r="J148" s="164">
        <f>ROUND($I$148*$H$148,2)</f>
        <v>0</v>
      </c>
      <c r="K148" s="160"/>
      <c r="L148" s="132"/>
      <c r="M148" s="165"/>
      <c r="N148" s="166" t="s">
        <v>41</v>
      </c>
      <c r="O148" s="87"/>
      <c r="P148" s="87"/>
      <c r="Q148" s="167">
        <v>0.0079</v>
      </c>
      <c r="R148" s="167">
        <f>$Q$148*$H$148</f>
        <v>3.3211758000000002</v>
      </c>
      <c r="S148" s="167">
        <v>0</v>
      </c>
      <c r="T148" s="168">
        <f>$S$148*$H$148</f>
        <v>0</v>
      </c>
      <c r="AR148" s="90" t="s">
        <v>78</v>
      </c>
      <c r="AT148" s="90" t="s">
        <v>134</v>
      </c>
      <c r="AU148" s="90" t="s">
        <v>77</v>
      </c>
      <c r="AY148" s="6" t="s">
        <v>131</v>
      </c>
      <c r="BE148" s="169">
        <f>IF($N$148="základní",$J$148,0)</f>
        <v>0</v>
      </c>
      <c r="BF148" s="169">
        <f>IF($N$148="snížená",$J$148,0)</f>
        <v>0</v>
      </c>
      <c r="BG148" s="169">
        <f>IF($N$148="zákl. přenesená",$J$148,0)</f>
        <v>0</v>
      </c>
      <c r="BH148" s="169">
        <f>IF($N$148="sníž. přenesená",$J$148,0)</f>
        <v>0</v>
      </c>
      <c r="BI148" s="169">
        <f>IF($N$148="nulová",$J$148,0)</f>
        <v>0</v>
      </c>
      <c r="BJ148" s="90" t="s">
        <v>20</v>
      </c>
      <c r="BK148" s="169">
        <f>ROUND($I$148*$H$148,2)</f>
        <v>0</v>
      </c>
      <c r="BL148" s="90" t="s">
        <v>78</v>
      </c>
      <c r="BM148" s="90" t="s">
        <v>245</v>
      </c>
    </row>
    <row r="149" spans="2:51" s="6" customFormat="1" ht="13.5" customHeight="1">
      <c r="B149" s="170"/>
      <c r="C149" s="171"/>
      <c r="D149" s="172" t="s">
        <v>140</v>
      </c>
      <c r="E149" s="173"/>
      <c r="F149" s="173" t="s">
        <v>246</v>
      </c>
      <c r="G149" s="171"/>
      <c r="H149" s="174">
        <v>420.402</v>
      </c>
      <c r="J149" s="171"/>
      <c r="K149" s="171"/>
      <c r="L149" s="175"/>
      <c r="M149" s="176"/>
      <c r="N149" s="171"/>
      <c r="O149" s="171"/>
      <c r="P149" s="171"/>
      <c r="Q149" s="171"/>
      <c r="R149" s="171"/>
      <c r="S149" s="171"/>
      <c r="T149" s="177"/>
      <c r="AT149" s="178" t="s">
        <v>140</v>
      </c>
      <c r="AU149" s="178" t="s">
        <v>77</v>
      </c>
      <c r="AV149" s="178" t="s">
        <v>77</v>
      </c>
      <c r="AW149" s="178" t="s">
        <v>89</v>
      </c>
      <c r="AX149" s="178" t="s">
        <v>20</v>
      </c>
      <c r="AY149" s="178" t="s">
        <v>131</v>
      </c>
    </row>
    <row r="150" spans="2:65" s="6" customFormat="1" ht="13.5" customHeight="1">
      <c r="B150" s="86"/>
      <c r="C150" s="158" t="s">
        <v>247</v>
      </c>
      <c r="D150" s="158" t="s">
        <v>134</v>
      </c>
      <c r="E150" s="159" t="s">
        <v>248</v>
      </c>
      <c r="F150" s="160" t="s">
        <v>249</v>
      </c>
      <c r="G150" s="161" t="s">
        <v>239</v>
      </c>
      <c r="H150" s="162">
        <v>160.153</v>
      </c>
      <c r="I150" s="163"/>
      <c r="J150" s="164">
        <f>ROUND($I$150*$H$150,2)</f>
        <v>0</v>
      </c>
      <c r="K150" s="160"/>
      <c r="L150" s="132"/>
      <c r="M150" s="165"/>
      <c r="N150" s="166" t="s">
        <v>41</v>
      </c>
      <c r="O150" s="87"/>
      <c r="P150" s="87"/>
      <c r="Q150" s="167">
        <v>0.0079</v>
      </c>
      <c r="R150" s="167">
        <f>$Q$150*$H$150</f>
        <v>1.2652087</v>
      </c>
      <c r="S150" s="167">
        <v>0</v>
      </c>
      <c r="T150" s="168">
        <f>$S$150*$H$150</f>
        <v>0</v>
      </c>
      <c r="AR150" s="90" t="s">
        <v>78</v>
      </c>
      <c r="AT150" s="90" t="s">
        <v>134</v>
      </c>
      <c r="AU150" s="90" t="s">
        <v>77</v>
      </c>
      <c r="AY150" s="6" t="s">
        <v>131</v>
      </c>
      <c r="BE150" s="169">
        <f>IF($N$150="základní",$J$150,0)</f>
        <v>0</v>
      </c>
      <c r="BF150" s="169">
        <f>IF($N$150="snížená",$J$150,0)</f>
        <v>0</v>
      </c>
      <c r="BG150" s="169">
        <f>IF($N$150="zákl. přenesená",$J$150,0)</f>
        <v>0</v>
      </c>
      <c r="BH150" s="169">
        <f>IF($N$150="sníž. přenesená",$J$150,0)</f>
        <v>0</v>
      </c>
      <c r="BI150" s="169">
        <f>IF($N$150="nulová",$J$150,0)</f>
        <v>0</v>
      </c>
      <c r="BJ150" s="90" t="s">
        <v>20</v>
      </c>
      <c r="BK150" s="169">
        <f>ROUND($I$150*$H$150,2)</f>
        <v>0</v>
      </c>
      <c r="BL150" s="90" t="s">
        <v>78</v>
      </c>
      <c r="BM150" s="90" t="s">
        <v>250</v>
      </c>
    </row>
    <row r="151" spans="2:51" s="6" customFormat="1" ht="13.5" customHeight="1">
      <c r="B151" s="170"/>
      <c r="C151" s="171"/>
      <c r="D151" s="172" t="s">
        <v>140</v>
      </c>
      <c r="E151" s="173"/>
      <c r="F151" s="173" t="s">
        <v>251</v>
      </c>
      <c r="G151" s="171"/>
      <c r="H151" s="174">
        <v>160.153</v>
      </c>
      <c r="J151" s="171"/>
      <c r="K151" s="171"/>
      <c r="L151" s="175"/>
      <c r="M151" s="176"/>
      <c r="N151" s="171"/>
      <c r="O151" s="171"/>
      <c r="P151" s="171"/>
      <c r="Q151" s="171"/>
      <c r="R151" s="171"/>
      <c r="S151" s="171"/>
      <c r="T151" s="177"/>
      <c r="AT151" s="178" t="s">
        <v>140</v>
      </c>
      <c r="AU151" s="178" t="s">
        <v>77</v>
      </c>
      <c r="AV151" s="178" t="s">
        <v>77</v>
      </c>
      <c r="AW151" s="178" t="s">
        <v>89</v>
      </c>
      <c r="AX151" s="178" t="s">
        <v>20</v>
      </c>
      <c r="AY151" s="178" t="s">
        <v>131</v>
      </c>
    </row>
    <row r="152" spans="2:65" s="6" customFormat="1" ht="13.5" customHeight="1">
      <c r="B152" s="86"/>
      <c r="C152" s="158" t="s">
        <v>252</v>
      </c>
      <c r="D152" s="158" t="s">
        <v>134</v>
      </c>
      <c r="E152" s="159" t="s">
        <v>253</v>
      </c>
      <c r="F152" s="160" t="s">
        <v>254</v>
      </c>
      <c r="G152" s="161" t="s">
        <v>137</v>
      </c>
      <c r="H152" s="162">
        <v>3.742</v>
      </c>
      <c r="I152" s="163"/>
      <c r="J152" s="164">
        <f>ROUND($I$152*$H$152,2)</f>
        <v>0</v>
      </c>
      <c r="K152" s="160" t="s">
        <v>138</v>
      </c>
      <c r="L152" s="132"/>
      <c r="M152" s="165"/>
      <c r="N152" s="166" t="s">
        <v>41</v>
      </c>
      <c r="O152" s="87"/>
      <c r="P152" s="87"/>
      <c r="Q152" s="167">
        <v>2.45329</v>
      </c>
      <c r="R152" s="167">
        <f>$Q$152*$H$152</f>
        <v>9.18021118</v>
      </c>
      <c r="S152" s="167">
        <v>0</v>
      </c>
      <c r="T152" s="168">
        <f>$S$152*$H$152</f>
        <v>0</v>
      </c>
      <c r="AR152" s="90" t="s">
        <v>78</v>
      </c>
      <c r="AT152" s="90" t="s">
        <v>134</v>
      </c>
      <c r="AU152" s="90" t="s">
        <v>77</v>
      </c>
      <c r="AY152" s="6" t="s">
        <v>131</v>
      </c>
      <c r="BE152" s="169">
        <f>IF($N$152="základní",$J$152,0)</f>
        <v>0</v>
      </c>
      <c r="BF152" s="169">
        <f>IF($N$152="snížená",$J$152,0)</f>
        <v>0</v>
      </c>
      <c r="BG152" s="169">
        <f>IF($N$152="zákl. přenesená",$J$152,0)</f>
        <v>0</v>
      </c>
      <c r="BH152" s="169">
        <f>IF($N$152="sníž. přenesená",$J$152,0)</f>
        <v>0</v>
      </c>
      <c r="BI152" s="169">
        <f>IF($N$152="nulová",$J$152,0)</f>
        <v>0</v>
      </c>
      <c r="BJ152" s="90" t="s">
        <v>20</v>
      </c>
      <c r="BK152" s="169">
        <f>ROUND($I$152*$H$152,2)</f>
        <v>0</v>
      </c>
      <c r="BL152" s="90" t="s">
        <v>78</v>
      </c>
      <c r="BM152" s="90" t="s">
        <v>255</v>
      </c>
    </row>
    <row r="153" spans="2:51" s="6" customFormat="1" ht="13.5" customHeight="1">
      <c r="B153" s="170"/>
      <c r="C153" s="171"/>
      <c r="D153" s="172" t="s">
        <v>140</v>
      </c>
      <c r="E153" s="173"/>
      <c r="F153" s="173" t="s">
        <v>256</v>
      </c>
      <c r="G153" s="171"/>
      <c r="H153" s="174">
        <v>0.724</v>
      </c>
      <c r="J153" s="171"/>
      <c r="K153" s="171"/>
      <c r="L153" s="175"/>
      <c r="M153" s="176"/>
      <c r="N153" s="171"/>
      <c r="O153" s="171"/>
      <c r="P153" s="171"/>
      <c r="Q153" s="171"/>
      <c r="R153" s="171"/>
      <c r="S153" s="171"/>
      <c r="T153" s="177"/>
      <c r="AT153" s="178" t="s">
        <v>140</v>
      </c>
      <c r="AU153" s="178" t="s">
        <v>77</v>
      </c>
      <c r="AV153" s="178" t="s">
        <v>77</v>
      </c>
      <c r="AW153" s="178" t="s">
        <v>89</v>
      </c>
      <c r="AX153" s="178" t="s">
        <v>70</v>
      </c>
      <c r="AY153" s="178" t="s">
        <v>131</v>
      </c>
    </row>
    <row r="154" spans="2:51" s="6" customFormat="1" ht="13.5" customHeight="1">
      <c r="B154" s="170"/>
      <c r="C154" s="171"/>
      <c r="D154" s="179" t="s">
        <v>140</v>
      </c>
      <c r="E154" s="171"/>
      <c r="F154" s="173" t="s">
        <v>257</v>
      </c>
      <c r="G154" s="171"/>
      <c r="H154" s="174">
        <v>3.018</v>
      </c>
      <c r="J154" s="171"/>
      <c r="K154" s="171"/>
      <c r="L154" s="175"/>
      <c r="M154" s="176"/>
      <c r="N154" s="171"/>
      <c r="O154" s="171"/>
      <c r="P154" s="171"/>
      <c r="Q154" s="171"/>
      <c r="R154" s="171"/>
      <c r="S154" s="171"/>
      <c r="T154" s="177"/>
      <c r="AT154" s="178" t="s">
        <v>140</v>
      </c>
      <c r="AU154" s="178" t="s">
        <v>77</v>
      </c>
      <c r="AV154" s="178" t="s">
        <v>77</v>
      </c>
      <c r="AW154" s="178" t="s">
        <v>89</v>
      </c>
      <c r="AX154" s="178" t="s">
        <v>70</v>
      </c>
      <c r="AY154" s="178" t="s">
        <v>131</v>
      </c>
    </row>
    <row r="155" spans="2:65" s="6" customFormat="1" ht="13.5" customHeight="1">
      <c r="B155" s="86"/>
      <c r="C155" s="158" t="s">
        <v>258</v>
      </c>
      <c r="D155" s="158" t="s">
        <v>134</v>
      </c>
      <c r="E155" s="159" t="s">
        <v>259</v>
      </c>
      <c r="F155" s="160" t="s">
        <v>260</v>
      </c>
      <c r="G155" s="161" t="s">
        <v>261</v>
      </c>
      <c r="H155" s="162">
        <v>0.03</v>
      </c>
      <c r="I155" s="163"/>
      <c r="J155" s="164">
        <f>ROUND($I$155*$H$155,2)</f>
        <v>0</v>
      </c>
      <c r="K155" s="160" t="s">
        <v>138</v>
      </c>
      <c r="L155" s="132"/>
      <c r="M155" s="165"/>
      <c r="N155" s="166" t="s">
        <v>41</v>
      </c>
      <c r="O155" s="87"/>
      <c r="P155" s="87"/>
      <c r="Q155" s="167">
        <v>1.05306</v>
      </c>
      <c r="R155" s="167">
        <f>$Q$155*$H$155</f>
        <v>0.0315918</v>
      </c>
      <c r="S155" s="167">
        <v>0</v>
      </c>
      <c r="T155" s="168">
        <f>$S$155*$H$155</f>
        <v>0</v>
      </c>
      <c r="AR155" s="90" t="s">
        <v>78</v>
      </c>
      <c r="AT155" s="90" t="s">
        <v>134</v>
      </c>
      <c r="AU155" s="90" t="s">
        <v>77</v>
      </c>
      <c r="AY155" s="6" t="s">
        <v>131</v>
      </c>
      <c r="BE155" s="169">
        <f>IF($N$155="základní",$J$155,0)</f>
        <v>0</v>
      </c>
      <c r="BF155" s="169">
        <f>IF($N$155="snížená",$J$155,0)</f>
        <v>0</v>
      </c>
      <c r="BG155" s="169">
        <f>IF($N$155="zákl. přenesená",$J$155,0)</f>
        <v>0</v>
      </c>
      <c r="BH155" s="169">
        <f>IF($N$155="sníž. přenesená",$J$155,0)</f>
        <v>0</v>
      </c>
      <c r="BI155" s="169">
        <f>IF($N$155="nulová",$J$155,0)</f>
        <v>0</v>
      </c>
      <c r="BJ155" s="90" t="s">
        <v>20</v>
      </c>
      <c r="BK155" s="169">
        <f>ROUND($I$155*$H$155,2)</f>
        <v>0</v>
      </c>
      <c r="BL155" s="90" t="s">
        <v>78</v>
      </c>
      <c r="BM155" s="90" t="s">
        <v>262</v>
      </c>
    </row>
    <row r="156" spans="2:51" s="6" customFormat="1" ht="13.5" customHeight="1">
      <c r="B156" s="170"/>
      <c r="C156" s="171"/>
      <c r="D156" s="172" t="s">
        <v>140</v>
      </c>
      <c r="E156" s="173"/>
      <c r="F156" s="173" t="s">
        <v>263</v>
      </c>
      <c r="G156" s="171"/>
      <c r="H156" s="174">
        <v>0.006</v>
      </c>
      <c r="J156" s="171"/>
      <c r="K156" s="171"/>
      <c r="L156" s="175"/>
      <c r="M156" s="176"/>
      <c r="N156" s="171"/>
      <c r="O156" s="171"/>
      <c r="P156" s="171"/>
      <c r="Q156" s="171"/>
      <c r="R156" s="171"/>
      <c r="S156" s="171"/>
      <c r="T156" s="177"/>
      <c r="AT156" s="178" t="s">
        <v>140</v>
      </c>
      <c r="AU156" s="178" t="s">
        <v>77</v>
      </c>
      <c r="AV156" s="178" t="s">
        <v>77</v>
      </c>
      <c r="AW156" s="178" t="s">
        <v>89</v>
      </c>
      <c r="AX156" s="178" t="s">
        <v>70</v>
      </c>
      <c r="AY156" s="178" t="s">
        <v>131</v>
      </c>
    </row>
    <row r="157" spans="2:51" s="6" customFormat="1" ht="13.5" customHeight="1">
      <c r="B157" s="170"/>
      <c r="C157" s="171"/>
      <c r="D157" s="179" t="s">
        <v>140</v>
      </c>
      <c r="E157" s="171"/>
      <c r="F157" s="173" t="s">
        <v>264</v>
      </c>
      <c r="G157" s="171"/>
      <c r="H157" s="174">
        <v>0.024</v>
      </c>
      <c r="J157" s="171"/>
      <c r="K157" s="171"/>
      <c r="L157" s="175"/>
      <c r="M157" s="176"/>
      <c r="N157" s="171"/>
      <c r="O157" s="171"/>
      <c r="P157" s="171"/>
      <c r="Q157" s="171"/>
      <c r="R157" s="171"/>
      <c r="S157" s="171"/>
      <c r="T157" s="177"/>
      <c r="AT157" s="178" t="s">
        <v>140</v>
      </c>
      <c r="AU157" s="178" t="s">
        <v>77</v>
      </c>
      <c r="AV157" s="178" t="s">
        <v>77</v>
      </c>
      <c r="AW157" s="178" t="s">
        <v>89</v>
      </c>
      <c r="AX157" s="178" t="s">
        <v>70</v>
      </c>
      <c r="AY157" s="178" t="s">
        <v>131</v>
      </c>
    </row>
    <row r="158" spans="2:65" s="6" customFormat="1" ht="13.5" customHeight="1">
      <c r="B158" s="86"/>
      <c r="C158" s="158" t="s">
        <v>265</v>
      </c>
      <c r="D158" s="158" t="s">
        <v>134</v>
      </c>
      <c r="E158" s="159" t="s">
        <v>266</v>
      </c>
      <c r="F158" s="160" t="s">
        <v>267</v>
      </c>
      <c r="G158" s="161" t="s">
        <v>196</v>
      </c>
      <c r="H158" s="162">
        <v>200.772</v>
      </c>
      <c r="I158" s="163"/>
      <c r="J158" s="164">
        <f>ROUND($I$158*$H$158,2)</f>
        <v>0</v>
      </c>
      <c r="K158" s="160"/>
      <c r="L158" s="132"/>
      <c r="M158" s="165"/>
      <c r="N158" s="166" t="s">
        <v>41</v>
      </c>
      <c r="O158" s="87"/>
      <c r="P158" s="87"/>
      <c r="Q158" s="167">
        <v>0.14018</v>
      </c>
      <c r="R158" s="167">
        <f>$Q$158*$H$158</f>
        <v>28.14421896</v>
      </c>
      <c r="S158" s="167">
        <v>0</v>
      </c>
      <c r="T158" s="168">
        <f>$S$158*$H$158</f>
        <v>0</v>
      </c>
      <c r="AR158" s="90" t="s">
        <v>78</v>
      </c>
      <c r="AT158" s="90" t="s">
        <v>134</v>
      </c>
      <c r="AU158" s="90" t="s">
        <v>77</v>
      </c>
      <c r="AY158" s="6" t="s">
        <v>131</v>
      </c>
      <c r="BE158" s="169">
        <f>IF($N$158="základní",$J$158,0)</f>
        <v>0</v>
      </c>
      <c r="BF158" s="169">
        <f>IF($N$158="snížená",$J$158,0)</f>
        <v>0</v>
      </c>
      <c r="BG158" s="169">
        <f>IF($N$158="zákl. přenesená",$J$158,0)</f>
        <v>0</v>
      </c>
      <c r="BH158" s="169">
        <f>IF($N$158="sníž. přenesená",$J$158,0)</f>
        <v>0</v>
      </c>
      <c r="BI158" s="169">
        <f>IF($N$158="nulová",$J$158,0)</f>
        <v>0</v>
      </c>
      <c r="BJ158" s="90" t="s">
        <v>20</v>
      </c>
      <c r="BK158" s="169">
        <f>ROUND($I$158*$H$158,2)</f>
        <v>0</v>
      </c>
      <c r="BL158" s="90" t="s">
        <v>78</v>
      </c>
      <c r="BM158" s="90" t="s">
        <v>268</v>
      </c>
    </row>
    <row r="159" spans="2:51" s="6" customFormat="1" ht="24" customHeight="1">
      <c r="B159" s="170"/>
      <c r="C159" s="171"/>
      <c r="D159" s="172" t="s">
        <v>140</v>
      </c>
      <c r="E159" s="173"/>
      <c r="F159" s="173" t="s">
        <v>269</v>
      </c>
      <c r="G159" s="171"/>
      <c r="H159" s="174">
        <v>200.772</v>
      </c>
      <c r="J159" s="171"/>
      <c r="K159" s="171"/>
      <c r="L159" s="175"/>
      <c r="M159" s="176"/>
      <c r="N159" s="171"/>
      <c r="O159" s="171"/>
      <c r="P159" s="171"/>
      <c r="Q159" s="171"/>
      <c r="R159" s="171"/>
      <c r="S159" s="171"/>
      <c r="T159" s="177"/>
      <c r="AT159" s="178" t="s">
        <v>140</v>
      </c>
      <c r="AU159" s="178" t="s">
        <v>77</v>
      </c>
      <c r="AV159" s="178" t="s">
        <v>77</v>
      </c>
      <c r="AW159" s="178" t="s">
        <v>89</v>
      </c>
      <c r="AX159" s="178" t="s">
        <v>70</v>
      </c>
      <c r="AY159" s="178" t="s">
        <v>131</v>
      </c>
    </row>
    <row r="160" spans="2:65" s="6" customFormat="1" ht="13.5" customHeight="1">
      <c r="B160" s="86"/>
      <c r="C160" s="158" t="s">
        <v>270</v>
      </c>
      <c r="D160" s="158" t="s">
        <v>134</v>
      </c>
      <c r="E160" s="159" t="s">
        <v>271</v>
      </c>
      <c r="F160" s="160" t="s">
        <v>272</v>
      </c>
      <c r="G160" s="161" t="s">
        <v>196</v>
      </c>
      <c r="H160" s="162">
        <v>59.904</v>
      </c>
      <c r="I160" s="163"/>
      <c r="J160" s="164">
        <f>ROUND($I$160*$H$160,2)</f>
        <v>0</v>
      </c>
      <c r="K160" s="160"/>
      <c r="L160" s="132"/>
      <c r="M160" s="165"/>
      <c r="N160" s="166" t="s">
        <v>41</v>
      </c>
      <c r="O160" s="87"/>
      <c r="P160" s="87"/>
      <c r="Q160" s="167">
        <v>0.14018</v>
      </c>
      <c r="R160" s="167">
        <f>$Q$160*$H$160</f>
        <v>8.397342720000001</v>
      </c>
      <c r="S160" s="167">
        <v>0</v>
      </c>
      <c r="T160" s="168">
        <f>$S$160*$H$160</f>
        <v>0</v>
      </c>
      <c r="AR160" s="90" t="s">
        <v>78</v>
      </c>
      <c r="AT160" s="90" t="s">
        <v>134</v>
      </c>
      <c r="AU160" s="90" t="s">
        <v>77</v>
      </c>
      <c r="AY160" s="6" t="s">
        <v>131</v>
      </c>
      <c r="BE160" s="169">
        <f>IF($N$160="základní",$J$160,0)</f>
        <v>0</v>
      </c>
      <c r="BF160" s="169">
        <f>IF($N$160="snížená",$J$160,0)</f>
        <v>0</v>
      </c>
      <c r="BG160" s="169">
        <f>IF($N$160="zákl. přenesená",$J$160,0)</f>
        <v>0</v>
      </c>
      <c r="BH160" s="169">
        <f>IF($N$160="sníž. přenesená",$J$160,0)</f>
        <v>0</v>
      </c>
      <c r="BI160" s="169">
        <f>IF($N$160="nulová",$J$160,0)</f>
        <v>0</v>
      </c>
      <c r="BJ160" s="90" t="s">
        <v>20</v>
      </c>
      <c r="BK160" s="169">
        <f>ROUND($I$160*$H$160,2)</f>
        <v>0</v>
      </c>
      <c r="BL160" s="90" t="s">
        <v>78</v>
      </c>
      <c r="BM160" s="90" t="s">
        <v>273</v>
      </c>
    </row>
    <row r="161" spans="2:51" s="6" customFormat="1" ht="13.5" customHeight="1">
      <c r="B161" s="170"/>
      <c r="C161" s="171"/>
      <c r="D161" s="172" t="s">
        <v>140</v>
      </c>
      <c r="E161" s="173"/>
      <c r="F161" s="173" t="s">
        <v>274</v>
      </c>
      <c r="G161" s="171"/>
      <c r="H161" s="174">
        <v>59.904</v>
      </c>
      <c r="J161" s="171"/>
      <c r="K161" s="171"/>
      <c r="L161" s="175"/>
      <c r="M161" s="176"/>
      <c r="N161" s="171"/>
      <c r="O161" s="171"/>
      <c r="P161" s="171"/>
      <c r="Q161" s="171"/>
      <c r="R161" s="171"/>
      <c r="S161" s="171"/>
      <c r="T161" s="177"/>
      <c r="AT161" s="178" t="s">
        <v>140</v>
      </c>
      <c r="AU161" s="178" t="s">
        <v>77</v>
      </c>
      <c r="AV161" s="178" t="s">
        <v>77</v>
      </c>
      <c r="AW161" s="178" t="s">
        <v>89</v>
      </c>
      <c r="AX161" s="178" t="s">
        <v>70</v>
      </c>
      <c r="AY161" s="178" t="s">
        <v>131</v>
      </c>
    </row>
    <row r="162" spans="2:65" s="6" customFormat="1" ht="24" customHeight="1">
      <c r="B162" s="86"/>
      <c r="C162" s="158" t="s">
        <v>275</v>
      </c>
      <c r="D162" s="158" t="s">
        <v>134</v>
      </c>
      <c r="E162" s="159" t="s">
        <v>276</v>
      </c>
      <c r="F162" s="160" t="s">
        <v>277</v>
      </c>
      <c r="G162" s="161" t="s">
        <v>196</v>
      </c>
      <c r="H162" s="162">
        <v>19.669</v>
      </c>
      <c r="I162" s="163"/>
      <c r="J162" s="164">
        <f>ROUND($I$162*$H$162,2)</f>
        <v>0</v>
      </c>
      <c r="K162" s="160"/>
      <c r="L162" s="132"/>
      <c r="M162" s="165"/>
      <c r="N162" s="166" t="s">
        <v>41</v>
      </c>
      <c r="O162" s="87"/>
      <c r="P162" s="87"/>
      <c r="Q162" s="167">
        <v>0.14018</v>
      </c>
      <c r="R162" s="167">
        <f>$Q$162*$H$162</f>
        <v>2.75720042</v>
      </c>
      <c r="S162" s="167">
        <v>0</v>
      </c>
      <c r="T162" s="168">
        <f>$S$162*$H$162</f>
        <v>0</v>
      </c>
      <c r="AR162" s="90" t="s">
        <v>78</v>
      </c>
      <c r="AT162" s="90" t="s">
        <v>134</v>
      </c>
      <c r="AU162" s="90" t="s">
        <v>77</v>
      </c>
      <c r="AY162" s="6" t="s">
        <v>131</v>
      </c>
      <c r="BE162" s="169">
        <f>IF($N$162="základní",$J$162,0)</f>
        <v>0</v>
      </c>
      <c r="BF162" s="169">
        <f>IF($N$162="snížená",$J$162,0)</f>
        <v>0</v>
      </c>
      <c r="BG162" s="169">
        <f>IF($N$162="zákl. přenesená",$J$162,0)</f>
        <v>0</v>
      </c>
      <c r="BH162" s="169">
        <f>IF($N$162="sníž. přenesená",$J$162,0)</f>
        <v>0</v>
      </c>
      <c r="BI162" s="169">
        <f>IF($N$162="nulová",$J$162,0)</f>
        <v>0</v>
      </c>
      <c r="BJ162" s="90" t="s">
        <v>20</v>
      </c>
      <c r="BK162" s="169">
        <f>ROUND($I$162*$H$162,2)</f>
        <v>0</v>
      </c>
      <c r="BL162" s="90" t="s">
        <v>78</v>
      </c>
      <c r="BM162" s="90" t="s">
        <v>278</v>
      </c>
    </row>
    <row r="163" spans="2:51" s="6" customFormat="1" ht="13.5" customHeight="1">
      <c r="B163" s="170"/>
      <c r="C163" s="171"/>
      <c r="D163" s="172" t="s">
        <v>140</v>
      </c>
      <c r="E163" s="173"/>
      <c r="F163" s="173" t="s">
        <v>279</v>
      </c>
      <c r="G163" s="171"/>
      <c r="H163" s="174">
        <v>19.669</v>
      </c>
      <c r="J163" s="171"/>
      <c r="K163" s="171"/>
      <c r="L163" s="175"/>
      <c r="M163" s="176"/>
      <c r="N163" s="171"/>
      <c r="O163" s="171"/>
      <c r="P163" s="171"/>
      <c r="Q163" s="171"/>
      <c r="R163" s="171"/>
      <c r="S163" s="171"/>
      <c r="T163" s="177"/>
      <c r="AT163" s="178" t="s">
        <v>140</v>
      </c>
      <c r="AU163" s="178" t="s">
        <v>77</v>
      </c>
      <c r="AV163" s="178" t="s">
        <v>77</v>
      </c>
      <c r="AW163" s="178" t="s">
        <v>89</v>
      </c>
      <c r="AX163" s="178" t="s">
        <v>70</v>
      </c>
      <c r="AY163" s="178" t="s">
        <v>131</v>
      </c>
    </row>
    <row r="164" spans="2:65" s="6" customFormat="1" ht="24" customHeight="1">
      <c r="B164" s="86"/>
      <c r="C164" s="158" t="s">
        <v>280</v>
      </c>
      <c r="D164" s="158" t="s">
        <v>134</v>
      </c>
      <c r="E164" s="159" t="s">
        <v>281</v>
      </c>
      <c r="F164" s="160" t="s">
        <v>282</v>
      </c>
      <c r="G164" s="161" t="s">
        <v>283</v>
      </c>
      <c r="H164" s="162">
        <v>44.4</v>
      </c>
      <c r="I164" s="163"/>
      <c r="J164" s="164">
        <f>ROUND($I$164*$H$164,2)</f>
        <v>0</v>
      </c>
      <c r="K164" s="160"/>
      <c r="L164" s="132"/>
      <c r="M164" s="165"/>
      <c r="N164" s="166" t="s">
        <v>41</v>
      </c>
      <c r="O164" s="87"/>
      <c r="P164" s="87"/>
      <c r="Q164" s="167">
        <v>0.14018</v>
      </c>
      <c r="R164" s="167">
        <f>$Q$164*$H$164</f>
        <v>6.223992</v>
      </c>
      <c r="S164" s="167">
        <v>0</v>
      </c>
      <c r="T164" s="168">
        <f>$S$164*$H$164</f>
        <v>0</v>
      </c>
      <c r="AR164" s="90" t="s">
        <v>78</v>
      </c>
      <c r="AT164" s="90" t="s">
        <v>134</v>
      </c>
      <c r="AU164" s="90" t="s">
        <v>77</v>
      </c>
      <c r="AY164" s="6" t="s">
        <v>131</v>
      </c>
      <c r="BE164" s="169">
        <f>IF($N$164="základní",$J$164,0)</f>
        <v>0</v>
      </c>
      <c r="BF164" s="169">
        <f>IF($N$164="snížená",$J$164,0)</f>
        <v>0</v>
      </c>
      <c r="BG164" s="169">
        <f>IF($N$164="zákl. přenesená",$J$164,0)</f>
        <v>0</v>
      </c>
      <c r="BH164" s="169">
        <f>IF($N$164="sníž. přenesená",$J$164,0)</f>
        <v>0</v>
      </c>
      <c r="BI164" s="169">
        <f>IF($N$164="nulová",$J$164,0)</f>
        <v>0</v>
      </c>
      <c r="BJ164" s="90" t="s">
        <v>20</v>
      </c>
      <c r="BK164" s="169">
        <f>ROUND($I$164*$H$164,2)</f>
        <v>0</v>
      </c>
      <c r="BL164" s="90" t="s">
        <v>78</v>
      </c>
      <c r="BM164" s="90" t="s">
        <v>284</v>
      </c>
    </row>
    <row r="165" spans="2:51" s="6" customFormat="1" ht="13.5" customHeight="1">
      <c r="B165" s="170"/>
      <c r="C165" s="171"/>
      <c r="D165" s="172" t="s">
        <v>140</v>
      </c>
      <c r="E165" s="173"/>
      <c r="F165" s="173" t="s">
        <v>285</v>
      </c>
      <c r="G165" s="171"/>
      <c r="H165" s="174">
        <v>44.4</v>
      </c>
      <c r="J165" s="171"/>
      <c r="K165" s="171"/>
      <c r="L165" s="175"/>
      <c r="M165" s="176"/>
      <c r="N165" s="171"/>
      <c r="O165" s="171"/>
      <c r="P165" s="171"/>
      <c r="Q165" s="171"/>
      <c r="R165" s="171"/>
      <c r="S165" s="171"/>
      <c r="T165" s="177"/>
      <c r="AT165" s="178" t="s">
        <v>140</v>
      </c>
      <c r="AU165" s="178" t="s">
        <v>77</v>
      </c>
      <c r="AV165" s="178" t="s">
        <v>77</v>
      </c>
      <c r="AW165" s="178" t="s">
        <v>89</v>
      </c>
      <c r="AX165" s="178" t="s">
        <v>20</v>
      </c>
      <c r="AY165" s="178" t="s">
        <v>131</v>
      </c>
    </row>
    <row r="166" spans="2:65" s="6" customFormat="1" ht="24" customHeight="1">
      <c r="B166" s="86"/>
      <c r="C166" s="158" t="s">
        <v>286</v>
      </c>
      <c r="D166" s="158" t="s">
        <v>134</v>
      </c>
      <c r="E166" s="159" t="s">
        <v>287</v>
      </c>
      <c r="F166" s="160" t="s">
        <v>288</v>
      </c>
      <c r="G166" s="161" t="s">
        <v>283</v>
      </c>
      <c r="H166" s="162">
        <v>44.4</v>
      </c>
      <c r="I166" s="163"/>
      <c r="J166" s="164">
        <f>ROUND($I$166*$H$166,2)</f>
        <v>0</v>
      </c>
      <c r="K166" s="160"/>
      <c r="L166" s="132"/>
      <c r="M166" s="165"/>
      <c r="N166" s="166" t="s">
        <v>41</v>
      </c>
      <c r="O166" s="87"/>
      <c r="P166" s="87"/>
      <c r="Q166" s="167">
        <v>0.14018</v>
      </c>
      <c r="R166" s="167">
        <f>$Q$166*$H$166</f>
        <v>6.223992</v>
      </c>
      <c r="S166" s="167">
        <v>0</v>
      </c>
      <c r="T166" s="168">
        <f>$S$166*$H$166</f>
        <v>0</v>
      </c>
      <c r="AR166" s="90" t="s">
        <v>78</v>
      </c>
      <c r="AT166" s="90" t="s">
        <v>134</v>
      </c>
      <c r="AU166" s="90" t="s">
        <v>77</v>
      </c>
      <c r="AY166" s="6" t="s">
        <v>131</v>
      </c>
      <c r="BE166" s="169">
        <f>IF($N$166="základní",$J$166,0)</f>
        <v>0</v>
      </c>
      <c r="BF166" s="169">
        <f>IF($N$166="snížená",$J$166,0)</f>
        <v>0</v>
      </c>
      <c r="BG166" s="169">
        <f>IF($N$166="zákl. přenesená",$J$166,0)</f>
        <v>0</v>
      </c>
      <c r="BH166" s="169">
        <f>IF($N$166="sníž. přenesená",$J$166,0)</f>
        <v>0</v>
      </c>
      <c r="BI166" s="169">
        <f>IF($N$166="nulová",$J$166,0)</f>
        <v>0</v>
      </c>
      <c r="BJ166" s="90" t="s">
        <v>20</v>
      </c>
      <c r="BK166" s="169">
        <f>ROUND($I$166*$H$166,2)</f>
        <v>0</v>
      </c>
      <c r="BL166" s="90" t="s">
        <v>78</v>
      </c>
      <c r="BM166" s="90" t="s">
        <v>289</v>
      </c>
    </row>
    <row r="167" spans="2:51" s="6" customFormat="1" ht="13.5" customHeight="1">
      <c r="B167" s="170"/>
      <c r="C167" s="171"/>
      <c r="D167" s="172" t="s">
        <v>140</v>
      </c>
      <c r="E167" s="173"/>
      <c r="F167" s="173" t="s">
        <v>285</v>
      </c>
      <c r="G167" s="171"/>
      <c r="H167" s="174">
        <v>44.4</v>
      </c>
      <c r="J167" s="171"/>
      <c r="K167" s="171"/>
      <c r="L167" s="175"/>
      <c r="M167" s="176"/>
      <c r="N167" s="171"/>
      <c r="O167" s="171"/>
      <c r="P167" s="171"/>
      <c r="Q167" s="171"/>
      <c r="R167" s="171"/>
      <c r="S167" s="171"/>
      <c r="T167" s="177"/>
      <c r="AT167" s="178" t="s">
        <v>140</v>
      </c>
      <c r="AU167" s="178" t="s">
        <v>77</v>
      </c>
      <c r="AV167" s="178" t="s">
        <v>77</v>
      </c>
      <c r="AW167" s="178" t="s">
        <v>89</v>
      </c>
      <c r="AX167" s="178" t="s">
        <v>20</v>
      </c>
      <c r="AY167" s="178" t="s">
        <v>131</v>
      </c>
    </row>
    <row r="168" spans="2:65" s="6" customFormat="1" ht="24" customHeight="1">
      <c r="B168" s="86"/>
      <c r="C168" s="158" t="s">
        <v>290</v>
      </c>
      <c r="D168" s="158" t="s">
        <v>134</v>
      </c>
      <c r="E168" s="159" t="s">
        <v>291</v>
      </c>
      <c r="F168" s="160" t="s">
        <v>292</v>
      </c>
      <c r="G168" s="161" t="s">
        <v>283</v>
      </c>
      <c r="H168" s="162">
        <v>17.3</v>
      </c>
      <c r="I168" s="163"/>
      <c r="J168" s="164">
        <f>ROUND($I$168*$H$168,2)</f>
        <v>0</v>
      </c>
      <c r="K168" s="160"/>
      <c r="L168" s="132"/>
      <c r="M168" s="165"/>
      <c r="N168" s="166" t="s">
        <v>41</v>
      </c>
      <c r="O168" s="87"/>
      <c r="P168" s="87"/>
      <c r="Q168" s="167">
        <v>0.14018</v>
      </c>
      <c r="R168" s="167">
        <f>$Q$168*$H$168</f>
        <v>2.425114</v>
      </c>
      <c r="S168" s="167">
        <v>0</v>
      </c>
      <c r="T168" s="168">
        <f>$S$168*$H$168</f>
        <v>0</v>
      </c>
      <c r="AR168" s="90" t="s">
        <v>78</v>
      </c>
      <c r="AT168" s="90" t="s">
        <v>134</v>
      </c>
      <c r="AU168" s="90" t="s">
        <v>77</v>
      </c>
      <c r="AY168" s="6" t="s">
        <v>131</v>
      </c>
      <c r="BE168" s="169">
        <f>IF($N$168="základní",$J$168,0)</f>
        <v>0</v>
      </c>
      <c r="BF168" s="169">
        <f>IF($N$168="snížená",$J$168,0)</f>
        <v>0</v>
      </c>
      <c r="BG168" s="169">
        <f>IF($N$168="zákl. přenesená",$J$168,0)</f>
        <v>0</v>
      </c>
      <c r="BH168" s="169">
        <f>IF($N$168="sníž. přenesená",$J$168,0)</f>
        <v>0</v>
      </c>
      <c r="BI168" s="169">
        <f>IF($N$168="nulová",$J$168,0)</f>
        <v>0</v>
      </c>
      <c r="BJ168" s="90" t="s">
        <v>20</v>
      </c>
      <c r="BK168" s="169">
        <f>ROUND($I$168*$H$168,2)</f>
        <v>0</v>
      </c>
      <c r="BL168" s="90" t="s">
        <v>78</v>
      </c>
      <c r="BM168" s="90" t="s">
        <v>293</v>
      </c>
    </row>
    <row r="169" spans="2:51" s="6" customFormat="1" ht="13.5" customHeight="1">
      <c r="B169" s="170"/>
      <c r="C169" s="171"/>
      <c r="D169" s="172" t="s">
        <v>140</v>
      </c>
      <c r="E169" s="173"/>
      <c r="F169" s="173" t="s">
        <v>294</v>
      </c>
      <c r="G169" s="171"/>
      <c r="H169" s="174">
        <v>17.3</v>
      </c>
      <c r="J169" s="171"/>
      <c r="K169" s="171"/>
      <c r="L169" s="175"/>
      <c r="M169" s="176"/>
      <c r="N169" s="171"/>
      <c r="O169" s="171"/>
      <c r="P169" s="171"/>
      <c r="Q169" s="171"/>
      <c r="R169" s="171"/>
      <c r="S169" s="171"/>
      <c r="T169" s="177"/>
      <c r="AT169" s="178" t="s">
        <v>140</v>
      </c>
      <c r="AU169" s="178" t="s">
        <v>77</v>
      </c>
      <c r="AV169" s="178" t="s">
        <v>77</v>
      </c>
      <c r="AW169" s="178" t="s">
        <v>89</v>
      </c>
      <c r="AX169" s="178" t="s">
        <v>70</v>
      </c>
      <c r="AY169" s="178" t="s">
        <v>131</v>
      </c>
    </row>
    <row r="170" spans="2:65" s="6" customFormat="1" ht="24" customHeight="1">
      <c r="B170" s="86"/>
      <c r="C170" s="158" t="s">
        <v>295</v>
      </c>
      <c r="D170" s="158" t="s">
        <v>134</v>
      </c>
      <c r="E170" s="159" t="s">
        <v>296</v>
      </c>
      <c r="F170" s="160" t="s">
        <v>297</v>
      </c>
      <c r="G170" s="161" t="s">
        <v>283</v>
      </c>
      <c r="H170" s="162">
        <v>17.05</v>
      </c>
      <c r="I170" s="163"/>
      <c r="J170" s="164">
        <f>ROUND($I$170*$H$170,2)</f>
        <v>0</v>
      </c>
      <c r="K170" s="160"/>
      <c r="L170" s="132"/>
      <c r="M170" s="165"/>
      <c r="N170" s="166" t="s">
        <v>41</v>
      </c>
      <c r="O170" s="87"/>
      <c r="P170" s="87"/>
      <c r="Q170" s="167">
        <v>0.14018</v>
      </c>
      <c r="R170" s="167">
        <f>$Q$170*$H$170</f>
        <v>2.390069</v>
      </c>
      <c r="S170" s="167">
        <v>0</v>
      </c>
      <c r="T170" s="168">
        <f>$S$170*$H$170</f>
        <v>0</v>
      </c>
      <c r="AR170" s="90" t="s">
        <v>78</v>
      </c>
      <c r="AT170" s="90" t="s">
        <v>134</v>
      </c>
      <c r="AU170" s="90" t="s">
        <v>77</v>
      </c>
      <c r="AY170" s="6" t="s">
        <v>131</v>
      </c>
      <c r="BE170" s="169">
        <f>IF($N$170="základní",$J$170,0)</f>
        <v>0</v>
      </c>
      <c r="BF170" s="169">
        <f>IF($N$170="snížená",$J$170,0)</f>
        <v>0</v>
      </c>
      <c r="BG170" s="169">
        <f>IF($N$170="zákl. přenesená",$J$170,0)</f>
        <v>0</v>
      </c>
      <c r="BH170" s="169">
        <f>IF($N$170="sníž. přenesená",$J$170,0)</f>
        <v>0</v>
      </c>
      <c r="BI170" s="169">
        <f>IF($N$170="nulová",$J$170,0)</f>
        <v>0</v>
      </c>
      <c r="BJ170" s="90" t="s">
        <v>20</v>
      </c>
      <c r="BK170" s="169">
        <f>ROUND($I$170*$H$170,2)</f>
        <v>0</v>
      </c>
      <c r="BL170" s="90" t="s">
        <v>78</v>
      </c>
      <c r="BM170" s="90" t="s">
        <v>298</v>
      </c>
    </row>
    <row r="171" spans="2:51" s="6" customFormat="1" ht="13.5" customHeight="1">
      <c r="B171" s="170"/>
      <c r="C171" s="171"/>
      <c r="D171" s="172" t="s">
        <v>140</v>
      </c>
      <c r="E171" s="173"/>
      <c r="F171" s="173" t="s">
        <v>299</v>
      </c>
      <c r="G171" s="171"/>
      <c r="H171" s="174">
        <v>17.05</v>
      </c>
      <c r="J171" s="171"/>
      <c r="K171" s="171"/>
      <c r="L171" s="175"/>
      <c r="M171" s="176"/>
      <c r="N171" s="171"/>
      <c r="O171" s="171"/>
      <c r="P171" s="171"/>
      <c r="Q171" s="171"/>
      <c r="R171" s="171"/>
      <c r="S171" s="171"/>
      <c r="T171" s="177"/>
      <c r="AT171" s="178" t="s">
        <v>140</v>
      </c>
      <c r="AU171" s="178" t="s">
        <v>77</v>
      </c>
      <c r="AV171" s="178" t="s">
        <v>77</v>
      </c>
      <c r="AW171" s="178" t="s">
        <v>89</v>
      </c>
      <c r="AX171" s="178" t="s">
        <v>20</v>
      </c>
      <c r="AY171" s="178" t="s">
        <v>131</v>
      </c>
    </row>
    <row r="172" spans="2:65" s="6" customFormat="1" ht="34.5" customHeight="1">
      <c r="B172" s="86"/>
      <c r="C172" s="158" t="s">
        <v>300</v>
      </c>
      <c r="D172" s="158" t="s">
        <v>134</v>
      </c>
      <c r="E172" s="159" t="s">
        <v>301</v>
      </c>
      <c r="F172" s="160" t="s">
        <v>302</v>
      </c>
      <c r="G172" s="161" t="s">
        <v>303</v>
      </c>
      <c r="H172" s="162">
        <v>3</v>
      </c>
      <c r="I172" s="163"/>
      <c r="J172" s="164">
        <f>ROUND($I$172*$H$172,2)</f>
        <v>0</v>
      </c>
      <c r="K172" s="160"/>
      <c r="L172" s="132"/>
      <c r="M172" s="165"/>
      <c r="N172" s="166" t="s">
        <v>41</v>
      </c>
      <c r="O172" s="87"/>
      <c r="P172" s="87"/>
      <c r="Q172" s="167">
        <v>0.14018</v>
      </c>
      <c r="R172" s="167">
        <f>$Q$172*$H$172</f>
        <v>0.42054</v>
      </c>
      <c r="S172" s="167">
        <v>0</v>
      </c>
      <c r="T172" s="168">
        <f>$S$172*$H$172</f>
        <v>0</v>
      </c>
      <c r="AR172" s="90" t="s">
        <v>78</v>
      </c>
      <c r="AT172" s="90" t="s">
        <v>134</v>
      </c>
      <c r="AU172" s="90" t="s">
        <v>77</v>
      </c>
      <c r="AY172" s="6" t="s">
        <v>131</v>
      </c>
      <c r="BE172" s="169">
        <f>IF($N$172="základní",$J$172,0)</f>
        <v>0</v>
      </c>
      <c r="BF172" s="169">
        <f>IF($N$172="snížená",$J$172,0)</f>
        <v>0</v>
      </c>
      <c r="BG172" s="169">
        <f>IF($N$172="zákl. přenesená",$J$172,0)</f>
        <v>0</v>
      </c>
      <c r="BH172" s="169">
        <f>IF($N$172="sníž. přenesená",$J$172,0)</f>
        <v>0</v>
      </c>
      <c r="BI172" s="169">
        <f>IF($N$172="nulová",$J$172,0)</f>
        <v>0</v>
      </c>
      <c r="BJ172" s="90" t="s">
        <v>20</v>
      </c>
      <c r="BK172" s="169">
        <f>ROUND($I$172*$H$172,2)</f>
        <v>0</v>
      </c>
      <c r="BL172" s="90" t="s">
        <v>78</v>
      </c>
      <c r="BM172" s="90" t="s">
        <v>304</v>
      </c>
    </row>
    <row r="173" spans="2:65" s="6" customFormat="1" ht="34.5" customHeight="1">
      <c r="B173" s="86"/>
      <c r="C173" s="161" t="s">
        <v>305</v>
      </c>
      <c r="D173" s="161" t="s">
        <v>134</v>
      </c>
      <c r="E173" s="159" t="s">
        <v>306</v>
      </c>
      <c r="F173" s="160" t="s">
        <v>307</v>
      </c>
      <c r="G173" s="161" t="s">
        <v>303</v>
      </c>
      <c r="H173" s="162">
        <v>2</v>
      </c>
      <c r="I173" s="163"/>
      <c r="J173" s="164">
        <f>ROUND($I$173*$H$173,2)</f>
        <v>0</v>
      </c>
      <c r="K173" s="160"/>
      <c r="L173" s="132"/>
      <c r="M173" s="165"/>
      <c r="N173" s="166" t="s">
        <v>41</v>
      </c>
      <c r="O173" s="87"/>
      <c r="P173" s="87"/>
      <c r="Q173" s="167">
        <v>0.14018</v>
      </c>
      <c r="R173" s="167">
        <f>$Q$173*$H$173</f>
        <v>0.28036</v>
      </c>
      <c r="S173" s="167">
        <v>0</v>
      </c>
      <c r="T173" s="168">
        <f>$S$173*$H$173</f>
        <v>0</v>
      </c>
      <c r="AR173" s="90" t="s">
        <v>78</v>
      </c>
      <c r="AT173" s="90" t="s">
        <v>134</v>
      </c>
      <c r="AU173" s="90" t="s">
        <v>77</v>
      </c>
      <c r="AY173" s="90" t="s">
        <v>131</v>
      </c>
      <c r="BE173" s="169">
        <f>IF($N$173="základní",$J$173,0)</f>
        <v>0</v>
      </c>
      <c r="BF173" s="169">
        <f>IF($N$173="snížená",$J$173,0)</f>
        <v>0</v>
      </c>
      <c r="BG173" s="169">
        <f>IF($N$173="zákl. přenesená",$J$173,0)</f>
        <v>0</v>
      </c>
      <c r="BH173" s="169">
        <f>IF($N$173="sníž. přenesená",$J$173,0)</f>
        <v>0</v>
      </c>
      <c r="BI173" s="169">
        <f>IF($N$173="nulová",$J$173,0)</f>
        <v>0</v>
      </c>
      <c r="BJ173" s="90" t="s">
        <v>20</v>
      </c>
      <c r="BK173" s="169">
        <f>ROUND($I$173*$H$173,2)</f>
        <v>0</v>
      </c>
      <c r="BL173" s="90" t="s">
        <v>78</v>
      </c>
      <c r="BM173" s="90" t="s">
        <v>308</v>
      </c>
    </row>
    <row r="174" spans="2:65" s="6" customFormat="1" ht="24" customHeight="1">
      <c r="B174" s="86"/>
      <c r="C174" s="161" t="s">
        <v>309</v>
      </c>
      <c r="D174" s="161" t="s">
        <v>134</v>
      </c>
      <c r="E174" s="159" t="s">
        <v>310</v>
      </c>
      <c r="F174" s="160" t="s">
        <v>311</v>
      </c>
      <c r="G174" s="161" t="s">
        <v>303</v>
      </c>
      <c r="H174" s="162">
        <v>2</v>
      </c>
      <c r="I174" s="163"/>
      <c r="J174" s="164">
        <f>ROUND($I$174*$H$174,2)</f>
        <v>0</v>
      </c>
      <c r="K174" s="160"/>
      <c r="L174" s="132"/>
      <c r="M174" s="165"/>
      <c r="N174" s="166" t="s">
        <v>41</v>
      </c>
      <c r="O174" s="87"/>
      <c r="P174" s="87"/>
      <c r="Q174" s="167">
        <v>0.14018</v>
      </c>
      <c r="R174" s="167">
        <f>$Q$174*$H$174</f>
        <v>0.28036</v>
      </c>
      <c r="S174" s="167">
        <v>0</v>
      </c>
      <c r="T174" s="168">
        <f>$S$174*$H$174</f>
        <v>0</v>
      </c>
      <c r="AR174" s="90" t="s">
        <v>78</v>
      </c>
      <c r="AT174" s="90" t="s">
        <v>134</v>
      </c>
      <c r="AU174" s="90" t="s">
        <v>77</v>
      </c>
      <c r="AY174" s="90" t="s">
        <v>131</v>
      </c>
      <c r="BE174" s="169">
        <f>IF($N$174="základní",$J$174,0)</f>
        <v>0</v>
      </c>
      <c r="BF174" s="169">
        <f>IF($N$174="snížená",$J$174,0)</f>
        <v>0</v>
      </c>
      <c r="BG174" s="169">
        <f>IF($N$174="zákl. přenesená",$J$174,0)</f>
        <v>0</v>
      </c>
      <c r="BH174" s="169">
        <f>IF($N$174="sníž. přenesená",$J$174,0)</f>
        <v>0</v>
      </c>
      <c r="BI174" s="169">
        <f>IF($N$174="nulová",$J$174,0)</f>
        <v>0</v>
      </c>
      <c r="BJ174" s="90" t="s">
        <v>20</v>
      </c>
      <c r="BK174" s="169">
        <f>ROUND($I$174*$H$174,2)</f>
        <v>0</v>
      </c>
      <c r="BL174" s="90" t="s">
        <v>78</v>
      </c>
      <c r="BM174" s="90" t="s">
        <v>312</v>
      </c>
    </row>
    <row r="175" spans="2:65" s="6" customFormat="1" ht="34.5" customHeight="1">
      <c r="B175" s="86"/>
      <c r="C175" s="161" t="s">
        <v>313</v>
      </c>
      <c r="D175" s="161" t="s">
        <v>134</v>
      </c>
      <c r="E175" s="159" t="s">
        <v>314</v>
      </c>
      <c r="F175" s="160" t="s">
        <v>315</v>
      </c>
      <c r="G175" s="161" t="s">
        <v>303</v>
      </c>
      <c r="H175" s="162">
        <v>14</v>
      </c>
      <c r="I175" s="163"/>
      <c r="J175" s="164">
        <f>ROUND($I$175*$H$175,2)</f>
        <v>0</v>
      </c>
      <c r="K175" s="160"/>
      <c r="L175" s="132"/>
      <c r="M175" s="165"/>
      <c r="N175" s="166" t="s">
        <v>41</v>
      </c>
      <c r="O175" s="87"/>
      <c r="P175" s="87"/>
      <c r="Q175" s="167">
        <v>0.14018</v>
      </c>
      <c r="R175" s="167">
        <f>$Q$175*$H$175</f>
        <v>1.96252</v>
      </c>
      <c r="S175" s="167">
        <v>0</v>
      </c>
      <c r="T175" s="168">
        <f>$S$175*$H$175</f>
        <v>0</v>
      </c>
      <c r="AR175" s="90" t="s">
        <v>78</v>
      </c>
      <c r="AT175" s="90" t="s">
        <v>134</v>
      </c>
      <c r="AU175" s="90" t="s">
        <v>77</v>
      </c>
      <c r="AY175" s="90" t="s">
        <v>131</v>
      </c>
      <c r="BE175" s="169">
        <f>IF($N$175="základní",$J$175,0)</f>
        <v>0</v>
      </c>
      <c r="BF175" s="169">
        <f>IF($N$175="snížená",$J$175,0)</f>
        <v>0</v>
      </c>
      <c r="BG175" s="169">
        <f>IF($N$175="zákl. přenesená",$J$175,0)</f>
        <v>0</v>
      </c>
      <c r="BH175" s="169">
        <f>IF($N$175="sníž. přenesená",$J$175,0)</f>
        <v>0</v>
      </c>
      <c r="BI175" s="169">
        <f>IF($N$175="nulová",$J$175,0)</f>
        <v>0</v>
      </c>
      <c r="BJ175" s="90" t="s">
        <v>20</v>
      </c>
      <c r="BK175" s="169">
        <f>ROUND($I$175*$H$175,2)</f>
        <v>0</v>
      </c>
      <c r="BL175" s="90" t="s">
        <v>78</v>
      </c>
      <c r="BM175" s="90" t="s">
        <v>316</v>
      </c>
    </row>
    <row r="176" spans="2:65" s="6" customFormat="1" ht="34.5" customHeight="1">
      <c r="B176" s="86"/>
      <c r="C176" s="161" t="s">
        <v>317</v>
      </c>
      <c r="D176" s="161" t="s">
        <v>134</v>
      </c>
      <c r="E176" s="159" t="s">
        <v>318</v>
      </c>
      <c r="F176" s="160" t="s">
        <v>319</v>
      </c>
      <c r="G176" s="161" t="s">
        <v>303</v>
      </c>
      <c r="H176" s="162">
        <v>2</v>
      </c>
      <c r="I176" s="163"/>
      <c r="J176" s="164">
        <f>ROUND($I$176*$H$176,2)</f>
        <v>0</v>
      </c>
      <c r="K176" s="160"/>
      <c r="L176" s="132"/>
      <c r="M176" s="165"/>
      <c r="N176" s="166" t="s">
        <v>41</v>
      </c>
      <c r="O176" s="87"/>
      <c r="P176" s="87"/>
      <c r="Q176" s="167">
        <v>0.14018</v>
      </c>
      <c r="R176" s="167">
        <f>$Q$176*$H$176</f>
        <v>0.28036</v>
      </c>
      <c r="S176" s="167">
        <v>0</v>
      </c>
      <c r="T176" s="168">
        <f>$S$176*$H$176</f>
        <v>0</v>
      </c>
      <c r="AR176" s="90" t="s">
        <v>78</v>
      </c>
      <c r="AT176" s="90" t="s">
        <v>134</v>
      </c>
      <c r="AU176" s="90" t="s">
        <v>77</v>
      </c>
      <c r="AY176" s="90" t="s">
        <v>131</v>
      </c>
      <c r="BE176" s="169">
        <f>IF($N$176="základní",$J$176,0)</f>
        <v>0</v>
      </c>
      <c r="BF176" s="169">
        <f>IF($N$176="snížená",$J$176,0)</f>
        <v>0</v>
      </c>
      <c r="BG176" s="169">
        <f>IF($N$176="zákl. přenesená",$J$176,0)</f>
        <v>0</v>
      </c>
      <c r="BH176" s="169">
        <f>IF($N$176="sníž. přenesená",$J$176,0)</f>
        <v>0</v>
      </c>
      <c r="BI176" s="169">
        <f>IF($N$176="nulová",$J$176,0)</f>
        <v>0</v>
      </c>
      <c r="BJ176" s="90" t="s">
        <v>20</v>
      </c>
      <c r="BK176" s="169">
        <f>ROUND($I$176*$H$176,2)</f>
        <v>0</v>
      </c>
      <c r="BL176" s="90" t="s">
        <v>78</v>
      </c>
      <c r="BM176" s="90" t="s">
        <v>320</v>
      </c>
    </row>
    <row r="177" spans="2:65" s="6" customFormat="1" ht="24" customHeight="1">
      <c r="B177" s="86"/>
      <c r="C177" s="161" t="s">
        <v>321</v>
      </c>
      <c r="D177" s="161" t="s">
        <v>134</v>
      </c>
      <c r="E177" s="159" t="s">
        <v>322</v>
      </c>
      <c r="F177" s="160" t="s">
        <v>323</v>
      </c>
      <c r="G177" s="161" t="s">
        <v>196</v>
      </c>
      <c r="H177" s="162">
        <v>9.207</v>
      </c>
      <c r="I177" s="163"/>
      <c r="J177" s="164">
        <f>ROUND($I$177*$H$177,2)</f>
        <v>0</v>
      </c>
      <c r="K177" s="160"/>
      <c r="L177" s="132"/>
      <c r="M177" s="165"/>
      <c r="N177" s="166" t="s">
        <v>41</v>
      </c>
      <c r="O177" s="87"/>
      <c r="P177" s="87"/>
      <c r="Q177" s="167">
        <v>0.14018</v>
      </c>
      <c r="R177" s="167">
        <f>$Q$177*$H$177</f>
        <v>1.29063726</v>
      </c>
      <c r="S177" s="167">
        <v>0</v>
      </c>
      <c r="T177" s="168">
        <f>$S$177*$H$177</f>
        <v>0</v>
      </c>
      <c r="AR177" s="90" t="s">
        <v>78</v>
      </c>
      <c r="AT177" s="90" t="s">
        <v>134</v>
      </c>
      <c r="AU177" s="90" t="s">
        <v>77</v>
      </c>
      <c r="AY177" s="90" t="s">
        <v>131</v>
      </c>
      <c r="BE177" s="169">
        <f>IF($N$177="základní",$J$177,0)</f>
        <v>0</v>
      </c>
      <c r="BF177" s="169">
        <f>IF($N$177="snížená",$J$177,0)</f>
        <v>0</v>
      </c>
      <c r="BG177" s="169">
        <f>IF($N$177="zákl. přenesená",$J$177,0)</f>
        <v>0</v>
      </c>
      <c r="BH177" s="169">
        <f>IF($N$177="sníž. přenesená",$J$177,0)</f>
        <v>0</v>
      </c>
      <c r="BI177" s="169">
        <f>IF($N$177="nulová",$J$177,0)</f>
        <v>0</v>
      </c>
      <c r="BJ177" s="90" t="s">
        <v>20</v>
      </c>
      <c r="BK177" s="169">
        <f>ROUND($I$177*$H$177,2)</f>
        <v>0</v>
      </c>
      <c r="BL177" s="90" t="s">
        <v>78</v>
      </c>
      <c r="BM177" s="90" t="s">
        <v>324</v>
      </c>
    </row>
    <row r="178" spans="2:51" s="6" customFormat="1" ht="13.5" customHeight="1">
      <c r="B178" s="170"/>
      <c r="C178" s="171"/>
      <c r="D178" s="172" t="s">
        <v>140</v>
      </c>
      <c r="E178" s="173"/>
      <c r="F178" s="173" t="s">
        <v>325</v>
      </c>
      <c r="G178" s="171"/>
      <c r="H178" s="174">
        <v>9.207</v>
      </c>
      <c r="J178" s="171"/>
      <c r="K178" s="171"/>
      <c r="L178" s="175"/>
      <c r="M178" s="176"/>
      <c r="N178" s="171"/>
      <c r="O178" s="171"/>
      <c r="P178" s="171"/>
      <c r="Q178" s="171"/>
      <c r="R178" s="171"/>
      <c r="S178" s="171"/>
      <c r="T178" s="177"/>
      <c r="AT178" s="178" t="s">
        <v>140</v>
      </c>
      <c r="AU178" s="178" t="s">
        <v>77</v>
      </c>
      <c r="AV178" s="178" t="s">
        <v>77</v>
      </c>
      <c r="AW178" s="178" t="s">
        <v>89</v>
      </c>
      <c r="AX178" s="178" t="s">
        <v>20</v>
      </c>
      <c r="AY178" s="178" t="s">
        <v>131</v>
      </c>
    </row>
    <row r="179" spans="2:65" s="6" customFormat="1" ht="24" customHeight="1">
      <c r="B179" s="86"/>
      <c r="C179" s="158" t="s">
        <v>326</v>
      </c>
      <c r="D179" s="158" t="s">
        <v>134</v>
      </c>
      <c r="E179" s="159" t="s">
        <v>327</v>
      </c>
      <c r="F179" s="160" t="s">
        <v>328</v>
      </c>
      <c r="G179" s="161" t="s">
        <v>283</v>
      </c>
      <c r="H179" s="162">
        <v>41.04</v>
      </c>
      <c r="I179" s="163"/>
      <c r="J179" s="164">
        <f>ROUND($I$179*$H$179,2)</f>
        <v>0</v>
      </c>
      <c r="K179" s="160"/>
      <c r="L179" s="132"/>
      <c r="M179" s="165"/>
      <c r="N179" s="166" t="s">
        <v>41</v>
      </c>
      <c r="O179" s="87"/>
      <c r="P179" s="87"/>
      <c r="Q179" s="167">
        <v>0.14018</v>
      </c>
      <c r="R179" s="167">
        <f>$Q$179*$H$179</f>
        <v>5.7529872</v>
      </c>
      <c r="S179" s="167">
        <v>0</v>
      </c>
      <c r="T179" s="168">
        <f>$S$179*$H$179</f>
        <v>0</v>
      </c>
      <c r="AR179" s="90" t="s">
        <v>78</v>
      </c>
      <c r="AT179" s="90" t="s">
        <v>134</v>
      </c>
      <c r="AU179" s="90" t="s">
        <v>77</v>
      </c>
      <c r="AY179" s="6" t="s">
        <v>131</v>
      </c>
      <c r="BE179" s="169">
        <f>IF($N$179="základní",$J$179,0)</f>
        <v>0</v>
      </c>
      <c r="BF179" s="169">
        <f>IF($N$179="snížená",$J$179,0)</f>
        <v>0</v>
      </c>
      <c r="BG179" s="169">
        <f>IF($N$179="zákl. přenesená",$J$179,0)</f>
        <v>0</v>
      </c>
      <c r="BH179" s="169">
        <f>IF($N$179="sníž. přenesená",$J$179,0)</f>
        <v>0</v>
      </c>
      <c r="BI179" s="169">
        <f>IF($N$179="nulová",$J$179,0)</f>
        <v>0</v>
      </c>
      <c r="BJ179" s="90" t="s">
        <v>20</v>
      </c>
      <c r="BK179" s="169">
        <f>ROUND($I$179*$H$179,2)</f>
        <v>0</v>
      </c>
      <c r="BL179" s="90" t="s">
        <v>78</v>
      </c>
      <c r="BM179" s="90" t="s">
        <v>329</v>
      </c>
    </row>
    <row r="180" spans="2:51" s="6" customFormat="1" ht="13.5" customHeight="1">
      <c r="B180" s="170"/>
      <c r="C180" s="171"/>
      <c r="D180" s="172" t="s">
        <v>140</v>
      </c>
      <c r="E180" s="173"/>
      <c r="F180" s="173" t="s">
        <v>330</v>
      </c>
      <c r="G180" s="171"/>
      <c r="H180" s="174">
        <v>41.04</v>
      </c>
      <c r="J180" s="171"/>
      <c r="K180" s="171"/>
      <c r="L180" s="175"/>
      <c r="M180" s="176"/>
      <c r="N180" s="171"/>
      <c r="O180" s="171"/>
      <c r="P180" s="171"/>
      <c r="Q180" s="171"/>
      <c r="R180" s="171"/>
      <c r="S180" s="171"/>
      <c r="T180" s="177"/>
      <c r="AT180" s="178" t="s">
        <v>140</v>
      </c>
      <c r="AU180" s="178" t="s">
        <v>77</v>
      </c>
      <c r="AV180" s="178" t="s">
        <v>77</v>
      </c>
      <c r="AW180" s="178" t="s">
        <v>89</v>
      </c>
      <c r="AX180" s="178" t="s">
        <v>20</v>
      </c>
      <c r="AY180" s="178" t="s">
        <v>131</v>
      </c>
    </row>
    <row r="181" spans="2:65" s="6" customFormat="1" ht="24" customHeight="1">
      <c r="B181" s="86"/>
      <c r="C181" s="158" t="s">
        <v>331</v>
      </c>
      <c r="D181" s="158" t="s">
        <v>134</v>
      </c>
      <c r="E181" s="159" t="s">
        <v>332</v>
      </c>
      <c r="F181" s="160" t="s">
        <v>333</v>
      </c>
      <c r="G181" s="161" t="s">
        <v>303</v>
      </c>
      <c r="H181" s="162">
        <v>3</v>
      </c>
      <c r="I181" s="163"/>
      <c r="J181" s="164">
        <f>ROUND($I$181*$H$181,2)</f>
        <v>0</v>
      </c>
      <c r="K181" s="160"/>
      <c r="L181" s="132"/>
      <c r="M181" s="165"/>
      <c r="N181" s="166" t="s">
        <v>41</v>
      </c>
      <c r="O181" s="87"/>
      <c r="P181" s="87"/>
      <c r="Q181" s="167">
        <v>0.14018</v>
      </c>
      <c r="R181" s="167">
        <f>$Q$181*$H$181</f>
        <v>0.42054</v>
      </c>
      <c r="S181" s="167">
        <v>0</v>
      </c>
      <c r="T181" s="168">
        <f>$S$181*$H$181</f>
        <v>0</v>
      </c>
      <c r="AR181" s="90" t="s">
        <v>78</v>
      </c>
      <c r="AT181" s="90" t="s">
        <v>134</v>
      </c>
      <c r="AU181" s="90" t="s">
        <v>77</v>
      </c>
      <c r="AY181" s="6" t="s">
        <v>131</v>
      </c>
      <c r="BE181" s="169">
        <f>IF($N$181="základní",$J$181,0)</f>
        <v>0</v>
      </c>
      <c r="BF181" s="169">
        <f>IF($N$181="snížená",$J$181,0)</f>
        <v>0</v>
      </c>
      <c r="BG181" s="169">
        <f>IF($N$181="zákl. přenesená",$J$181,0)</f>
        <v>0</v>
      </c>
      <c r="BH181" s="169">
        <f>IF($N$181="sníž. přenesená",$J$181,0)</f>
        <v>0</v>
      </c>
      <c r="BI181" s="169">
        <f>IF($N$181="nulová",$J$181,0)</f>
        <v>0</v>
      </c>
      <c r="BJ181" s="90" t="s">
        <v>20</v>
      </c>
      <c r="BK181" s="169">
        <f>ROUND($I$181*$H$181,2)</f>
        <v>0</v>
      </c>
      <c r="BL181" s="90" t="s">
        <v>78</v>
      </c>
      <c r="BM181" s="90" t="s">
        <v>334</v>
      </c>
    </row>
    <row r="182" spans="2:65" s="6" customFormat="1" ht="24" customHeight="1">
      <c r="B182" s="86"/>
      <c r="C182" s="161" t="s">
        <v>335</v>
      </c>
      <c r="D182" s="161" t="s">
        <v>134</v>
      </c>
      <c r="E182" s="159" t="s">
        <v>336</v>
      </c>
      <c r="F182" s="160" t="s">
        <v>337</v>
      </c>
      <c r="G182" s="161" t="s">
        <v>196</v>
      </c>
      <c r="H182" s="162">
        <v>260.676</v>
      </c>
      <c r="I182" s="163"/>
      <c r="J182" s="164">
        <f>ROUND($I$182*$H$182,2)</f>
        <v>0</v>
      </c>
      <c r="K182" s="160"/>
      <c r="L182" s="132"/>
      <c r="M182" s="165"/>
      <c r="N182" s="166" t="s">
        <v>41</v>
      </c>
      <c r="O182" s="87"/>
      <c r="P182" s="87"/>
      <c r="Q182" s="167">
        <v>0.02109</v>
      </c>
      <c r="R182" s="167">
        <f>$Q$182*$H$182</f>
        <v>5.49765684</v>
      </c>
      <c r="S182" s="167">
        <v>0</v>
      </c>
      <c r="T182" s="168">
        <f>$S$182*$H$182</f>
        <v>0</v>
      </c>
      <c r="AR182" s="90" t="s">
        <v>78</v>
      </c>
      <c r="AT182" s="90" t="s">
        <v>134</v>
      </c>
      <c r="AU182" s="90" t="s">
        <v>77</v>
      </c>
      <c r="AY182" s="90" t="s">
        <v>131</v>
      </c>
      <c r="BE182" s="169">
        <f>IF($N$182="základní",$J$182,0)</f>
        <v>0</v>
      </c>
      <c r="BF182" s="169">
        <f>IF($N$182="snížená",$J$182,0)</f>
        <v>0</v>
      </c>
      <c r="BG182" s="169">
        <f>IF($N$182="zákl. přenesená",$J$182,0)</f>
        <v>0</v>
      </c>
      <c r="BH182" s="169">
        <f>IF($N$182="sníž. přenesená",$J$182,0)</f>
        <v>0</v>
      </c>
      <c r="BI182" s="169">
        <f>IF($N$182="nulová",$J$182,0)</f>
        <v>0</v>
      </c>
      <c r="BJ182" s="90" t="s">
        <v>20</v>
      </c>
      <c r="BK182" s="169">
        <f>ROUND($I$182*$H$182,2)</f>
        <v>0</v>
      </c>
      <c r="BL182" s="90" t="s">
        <v>78</v>
      </c>
      <c r="BM182" s="90" t="s">
        <v>338</v>
      </c>
    </row>
    <row r="183" spans="2:51" s="6" customFormat="1" ht="13.5" customHeight="1">
      <c r="B183" s="170"/>
      <c r="C183" s="171"/>
      <c r="D183" s="172" t="s">
        <v>140</v>
      </c>
      <c r="E183" s="173"/>
      <c r="F183" s="173" t="s">
        <v>274</v>
      </c>
      <c r="G183" s="171"/>
      <c r="H183" s="174">
        <v>59.904</v>
      </c>
      <c r="J183" s="171"/>
      <c r="K183" s="171"/>
      <c r="L183" s="175"/>
      <c r="M183" s="176"/>
      <c r="N183" s="171"/>
      <c r="O183" s="171"/>
      <c r="P183" s="171"/>
      <c r="Q183" s="171"/>
      <c r="R183" s="171"/>
      <c r="S183" s="171"/>
      <c r="T183" s="177"/>
      <c r="AT183" s="178" t="s">
        <v>140</v>
      </c>
      <c r="AU183" s="178" t="s">
        <v>77</v>
      </c>
      <c r="AV183" s="178" t="s">
        <v>77</v>
      </c>
      <c r="AW183" s="178" t="s">
        <v>89</v>
      </c>
      <c r="AX183" s="178" t="s">
        <v>70</v>
      </c>
      <c r="AY183" s="178" t="s">
        <v>131</v>
      </c>
    </row>
    <row r="184" spans="2:51" s="6" customFormat="1" ht="24" customHeight="1">
      <c r="B184" s="170"/>
      <c r="C184" s="171"/>
      <c r="D184" s="179" t="s">
        <v>140</v>
      </c>
      <c r="E184" s="171"/>
      <c r="F184" s="173" t="s">
        <v>269</v>
      </c>
      <c r="G184" s="171"/>
      <c r="H184" s="174">
        <v>200.772</v>
      </c>
      <c r="J184" s="171"/>
      <c r="K184" s="171"/>
      <c r="L184" s="175"/>
      <c r="M184" s="176"/>
      <c r="N184" s="171"/>
      <c r="O184" s="171"/>
      <c r="P184" s="171"/>
      <c r="Q184" s="171"/>
      <c r="R184" s="171"/>
      <c r="S184" s="171"/>
      <c r="T184" s="177"/>
      <c r="AT184" s="178" t="s">
        <v>140</v>
      </c>
      <c r="AU184" s="178" t="s">
        <v>77</v>
      </c>
      <c r="AV184" s="178" t="s">
        <v>77</v>
      </c>
      <c r="AW184" s="178" t="s">
        <v>89</v>
      </c>
      <c r="AX184" s="178" t="s">
        <v>70</v>
      </c>
      <c r="AY184" s="178" t="s">
        <v>131</v>
      </c>
    </row>
    <row r="185" spans="2:65" s="6" customFormat="1" ht="24" customHeight="1">
      <c r="B185" s="86"/>
      <c r="C185" s="158" t="s">
        <v>339</v>
      </c>
      <c r="D185" s="158" t="s">
        <v>134</v>
      </c>
      <c r="E185" s="159" t="s">
        <v>340</v>
      </c>
      <c r="F185" s="160" t="s">
        <v>341</v>
      </c>
      <c r="G185" s="161" t="s">
        <v>283</v>
      </c>
      <c r="H185" s="162">
        <v>17.05</v>
      </c>
      <c r="I185" s="163"/>
      <c r="J185" s="164">
        <f>ROUND($I$185*$H$185,2)</f>
        <v>0</v>
      </c>
      <c r="K185" s="160"/>
      <c r="L185" s="132"/>
      <c r="M185" s="165"/>
      <c r="N185" s="166" t="s">
        <v>41</v>
      </c>
      <c r="O185" s="87"/>
      <c r="P185" s="87"/>
      <c r="Q185" s="167">
        <v>0.02109</v>
      </c>
      <c r="R185" s="167">
        <f>$Q$185*$H$185</f>
        <v>0.35958450000000003</v>
      </c>
      <c r="S185" s="167">
        <v>0</v>
      </c>
      <c r="T185" s="168">
        <f>$S$185*$H$185</f>
        <v>0</v>
      </c>
      <c r="AR185" s="90" t="s">
        <v>78</v>
      </c>
      <c r="AT185" s="90" t="s">
        <v>134</v>
      </c>
      <c r="AU185" s="90" t="s">
        <v>77</v>
      </c>
      <c r="AY185" s="6" t="s">
        <v>131</v>
      </c>
      <c r="BE185" s="169">
        <f>IF($N$185="základní",$J$185,0)</f>
        <v>0</v>
      </c>
      <c r="BF185" s="169">
        <f>IF($N$185="snížená",$J$185,0)</f>
        <v>0</v>
      </c>
      <c r="BG185" s="169">
        <f>IF($N$185="zákl. přenesená",$J$185,0)</f>
        <v>0</v>
      </c>
      <c r="BH185" s="169">
        <f>IF($N$185="sníž. přenesená",$J$185,0)</f>
        <v>0</v>
      </c>
      <c r="BI185" s="169">
        <f>IF($N$185="nulová",$J$185,0)</f>
        <v>0</v>
      </c>
      <c r="BJ185" s="90" t="s">
        <v>20</v>
      </c>
      <c r="BK185" s="169">
        <f>ROUND($I$185*$H$185,2)</f>
        <v>0</v>
      </c>
      <c r="BL185" s="90" t="s">
        <v>78</v>
      </c>
      <c r="BM185" s="90" t="s">
        <v>342</v>
      </c>
    </row>
    <row r="186" spans="2:51" s="6" customFormat="1" ht="13.5" customHeight="1">
      <c r="B186" s="170"/>
      <c r="C186" s="171"/>
      <c r="D186" s="172" t="s">
        <v>140</v>
      </c>
      <c r="E186" s="173"/>
      <c r="F186" s="173" t="s">
        <v>299</v>
      </c>
      <c r="G186" s="171"/>
      <c r="H186" s="174">
        <v>17.05</v>
      </c>
      <c r="J186" s="171"/>
      <c r="K186" s="171"/>
      <c r="L186" s="175"/>
      <c r="M186" s="176"/>
      <c r="N186" s="171"/>
      <c r="O186" s="171"/>
      <c r="P186" s="171"/>
      <c r="Q186" s="171"/>
      <c r="R186" s="171"/>
      <c r="S186" s="171"/>
      <c r="T186" s="177"/>
      <c r="AT186" s="178" t="s">
        <v>140</v>
      </c>
      <c r="AU186" s="178" t="s">
        <v>77</v>
      </c>
      <c r="AV186" s="178" t="s">
        <v>77</v>
      </c>
      <c r="AW186" s="178" t="s">
        <v>89</v>
      </c>
      <c r="AX186" s="178" t="s">
        <v>20</v>
      </c>
      <c r="AY186" s="178" t="s">
        <v>131</v>
      </c>
    </row>
    <row r="187" spans="2:65" s="6" customFormat="1" ht="24" customHeight="1">
      <c r="B187" s="86"/>
      <c r="C187" s="158" t="s">
        <v>343</v>
      </c>
      <c r="D187" s="158" t="s">
        <v>134</v>
      </c>
      <c r="E187" s="159" t="s">
        <v>344</v>
      </c>
      <c r="F187" s="160" t="s">
        <v>345</v>
      </c>
      <c r="G187" s="161" t="s">
        <v>303</v>
      </c>
      <c r="H187" s="162">
        <v>5</v>
      </c>
      <c r="I187" s="163"/>
      <c r="J187" s="164">
        <f>ROUND($I$187*$H$187,2)</f>
        <v>0</v>
      </c>
      <c r="K187" s="160"/>
      <c r="L187" s="132"/>
      <c r="M187" s="165"/>
      <c r="N187" s="166" t="s">
        <v>41</v>
      </c>
      <c r="O187" s="87"/>
      <c r="P187" s="87"/>
      <c r="Q187" s="167">
        <v>0.02109</v>
      </c>
      <c r="R187" s="167">
        <f>$Q$187*$H$187</f>
        <v>0.10545</v>
      </c>
      <c r="S187" s="167">
        <v>0</v>
      </c>
      <c r="T187" s="168">
        <f>$S$187*$H$187</f>
        <v>0</v>
      </c>
      <c r="AR187" s="90" t="s">
        <v>78</v>
      </c>
      <c r="AT187" s="90" t="s">
        <v>134</v>
      </c>
      <c r="AU187" s="90" t="s">
        <v>77</v>
      </c>
      <c r="AY187" s="6" t="s">
        <v>131</v>
      </c>
      <c r="BE187" s="169">
        <f>IF($N$187="základní",$J$187,0)</f>
        <v>0</v>
      </c>
      <c r="BF187" s="169">
        <f>IF($N$187="snížená",$J$187,0)</f>
        <v>0</v>
      </c>
      <c r="BG187" s="169">
        <f>IF($N$187="zákl. přenesená",$J$187,0)</f>
        <v>0</v>
      </c>
      <c r="BH187" s="169">
        <f>IF($N$187="sníž. přenesená",$J$187,0)</f>
        <v>0</v>
      </c>
      <c r="BI187" s="169">
        <f>IF($N$187="nulová",$J$187,0)</f>
        <v>0</v>
      </c>
      <c r="BJ187" s="90" t="s">
        <v>20</v>
      </c>
      <c r="BK187" s="169">
        <f>ROUND($I$187*$H$187,2)</f>
        <v>0</v>
      </c>
      <c r="BL187" s="90" t="s">
        <v>78</v>
      </c>
      <c r="BM187" s="90" t="s">
        <v>346</v>
      </c>
    </row>
    <row r="188" spans="2:65" s="6" customFormat="1" ht="24" customHeight="1">
      <c r="B188" s="86"/>
      <c r="C188" s="161" t="s">
        <v>347</v>
      </c>
      <c r="D188" s="161" t="s">
        <v>134</v>
      </c>
      <c r="E188" s="159" t="s">
        <v>348</v>
      </c>
      <c r="F188" s="160" t="s">
        <v>349</v>
      </c>
      <c r="G188" s="161" t="s">
        <v>303</v>
      </c>
      <c r="H188" s="162">
        <v>1</v>
      </c>
      <c r="I188" s="163"/>
      <c r="J188" s="164">
        <f>ROUND($I$188*$H$188,2)</f>
        <v>0</v>
      </c>
      <c r="K188" s="160"/>
      <c r="L188" s="132"/>
      <c r="M188" s="165"/>
      <c r="N188" s="166" t="s">
        <v>41</v>
      </c>
      <c r="O188" s="87"/>
      <c r="P188" s="87"/>
      <c r="Q188" s="167">
        <v>0.02109</v>
      </c>
      <c r="R188" s="167">
        <f>$Q$188*$H$188</f>
        <v>0.02109</v>
      </c>
      <c r="S188" s="167">
        <v>0</v>
      </c>
      <c r="T188" s="168">
        <f>$S$188*$H$188</f>
        <v>0</v>
      </c>
      <c r="AR188" s="90" t="s">
        <v>78</v>
      </c>
      <c r="AT188" s="90" t="s">
        <v>134</v>
      </c>
      <c r="AU188" s="90" t="s">
        <v>77</v>
      </c>
      <c r="AY188" s="90" t="s">
        <v>131</v>
      </c>
      <c r="BE188" s="169">
        <f>IF($N$188="základní",$J$188,0)</f>
        <v>0</v>
      </c>
      <c r="BF188" s="169">
        <f>IF($N$188="snížená",$J$188,0)</f>
        <v>0</v>
      </c>
      <c r="BG188" s="169">
        <f>IF($N$188="zákl. přenesená",$J$188,0)</f>
        <v>0</v>
      </c>
      <c r="BH188" s="169">
        <f>IF($N$188="sníž. přenesená",$J$188,0)</f>
        <v>0</v>
      </c>
      <c r="BI188" s="169">
        <f>IF($N$188="nulová",$J$188,0)</f>
        <v>0</v>
      </c>
      <c r="BJ188" s="90" t="s">
        <v>20</v>
      </c>
      <c r="BK188" s="169">
        <f>ROUND($I$188*$H$188,2)</f>
        <v>0</v>
      </c>
      <c r="BL188" s="90" t="s">
        <v>78</v>
      </c>
      <c r="BM188" s="90" t="s">
        <v>350</v>
      </c>
    </row>
    <row r="189" spans="2:65" s="6" customFormat="1" ht="24" customHeight="1">
      <c r="B189" s="86"/>
      <c r="C189" s="161" t="s">
        <v>351</v>
      </c>
      <c r="D189" s="161" t="s">
        <v>134</v>
      </c>
      <c r="E189" s="159" t="s">
        <v>352</v>
      </c>
      <c r="F189" s="160" t="s">
        <v>353</v>
      </c>
      <c r="G189" s="161" t="s">
        <v>303</v>
      </c>
      <c r="H189" s="162">
        <v>3</v>
      </c>
      <c r="I189" s="163"/>
      <c r="J189" s="164">
        <f>ROUND($I$189*$H$189,2)</f>
        <v>0</v>
      </c>
      <c r="K189" s="160"/>
      <c r="L189" s="132"/>
      <c r="M189" s="165"/>
      <c r="N189" s="166" t="s">
        <v>41</v>
      </c>
      <c r="O189" s="87"/>
      <c r="P189" s="87"/>
      <c r="Q189" s="167">
        <v>0.02109</v>
      </c>
      <c r="R189" s="167">
        <f>$Q$189*$H$189</f>
        <v>0.06327</v>
      </c>
      <c r="S189" s="167">
        <v>0</v>
      </c>
      <c r="T189" s="168">
        <f>$S$189*$H$189</f>
        <v>0</v>
      </c>
      <c r="AR189" s="90" t="s">
        <v>78</v>
      </c>
      <c r="AT189" s="90" t="s">
        <v>134</v>
      </c>
      <c r="AU189" s="90" t="s">
        <v>77</v>
      </c>
      <c r="AY189" s="90" t="s">
        <v>131</v>
      </c>
      <c r="BE189" s="169">
        <f>IF($N$189="základní",$J$189,0)</f>
        <v>0</v>
      </c>
      <c r="BF189" s="169">
        <f>IF($N$189="snížená",$J$189,0)</f>
        <v>0</v>
      </c>
      <c r="BG189" s="169">
        <f>IF($N$189="zákl. přenesená",$J$189,0)</f>
        <v>0</v>
      </c>
      <c r="BH189" s="169">
        <f>IF($N$189="sníž. přenesená",$J$189,0)</f>
        <v>0</v>
      </c>
      <c r="BI189" s="169">
        <f>IF($N$189="nulová",$J$189,0)</f>
        <v>0</v>
      </c>
      <c r="BJ189" s="90" t="s">
        <v>20</v>
      </c>
      <c r="BK189" s="169">
        <f>ROUND($I$189*$H$189,2)</f>
        <v>0</v>
      </c>
      <c r="BL189" s="90" t="s">
        <v>78</v>
      </c>
      <c r="BM189" s="90" t="s">
        <v>354</v>
      </c>
    </row>
    <row r="190" spans="2:65" s="6" customFormat="1" ht="24" customHeight="1">
      <c r="B190" s="86"/>
      <c r="C190" s="161" t="s">
        <v>355</v>
      </c>
      <c r="D190" s="161" t="s">
        <v>134</v>
      </c>
      <c r="E190" s="159" t="s">
        <v>356</v>
      </c>
      <c r="F190" s="160" t="s">
        <v>357</v>
      </c>
      <c r="G190" s="161" t="s">
        <v>303</v>
      </c>
      <c r="H190" s="162">
        <v>1</v>
      </c>
      <c r="I190" s="163"/>
      <c r="J190" s="164">
        <f>ROUND($I$190*$H$190,2)</f>
        <v>0</v>
      </c>
      <c r="K190" s="160"/>
      <c r="L190" s="132"/>
      <c r="M190" s="165"/>
      <c r="N190" s="166" t="s">
        <v>41</v>
      </c>
      <c r="O190" s="87"/>
      <c r="P190" s="87"/>
      <c r="Q190" s="167">
        <v>0.02109</v>
      </c>
      <c r="R190" s="167">
        <f>$Q$190*$H$190</f>
        <v>0.02109</v>
      </c>
      <c r="S190" s="167">
        <v>0</v>
      </c>
      <c r="T190" s="168">
        <f>$S$190*$H$190</f>
        <v>0</v>
      </c>
      <c r="AR190" s="90" t="s">
        <v>78</v>
      </c>
      <c r="AT190" s="90" t="s">
        <v>134</v>
      </c>
      <c r="AU190" s="90" t="s">
        <v>77</v>
      </c>
      <c r="AY190" s="90" t="s">
        <v>131</v>
      </c>
      <c r="BE190" s="169">
        <f>IF($N$190="základní",$J$190,0)</f>
        <v>0</v>
      </c>
      <c r="BF190" s="169">
        <f>IF($N$190="snížená",$J$190,0)</f>
        <v>0</v>
      </c>
      <c r="BG190" s="169">
        <f>IF($N$190="zákl. přenesená",$J$190,0)</f>
        <v>0</v>
      </c>
      <c r="BH190" s="169">
        <f>IF($N$190="sníž. přenesená",$J$190,0)</f>
        <v>0</v>
      </c>
      <c r="BI190" s="169">
        <f>IF($N$190="nulová",$J$190,0)</f>
        <v>0</v>
      </c>
      <c r="BJ190" s="90" t="s">
        <v>20</v>
      </c>
      <c r="BK190" s="169">
        <f>ROUND($I$190*$H$190,2)</f>
        <v>0</v>
      </c>
      <c r="BL190" s="90" t="s">
        <v>78</v>
      </c>
      <c r="BM190" s="90" t="s">
        <v>358</v>
      </c>
    </row>
    <row r="191" spans="2:63" s="145" customFormat="1" ht="30" customHeight="1">
      <c r="B191" s="146"/>
      <c r="C191" s="147"/>
      <c r="D191" s="147" t="s">
        <v>69</v>
      </c>
      <c r="E191" s="156" t="s">
        <v>359</v>
      </c>
      <c r="F191" s="156" t="s">
        <v>360</v>
      </c>
      <c r="G191" s="147"/>
      <c r="H191" s="147"/>
      <c r="J191" s="157">
        <f>$BK$191</f>
        <v>0</v>
      </c>
      <c r="K191" s="147"/>
      <c r="L191" s="150"/>
      <c r="M191" s="151"/>
      <c r="N191" s="147"/>
      <c r="O191" s="147"/>
      <c r="P191" s="152">
        <f>SUM($P$192:$P$238)</f>
        <v>0</v>
      </c>
      <c r="Q191" s="147"/>
      <c r="R191" s="152">
        <f>SUM($R$192:$R$238)</f>
        <v>0</v>
      </c>
      <c r="S191" s="147"/>
      <c r="T191" s="153">
        <f>SUM($T$192:$T$238)</f>
        <v>88.76830200000002</v>
      </c>
      <c r="AR191" s="154" t="s">
        <v>20</v>
      </c>
      <c r="AT191" s="154" t="s">
        <v>69</v>
      </c>
      <c r="AU191" s="154" t="s">
        <v>20</v>
      </c>
      <c r="AY191" s="154" t="s">
        <v>131</v>
      </c>
      <c r="BK191" s="155">
        <f>SUM($BK$192:$BK$238)</f>
        <v>0</v>
      </c>
    </row>
    <row r="192" spans="2:65" s="6" customFormat="1" ht="13.5" customHeight="1">
      <c r="B192" s="86"/>
      <c r="C192" s="161" t="s">
        <v>361</v>
      </c>
      <c r="D192" s="161" t="s">
        <v>134</v>
      </c>
      <c r="E192" s="159" t="s">
        <v>362</v>
      </c>
      <c r="F192" s="160" t="s">
        <v>363</v>
      </c>
      <c r="G192" s="161" t="s">
        <v>196</v>
      </c>
      <c r="H192" s="162">
        <v>444.288</v>
      </c>
      <c r="I192" s="163"/>
      <c r="J192" s="164">
        <f>ROUND($I$192*$H$192,2)</f>
        <v>0</v>
      </c>
      <c r="K192" s="160" t="s">
        <v>138</v>
      </c>
      <c r="L192" s="132"/>
      <c r="M192" s="165"/>
      <c r="N192" s="166" t="s">
        <v>41</v>
      </c>
      <c r="O192" s="87"/>
      <c r="P192" s="87"/>
      <c r="Q192" s="167">
        <v>0</v>
      </c>
      <c r="R192" s="167">
        <f>$Q$192*$H$192</f>
        <v>0</v>
      </c>
      <c r="S192" s="167">
        <v>0</v>
      </c>
      <c r="T192" s="168">
        <f>$S$192*$H$192</f>
        <v>0</v>
      </c>
      <c r="AR192" s="90" t="s">
        <v>364</v>
      </c>
      <c r="AT192" s="90" t="s">
        <v>134</v>
      </c>
      <c r="AU192" s="90" t="s">
        <v>77</v>
      </c>
      <c r="AY192" s="90" t="s">
        <v>131</v>
      </c>
      <c r="BE192" s="169">
        <f>IF($N$192="základní",$J$192,0)</f>
        <v>0</v>
      </c>
      <c r="BF192" s="169">
        <f>IF($N$192="snížená",$J$192,0)</f>
        <v>0</v>
      </c>
      <c r="BG192" s="169">
        <f>IF($N$192="zákl. přenesená",$J$192,0)</f>
        <v>0</v>
      </c>
      <c r="BH192" s="169">
        <f>IF($N$192="sníž. přenesená",$J$192,0)</f>
        <v>0</v>
      </c>
      <c r="BI192" s="169">
        <f>IF($N$192="nulová",$J$192,0)</f>
        <v>0</v>
      </c>
      <c r="BJ192" s="90" t="s">
        <v>20</v>
      </c>
      <c r="BK192" s="169">
        <f>ROUND($I$192*$H$192,2)</f>
        <v>0</v>
      </c>
      <c r="BL192" s="90" t="s">
        <v>364</v>
      </c>
      <c r="BM192" s="90" t="s">
        <v>365</v>
      </c>
    </row>
    <row r="193" spans="2:51" s="6" customFormat="1" ht="13.5" customHeight="1">
      <c r="B193" s="170"/>
      <c r="C193" s="171"/>
      <c r="D193" s="172" t="s">
        <v>140</v>
      </c>
      <c r="E193" s="173"/>
      <c r="F193" s="173" t="s">
        <v>366</v>
      </c>
      <c r="G193" s="171"/>
      <c r="H193" s="174">
        <v>444.288</v>
      </c>
      <c r="J193" s="171"/>
      <c r="K193" s="171"/>
      <c r="L193" s="175"/>
      <c r="M193" s="176"/>
      <c r="N193" s="171"/>
      <c r="O193" s="171"/>
      <c r="P193" s="171"/>
      <c r="Q193" s="171"/>
      <c r="R193" s="171"/>
      <c r="S193" s="171"/>
      <c r="T193" s="177"/>
      <c r="AT193" s="178" t="s">
        <v>140</v>
      </c>
      <c r="AU193" s="178" t="s">
        <v>77</v>
      </c>
      <c r="AV193" s="178" t="s">
        <v>77</v>
      </c>
      <c r="AW193" s="178" t="s">
        <v>89</v>
      </c>
      <c r="AX193" s="178" t="s">
        <v>70</v>
      </c>
      <c r="AY193" s="178" t="s">
        <v>131</v>
      </c>
    </row>
    <row r="194" spans="2:65" s="6" customFormat="1" ht="13.5" customHeight="1">
      <c r="B194" s="86"/>
      <c r="C194" s="158" t="s">
        <v>367</v>
      </c>
      <c r="D194" s="158" t="s">
        <v>134</v>
      </c>
      <c r="E194" s="159" t="s">
        <v>368</v>
      </c>
      <c r="F194" s="160" t="s">
        <v>369</v>
      </c>
      <c r="G194" s="161" t="s">
        <v>196</v>
      </c>
      <c r="H194" s="162">
        <v>53314.56</v>
      </c>
      <c r="I194" s="163"/>
      <c r="J194" s="164">
        <f>ROUND($I$194*$H$194,2)</f>
        <v>0</v>
      </c>
      <c r="K194" s="160" t="s">
        <v>138</v>
      </c>
      <c r="L194" s="132"/>
      <c r="M194" s="165"/>
      <c r="N194" s="166" t="s">
        <v>41</v>
      </c>
      <c r="O194" s="87"/>
      <c r="P194" s="87"/>
      <c r="Q194" s="167">
        <v>0</v>
      </c>
      <c r="R194" s="167">
        <f>$Q$194*$H$194</f>
        <v>0</v>
      </c>
      <c r="S194" s="167">
        <v>0</v>
      </c>
      <c r="T194" s="168">
        <f>$S$194*$H$194</f>
        <v>0</v>
      </c>
      <c r="AR194" s="90" t="s">
        <v>78</v>
      </c>
      <c r="AT194" s="90" t="s">
        <v>134</v>
      </c>
      <c r="AU194" s="90" t="s">
        <v>77</v>
      </c>
      <c r="AY194" s="6" t="s">
        <v>131</v>
      </c>
      <c r="BE194" s="169">
        <f>IF($N$194="základní",$J$194,0)</f>
        <v>0</v>
      </c>
      <c r="BF194" s="169">
        <f>IF($N$194="snížená",$J$194,0)</f>
        <v>0</v>
      </c>
      <c r="BG194" s="169">
        <f>IF($N$194="zákl. přenesená",$J$194,0)</f>
        <v>0</v>
      </c>
      <c r="BH194" s="169">
        <f>IF($N$194="sníž. přenesená",$J$194,0)</f>
        <v>0</v>
      </c>
      <c r="BI194" s="169">
        <f>IF($N$194="nulová",$J$194,0)</f>
        <v>0</v>
      </c>
      <c r="BJ194" s="90" t="s">
        <v>20</v>
      </c>
      <c r="BK194" s="169">
        <f>ROUND($I$194*$H$194,2)</f>
        <v>0</v>
      </c>
      <c r="BL194" s="90" t="s">
        <v>78</v>
      </c>
      <c r="BM194" s="90" t="s">
        <v>370</v>
      </c>
    </row>
    <row r="195" spans="2:51" s="6" customFormat="1" ht="13.5" customHeight="1">
      <c r="B195" s="170"/>
      <c r="C195" s="171"/>
      <c r="D195" s="172" t="s">
        <v>140</v>
      </c>
      <c r="E195" s="173"/>
      <c r="F195" s="173" t="s">
        <v>371</v>
      </c>
      <c r="G195" s="171"/>
      <c r="H195" s="174">
        <v>53314.56</v>
      </c>
      <c r="J195" s="171"/>
      <c r="K195" s="171"/>
      <c r="L195" s="175"/>
      <c r="M195" s="176"/>
      <c r="N195" s="171"/>
      <c r="O195" s="171"/>
      <c r="P195" s="171"/>
      <c r="Q195" s="171"/>
      <c r="R195" s="171"/>
      <c r="S195" s="171"/>
      <c r="T195" s="177"/>
      <c r="AT195" s="178" t="s">
        <v>140</v>
      </c>
      <c r="AU195" s="178" t="s">
        <v>77</v>
      </c>
      <c r="AV195" s="178" t="s">
        <v>77</v>
      </c>
      <c r="AW195" s="178" t="s">
        <v>89</v>
      </c>
      <c r="AX195" s="178" t="s">
        <v>70</v>
      </c>
      <c r="AY195" s="178" t="s">
        <v>131</v>
      </c>
    </row>
    <row r="196" spans="2:65" s="6" customFormat="1" ht="13.5" customHeight="1">
      <c r="B196" s="86"/>
      <c r="C196" s="158" t="s">
        <v>372</v>
      </c>
      <c r="D196" s="158" t="s">
        <v>134</v>
      </c>
      <c r="E196" s="159" t="s">
        <v>373</v>
      </c>
      <c r="F196" s="160" t="s">
        <v>374</v>
      </c>
      <c r="G196" s="161" t="s">
        <v>196</v>
      </c>
      <c r="H196" s="162">
        <v>444.288</v>
      </c>
      <c r="I196" s="163"/>
      <c r="J196" s="164">
        <f>ROUND($I$196*$H$196,2)</f>
        <v>0</v>
      </c>
      <c r="K196" s="160" t="s">
        <v>138</v>
      </c>
      <c r="L196" s="132"/>
      <c r="M196" s="165"/>
      <c r="N196" s="166" t="s">
        <v>41</v>
      </c>
      <c r="O196" s="87"/>
      <c r="P196" s="87"/>
      <c r="Q196" s="167">
        <v>0</v>
      </c>
      <c r="R196" s="167">
        <f>$Q$196*$H$196</f>
        <v>0</v>
      </c>
      <c r="S196" s="167">
        <v>0</v>
      </c>
      <c r="T196" s="168">
        <f>$S$196*$H$196</f>
        <v>0</v>
      </c>
      <c r="AR196" s="90" t="s">
        <v>78</v>
      </c>
      <c r="AT196" s="90" t="s">
        <v>134</v>
      </c>
      <c r="AU196" s="90" t="s">
        <v>77</v>
      </c>
      <c r="AY196" s="6" t="s">
        <v>131</v>
      </c>
      <c r="BE196" s="169">
        <f>IF($N$196="základní",$J$196,0)</f>
        <v>0</v>
      </c>
      <c r="BF196" s="169">
        <f>IF($N$196="snížená",$J$196,0)</f>
        <v>0</v>
      </c>
      <c r="BG196" s="169">
        <f>IF($N$196="zákl. přenesená",$J$196,0)</f>
        <v>0</v>
      </c>
      <c r="BH196" s="169">
        <f>IF($N$196="sníž. přenesená",$J$196,0)</f>
        <v>0</v>
      </c>
      <c r="BI196" s="169">
        <f>IF($N$196="nulová",$J$196,0)</f>
        <v>0</v>
      </c>
      <c r="BJ196" s="90" t="s">
        <v>20</v>
      </c>
      <c r="BK196" s="169">
        <f>ROUND($I$196*$H$196,2)</f>
        <v>0</v>
      </c>
      <c r="BL196" s="90" t="s">
        <v>78</v>
      </c>
      <c r="BM196" s="90" t="s">
        <v>375</v>
      </c>
    </row>
    <row r="197" spans="2:51" s="6" customFormat="1" ht="13.5" customHeight="1">
      <c r="B197" s="170"/>
      <c r="C197" s="171"/>
      <c r="D197" s="172" t="s">
        <v>140</v>
      </c>
      <c r="E197" s="173"/>
      <c r="F197" s="173" t="s">
        <v>366</v>
      </c>
      <c r="G197" s="171"/>
      <c r="H197" s="174">
        <v>444.288</v>
      </c>
      <c r="J197" s="171"/>
      <c r="K197" s="171"/>
      <c r="L197" s="175"/>
      <c r="M197" s="176"/>
      <c r="N197" s="171"/>
      <c r="O197" s="171"/>
      <c r="P197" s="171"/>
      <c r="Q197" s="171"/>
      <c r="R197" s="171"/>
      <c r="S197" s="171"/>
      <c r="T197" s="177"/>
      <c r="AT197" s="178" t="s">
        <v>140</v>
      </c>
      <c r="AU197" s="178" t="s">
        <v>77</v>
      </c>
      <c r="AV197" s="178" t="s">
        <v>77</v>
      </c>
      <c r="AW197" s="178" t="s">
        <v>89</v>
      </c>
      <c r="AX197" s="178" t="s">
        <v>70</v>
      </c>
      <c r="AY197" s="178" t="s">
        <v>131</v>
      </c>
    </row>
    <row r="198" spans="2:65" s="6" customFormat="1" ht="13.5" customHeight="1">
      <c r="B198" s="86"/>
      <c r="C198" s="158" t="s">
        <v>376</v>
      </c>
      <c r="D198" s="158" t="s">
        <v>134</v>
      </c>
      <c r="E198" s="159" t="s">
        <v>377</v>
      </c>
      <c r="F198" s="160" t="s">
        <v>378</v>
      </c>
      <c r="G198" s="161" t="s">
        <v>196</v>
      </c>
      <c r="H198" s="162">
        <v>444.288</v>
      </c>
      <c r="I198" s="163"/>
      <c r="J198" s="164">
        <f>ROUND($I$198*$H$198,2)</f>
        <v>0</v>
      </c>
      <c r="K198" s="160" t="s">
        <v>138</v>
      </c>
      <c r="L198" s="132"/>
      <c r="M198" s="165"/>
      <c r="N198" s="166" t="s">
        <v>41</v>
      </c>
      <c r="O198" s="87"/>
      <c r="P198" s="87"/>
      <c r="Q198" s="167">
        <v>0</v>
      </c>
      <c r="R198" s="167">
        <f>$Q$198*$H$198</f>
        <v>0</v>
      </c>
      <c r="S198" s="167">
        <v>0</v>
      </c>
      <c r="T198" s="168">
        <f>$S$198*$H$198</f>
        <v>0</v>
      </c>
      <c r="AR198" s="90" t="s">
        <v>78</v>
      </c>
      <c r="AT198" s="90" t="s">
        <v>134</v>
      </c>
      <c r="AU198" s="90" t="s">
        <v>77</v>
      </c>
      <c r="AY198" s="6" t="s">
        <v>131</v>
      </c>
      <c r="BE198" s="169">
        <f>IF($N$198="základní",$J$198,0)</f>
        <v>0</v>
      </c>
      <c r="BF198" s="169">
        <f>IF($N$198="snížená",$J$198,0)</f>
        <v>0</v>
      </c>
      <c r="BG198" s="169">
        <f>IF($N$198="zákl. přenesená",$J$198,0)</f>
        <v>0</v>
      </c>
      <c r="BH198" s="169">
        <f>IF($N$198="sníž. přenesená",$J$198,0)</f>
        <v>0</v>
      </c>
      <c r="BI198" s="169">
        <f>IF($N$198="nulová",$J$198,0)</f>
        <v>0</v>
      </c>
      <c r="BJ198" s="90" t="s">
        <v>20</v>
      </c>
      <c r="BK198" s="169">
        <f>ROUND($I$198*$H$198,2)</f>
        <v>0</v>
      </c>
      <c r="BL198" s="90" t="s">
        <v>78</v>
      </c>
      <c r="BM198" s="90" t="s">
        <v>379</v>
      </c>
    </row>
    <row r="199" spans="2:51" s="6" customFormat="1" ht="13.5" customHeight="1">
      <c r="B199" s="170"/>
      <c r="C199" s="171"/>
      <c r="D199" s="172" t="s">
        <v>140</v>
      </c>
      <c r="E199" s="173"/>
      <c r="F199" s="173" t="s">
        <v>366</v>
      </c>
      <c r="G199" s="171"/>
      <c r="H199" s="174">
        <v>444.288</v>
      </c>
      <c r="J199" s="171"/>
      <c r="K199" s="171"/>
      <c r="L199" s="175"/>
      <c r="M199" s="176"/>
      <c r="N199" s="171"/>
      <c r="O199" s="171"/>
      <c r="P199" s="171"/>
      <c r="Q199" s="171"/>
      <c r="R199" s="171"/>
      <c r="S199" s="171"/>
      <c r="T199" s="177"/>
      <c r="AT199" s="178" t="s">
        <v>140</v>
      </c>
      <c r="AU199" s="178" t="s">
        <v>77</v>
      </c>
      <c r="AV199" s="178" t="s">
        <v>77</v>
      </c>
      <c r="AW199" s="178" t="s">
        <v>89</v>
      </c>
      <c r="AX199" s="178" t="s">
        <v>70</v>
      </c>
      <c r="AY199" s="178" t="s">
        <v>131</v>
      </c>
    </row>
    <row r="200" spans="2:65" s="6" customFormat="1" ht="13.5" customHeight="1">
      <c r="B200" s="86"/>
      <c r="C200" s="158" t="s">
        <v>380</v>
      </c>
      <c r="D200" s="158" t="s">
        <v>134</v>
      </c>
      <c r="E200" s="159" t="s">
        <v>381</v>
      </c>
      <c r="F200" s="160" t="s">
        <v>382</v>
      </c>
      <c r="G200" s="161" t="s">
        <v>196</v>
      </c>
      <c r="H200" s="162">
        <v>53314.56</v>
      </c>
      <c r="I200" s="163"/>
      <c r="J200" s="164">
        <f>ROUND($I$200*$H$200,2)</f>
        <v>0</v>
      </c>
      <c r="K200" s="160" t="s">
        <v>138</v>
      </c>
      <c r="L200" s="132"/>
      <c r="M200" s="165"/>
      <c r="N200" s="166" t="s">
        <v>41</v>
      </c>
      <c r="O200" s="87"/>
      <c r="P200" s="87"/>
      <c r="Q200" s="167">
        <v>0</v>
      </c>
      <c r="R200" s="167">
        <f>$Q$200*$H$200</f>
        <v>0</v>
      </c>
      <c r="S200" s="167">
        <v>0</v>
      </c>
      <c r="T200" s="168">
        <f>$S$200*$H$200</f>
        <v>0</v>
      </c>
      <c r="AR200" s="90" t="s">
        <v>78</v>
      </c>
      <c r="AT200" s="90" t="s">
        <v>134</v>
      </c>
      <c r="AU200" s="90" t="s">
        <v>77</v>
      </c>
      <c r="AY200" s="6" t="s">
        <v>131</v>
      </c>
      <c r="BE200" s="169">
        <f>IF($N$200="základní",$J$200,0)</f>
        <v>0</v>
      </c>
      <c r="BF200" s="169">
        <f>IF($N$200="snížená",$J$200,0)</f>
        <v>0</v>
      </c>
      <c r="BG200" s="169">
        <f>IF($N$200="zákl. přenesená",$J$200,0)</f>
        <v>0</v>
      </c>
      <c r="BH200" s="169">
        <f>IF($N$200="sníž. přenesená",$J$200,0)</f>
        <v>0</v>
      </c>
      <c r="BI200" s="169">
        <f>IF($N$200="nulová",$J$200,0)</f>
        <v>0</v>
      </c>
      <c r="BJ200" s="90" t="s">
        <v>20</v>
      </c>
      <c r="BK200" s="169">
        <f>ROUND($I$200*$H$200,2)</f>
        <v>0</v>
      </c>
      <c r="BL200" s="90" t="s">
        <v>78</v>
      </c>
      <c r="BM200" s="90" t="s">
        <v>383</v>
      </c>
    </row>
    <row r="201" spans="2:51" s="6" customFormat="1" ht="13.5" customHeight="1">
      <c r="B201" s="170"/>
      <c r="C201" s="171"/>
      <c r="D201" s="172" t="s">
        <v>140</v>
      </c>
      <c r="E201" s="173"/>
      <c r="F201" s="173" t="s">
        <v>371</v>
      </c>
      <c r="G201" s="171"/>
      <c r="H201" s="174">
        <v>53314.56</v>
      </c>
      <c r="J201" s="171"/>
      <c r="K201" s="171"/>
      <c r="L201" s="175"/>
      <c r="M201" s="176"/>
      <c r="N201" s="171"/>
      <c r="O201" s="171"/>
      <c r="P201" s="171"/>
      <c r="Q201" s="171"/>
      <c r="R201" s="171"/>
      <c r="S201" s="171"/>
      <c r="T201" s="177"/>
      <c r="AT201" s="178" t="s">
        <v>140</v>
      </c>
      <c r="AU201" s="178" t="s">
        <v>77</v>
      </c>
      <c r="AV201" s="178" t="s">
        <v>77</v>
      </c>
      <c r="AW201" s="178" t="s">
        <v>89</v>
      </c>
      <c r="AX201" s="178" t="s">
        <v>70</v>
      </c>
      <c r="AY201" s="178" t="s">
        <v>131</v>
      </c>
    </row>
    <row r="202" spans="2:65" s="6" customFormat="1" ht="13.5" customHeight="1">
      <c r="B202" s="86"/>
      <c r="C202" s="158" t="s">
        <v>384</v>
      </c>
      <c r="D202" s="158" t="s">
        <v>134</v>
      </c>
      <c r="E202" s="159" t="s">
        <v>385</v>
      </c>
      <c r="F202" s="160" t="s">
        <v>386</v>
      </c>
      <c r="G202" s="161" t="s">
        <v>196</v>
      </c>
      <c r="H202" s="162">
        <v>444.288</v>
      </c>
      <c r="I202" s="163"/>
      <c r="J202" s="164">
        <f>ROUND($I$202*$H$202,2)</f>
        <v>0</v>
      </c>
      <c r="K202" s="160" t="s">
        <v>138</v>
      </c>
      <c r="L202" s="132"/>
      <c r="M202" s="165"/>
      <c r="N202" s="166" t="s">
        <v>41</v>
      </c>
      <c r="O202" s="87"/>
      <c r="P202" s="87"/>
      <c r="Q202" s="167">
        <v>0</v>
      </c>
      <c r="R202" s="167">
        <f>$Q$202*$H$202</f>
        <v>0</v>
      </c>
      <c r="S202" s="167">
        <v>0</v>
      </c>
      <c r="T202" s="168">
        <f>$S$202*$H$202</f>
        <v>0</v>
      </c>
      <c r="AR202" s="90" t="s">
        <v>78</v>
      </c>
      <c r="AT202" s="90" t="s">
        <v>134</v>
      </c>
      <c r="AU202" s="90" t="s">
        <v>77</v>
      </c>
      <c r="AY202" s="6" t="s">
        <v>131</v>
      </c>
      <c r="BE202" s="169">
        <f>IF($N$202="základní",$J$202,0)</f>
        <v>0</v>
      </c>
      <c r="BF202" s="169">
        <f>IF($N$202="snížená",$J$202,0)</f>
        <v>0</v>
      </c>
      <c r="BG202" s="169">
        <f>IF($N$202="zákl. přenesená",$J$202,0)</f>
        <v>0</v>
      </c>
      <c r="BH202" s="169">
        <f>IF($N$202="sníž. přenesená",$J$202,0)</f>
        <v>0</v>
      </c>
      <c r="BI202" s="169">
        <f>IF($N$202="nulová",$J$202,0)</f>
        <v>0</v>
      </c>
      <c r="BJ202" s="90" t="s">
        <v>20</v>
      </c>
      <c r="BK202" s="169">
        <f>ROUND($I$202*$H$202,2)</f>
        <v>0</v>
      </c>
      <c r="BL202" s="90" t="s">
        <v>78</v>
      </c>
      <c r="BM202" s="90" t="s">
        <v>387</v>
      </c>
    </row>
    <row r="203" spans="2:51" s="6" customFormat="1" ht="13.5" customHeight="1">
      <c r="B203" s="170"/>
      <c r="C203" s="171"/>
      <c r="D203" s="172" t="s">
        <v>140</v>
      </c>
      <c r="E203" s="173"/>
      <c r="F203" s="173" t="s">
        <v>366</v>
      </c>
      <c r="G203" s="171"/>
      <c r="H203" s="174">
        <v>444.288</v>
      </c>
      <c r="J203" s="171"/>
      <c r="K203" s="171"/>
      <c r="L203" s="175"/>
      <c r="M203" s="176"/>
      <c r="N203" s="171"/>
      <c r="O203" s="171"/>
      <c r="P203" s="171"/>
      <c r="Q203" s="171"/>
      <c r="R203" s="171"/>
      <c r="S203" s="171"/>
      <c r="T203" s="177"/>
      <c r="AT203" s="178" t="s">
        <v>140</v>
      </c>
      <c r="AU203" s="178" t="s">
        <v>77</v>
      </c>
      <c r="AV203" s="178" t="s">
        <v>77</v>
      </c>
      <c r="AW203" s="178" t="s">
        <v>89</v>
      </c>
      <c r="AX203" s="178" t="s">
        <v>20</v>
      </c>
      <c r="AY203" s="178" t="s">
        <v>131</v>
      </c>
    </row>
    <row r="204" spans="2:65" s="6" customFormat="1" ht="13.5" customHeight="1">
      <c r="B204" s="86"/>
      <c r="C204" s="158" t="s">
        <v>388</v>
      </c>
      <c r="D204" s="158" t="s">
        <v>134</v>
      </c>
      <c r="E204" s="159" t="s">
        <v>389</v>
      </c>
      <c r="F204" s="160" t="s">
        <v>390</v>
      </c>
      <c r="G204" s="161" t="s">
        <v>137</v>
      </c>
      <c r="H204" s="162">
        <v>13.862</v>
      </c>
      <c r="I204" s="163"/>
      <c r="J204" s="164">
        <f>ROUND($I$204*$H$204,2)</f>
        <v>0</v>
      </c>
      <c r="K204" s="160"/>
      <c r="L204" s="132"/>
      <c r="M204" s="165"/>
      <c r="N204" s="166" t="s">
        <v>41</v>
      </c>
      <c r="O204" s="87"/>
      <c r="P204" s="87"/>
      <c r="Q204" s="167">
        <v>0</v>
      </c>
      <c r="R204" s="167">
        <f>$Q$204*$H$204</f>
        <v>0</v>
      </c>
      <c r="S204" s="167">
        <v>1.175</v>
      </c>
      <c r="T204" s="168">
        <f>$S$204*$H$204</f>
        <v>16.287850000000002</v>
      </c>
      <c r="AR204" s="90" t="s">
        <v>78</v>
      </c>
      <c r="AT204" s="90" t="s">
        <v>134</v>
      </c>
      <c r="AU204" s="90" t="s">
        <v>77</v>
      </c>
      <c r="AY204" s="6" t="s">
        <v>131</v>
      </c>
      <c r="BE204" s="169">
        <f>IF($N$204="základní",$J$204,0)</f>
        <v>0</v>
      </c>
      <c r="BF204" s="169">
        <f>IF($N$204="snížená",$J$204,0)</f>
        <v>0</v>
      </c>
      <c r="BG204" s="169">
        <f>IF($N$204="zákl. přenesená",$J$204,0)</f>
        <v>0</v>
      </c>
      <c r="BH204" s="169">
        <f>IF($N$204="sníž. přenesená",$J$204,0)</f>
        <v>0</v>
      </c>
      <c r="BI204" s="169">
        <f>IF($N$204="nulová",$J$204,0)</f>
        <v>0</v>
      </c>
      <c r="BJ204" s="90" t="s">
        <v>20</v>
      </c>
      <c r="BK204" s="169">
        <f>ROUND($I$204*$H$204,2)</f>
        <v>0</v>
      </c>
      <c r="BL204" s="90" t="s">
        <v>78</v>
      </c>
      <c r="BM204" s="90" t="s">
        <v>391</v>
      </c>
    </row>
    <row r="205" spans="2:51" s="6" customFormat="1" ht="13.5" customHeight="1">
      <c r="B205" s="170"/>
      <c r="C205" s="171"/>
      <c r="D205" s="172" t="s">
        <v>140</v>
      </c>
      <c r="E205" s="173"/>
      <c r="F205" s="173" t="s">
        <v>182</v>
      </c>
      <c r="G205" s="171"/>
      <c r="H205" s="174">
        <v>6.912</v>
      </c>
      <c r="J205" s="171"/>
      <c r="K205" s="171"/>
      <c r="L205" s="175"/>
      <c r="M205" s="176"/>
      <c r="N205" s="171"/>
      <c r="O205" s="171"/>
      <c r="P205" s="171"/>
      <c r="Q205" s="171"/>
      <c r="R205" s="171"/>
      <c r="S205" s="171"/>
      <c r="T205" s="177"/>
      <c r="AT205" s="178" t="s">
        <v>140</v>
      </c>
      <c r="AU205" s="178" t="s">
        <v>77</v>
      </c>
      <c r="AV205" s="178" t="s">
        <v>77</v>
      </c>
      <c r="AW205" s="178" t="s">
        <v>89</v>
      </c>
      <c r="AX205" s="178" t="s">
        <v>70</v>
      </c>
      <c r="AY205" s="178" t="s">
        <v>131</v>
      </c>
    </row>
    <row r="206" spans="2:51" s="6" customFormat="1" ht="13.5" customHeight="1">
      <c r="B206" s="170"/>
      <c r="C206" s="171"/>
      <c r="D206" s="179" t="s">
        <v>140</v>
      </c>
      <c r="E206" s="171"/>
      <c r="F206" s="173" t="s">
        <v>78</v>
      </c>
      <c r="G206" s="171"/>
      <c r="H206" s="174">
        <v>4</v>
      </c>
      <c r="J206" s="171"/>
      <c r="K206" s="171"/>
      <c r="L206" s="175"/>
      <c r="M206" s="176"/>
      <c r="N206" s="171"/>
      <c r="O206" s="171"/>
      <c r="P206" s="171"/>
      <c r="Q206" s="171"/>
      <c r="R206" s="171"/>
      <c r="S206" s="171"/>
      <c r="T206" s="177"/>
      <c r="AT206" s="178" t="s">
        <v>140</v>
      </c>
      <c r="AU206" s="178" t="s">
        <v>77</v>
      </c>
      <c r="AV206" s="178" t="s">
        <v>77</v>
      </c>
      <c r="AW206" s="178" t="s">
        <v>89</v>
      </c>
      <c r="AX206" s="178" t="s">
        <v>70</v>
      </c>
      <c r="AY206" s="178" t="s">
        <v>131</v>
      </c>
    </row>
    <row r="207" spans="2:51" s="6" customFormat="1" ht="13.5" customHeight="1">
      <c r="B207" s="170"/>
      <c r="C207" s="171"/>
      <c r="D207" s="179" t="s">
        <v>140</v>
      </c>
      <c r="E207" s="171"/>
      <c r="F207" s="173" t="s">
        <v>184</v>
      </c>
      <c r="G207" s="171"/>
      <c r="H207" s="174">
        <v>2.95</v>
      </c>
      <c r="J207" s="171"/>
      <c r="K207" s="171"/>
      <c r="L207" s="175"/>
      <c r="M207" s="176"/>
      <c r="N207" s="171"/>
      <c r="O207" s="171"/>
      <c r="P207" s="171"/>
      <c r="Q207" s="171"/>
      <c r="R207" s="171"/>
      <c r="S207" s="171"/>
      <c r="T207" s="177"/>
      <c r="AT207" s="178" t="s">
        <v>140</v>
      </c>
      <c r="AU207" s="178" t="s">
        <v>77</v>
      </c>
      <c r="AV207" s="178" t="s">
        <v>77</v>
      </c>
      <c r="AW207" s="178" t="s">
        <v>89</v>
      </c>
      <c r="AX207" s="178" t="s">
        <v>70</v>
      </c>
      <c r="AY207" s="178" t="s">
        <v>131</v>
      </c>
    </row>
    <row r="208" spans="2:65" s="6" customFormat="1" ht="13.5" customHeight="1">
      <c r="B208" s="86"/>
      <c r="C208" s="158" t="s">
        <v>392</v>
      </c>
      <c r="D208" s="158" t="s">
        <v>134</v>
      </c>
      <c r="E208" s="159" t="s">
        <v>393</v>
      </c>
      <c r="F208" s="160" t="s">
        <v>394</v>
      </c>
      <c r="G208" s="161" t="s">
        <v>283</v>
      </c>
      <c r="H208" s="162">
        <v>9.264</v>
      </c>
      <c r="I208" s="163"/>
      <c r="J208" s="164">
        <f>ROUND($I$208*$H$208,2)</f>
        <v>0</v>
      </c>
      <c r="K208" s="160" t="s">
        <v>138</v>
      </c>
      <c r="L208" s="132"/>
      <c r="M208" s="165"/>
      <c r="N208" s="166" t="s">
        <v>41</v>
      </c>
      <c r="O208" s="87"/>
      <c r="P208" s="87"/>
      <c r="Q208" s="167">
        <v>0</v>
      </c>
      <c r="R208" s="167">
        <f>$Q$208*$H$208</f>
        <v>0</v>
      </c>
      <c r="S208" s="167">
        <v>0.07</v>
      </c>
      <c r="T208" s="168">
        <f>$S$208*$H$208</f>
        <v>0.6484800000000001</v>
      </c>
      <c r="AR208" s="90" t="s">
        <v>78</v>
      </c>
      <c r="AT208" s="90" t="s">
        <v>134</v>
      </c>
      <c r="AU208" s="90" t="s">
        <v>77</v>
      </c>
      <c r="AY208" s="6" t="s">
        <v>131</v>
      </c>
      <c r="BE208" s="169">
        <f>IF($N$208="základní",$J$208,0)</f>
        <v>0</v>
      </c>
      <c r="BF208" s="169">
        <f>IF($N$208="snížená",$J$208,0)</f>
        <v>0</v>
      </c>
      <c r="BG208" s="169">
        <f>IF($N$208="zákl. přenesená",$J$208,0)</f>
        <v>0</v>
      </c>
      <c r="BH208" s="169">
        <f>IF($N$208="sníž. přenesená",$J$208,0)</f>
        <v>0</v>
      </c>
      <c r="BI208" s="169">
        <f>IF($N$208="nulová",$J$208,0)</f>
        <v>0</v>
      </c>
      <c r="BJ208" s="90" t="s">
        <v>20</v>
      </c>
      <c r="BK208" s="169">
        <f>ROUND($I$208*$H$208,2)</f>
        <v>0</v>
      </c>
      <c r="BL208" s="90" t="s">
        <v>78</v>
      </c>
      <c r="BM208" s="90" t="s">
        <v>395</v>
      </c>
    </row>
    <row r="209" spans="2:51" s="6" customFormat="1" ht="13.5" customHeight="1">
      <c r="B209" s="170"/>
      <c r="C209" s="171"/>
      <c r="D209" s="172" t="s">
        <v>140</v>
      </c>
      <c r="E209" s="173"/>
      <c r="F209" s="173" t="s">
        <v>396</v>
      </c>
      <c r="G209" s="171"/>
      <c r="H209" s="174">
        <v>9.264</v>
      </c>
      <c r="J209" s="171"/>
      <c r="K209" s="171"/>
      <c r="L209" s="175"/>
      <c r="M209" s="176"/>
      <c r="N209" s="171"/>
      <c r="O209" s="171"/>
      <c r="P209" s="171"/>
      <c r="Q209" s="171"/>
      <c r="R209" s="171"/>
      <c r="S209" s="171"/>
      <c r="T209" s="177"/>
      <c r="AT209" s="178" t="s">
        <v>140</v>
      </c>
      <c r="AU209" s="178" t="s">
        <v>77</v>
      </c>
      <c r="AV209" s="178" t="s">
        <v>77</v>
      </c>
      <c r="AW209" s="178" t="s">
        <v>89</v>
      </c>
      <c r="AX209" s="178" t="s">
        <v>20</v>
      </c>
      <c r="AY209" s="178" t="s">
        <v>131</v>
      </c>
    </row>
    <row r="210" spans="2:65" s="6" customFormat="1" ht="13.5" customHeight="1">
      <c r="B210" s="86"/>
      <c r="C210" s="158" t="s">
        <v>397</v>
      </c>
      <c r="D210" s="158" t="s">
        <v>134</v>
      </c>
      <c r="E210" s="159" t="s">
        <v>398</v>
      </c>
      <c r="F210" s="160" t="s">
        <v>399</v>
      </c>
      <c r="G210" s="161" t="s">
        <v>137</v>
      </c>
      <c r="H210" s="162">
        <v>5.119</v>
      </c>
      <c r="I210" s="163"/>
      <c r="J210" s="164">
        <f>ROUND($I$210*$H$210,2)</f>
        <v>0</v>
      </c>
      <c r="K210" s="160" t="s">
        <v>138</v>
      </c>
      <c r="L210" s="132"/>
      <c r="M210" s="165"/>
      <c r="N210" s="166" t="s">
        <v>41</v>
      </c>
      <c r="O210" s="87"/>
      <c r="P210" s="87"/>
      <c r="Q210" s="167">
        <v>0</v>
      </c>
      <c r="R210" s="167">
        <f>$Q$210*$H$210</f>
        <v>0</v>
      </c>
      <c r="S210" s="167">
        <v>2.2</v>
      </c>
      <c r="T210" s="168">
        <f>$S$210*$H$210</f>
        <v>11.261800000000001</v>
      </c>
      <c r="AR210" s="90" t="s">
        <v>78</v>
      </c>
      <c r="AT210" s="90" t="s">
        <v>134</v>
      </c>
      <c r="AU210" s="90" t="s">
        <v>77</v>
      </c>
      <c r="AY210" s="6" t="s">
        <v>131</v>
      </c>
      <c r="BE210" s="169">
        <f>IF($N$210="základní",$J$210,0)</f>
        <v>0</v>
      </c>
      <c r="BF210" s="169">
        <f>IF($N$210="snížená",$J$210,0)</f>
        <v>0</v>
      </c>
      <c r="BG210" s="169">
        <f>IF($N$210="zákl. přenesená",$J$210,0)</f>
        <v>0</v>
      </c>
      <c r="BH210" s="169">
        <f>IF($N$210="sníž. přenesená",$J$210,0)</f>
        <v>0</v>
      </c>
      <c r="BI210" s="169">
        <f>IF($N$210="nulová",$J$210,0)</f>
        <v>0</v>
      </c>
      <c r="BJ210" s="90" t="s">
        <v>20</v>
      </c>
      <c r="BK210" s="169">
        <f>ROUND($I$210*$H$210,2)</f>
        <v>0</v>
      </c>
      <c r="BL210" s="90" t="s">
        <v>78</v>
      </c>
      <c r="BM210" s="90" t="s">
        <v>400</v>
      </c>
    </row>
    <row r="211" spans="2:51" s="6" customFormat="1" ht="13.5" customHeight="1">
      <c r="B211" s="170"/>
      <c r="C211" s="171"/>
      <c r="D211" s="172" t="s">
        <v>140</v>
      </c>
      <c r="E211" s="173"/>
      <c r="F211" s="173" t="s">
        <v>401</v>
      </c>
      <c r="G211" s="171"/>
      <c r="H211" s="174">
        <v>5.119</v>
      </c>
      <c r="J211" s="171"/>
      <c r="K211" s="171"/>
      <c r="L211" s="175"/>
      <c r="M211" s="176"/>
      <c r="N211" s="171"/>
      <c r="O211" s="171"/>
      <c r="P211" s="171"/>
      <c r="Q211" s="171"/>
      <c r="R211" s="171"/>
      <c r="S211" s="171"/>
      <c r="T211" s="177"/>
      <c r="AT211" s="178" t="s">
        <v>140</v>
      </c>
      <c r="AU211" s="178" t="s">
        <v>77</v>
      </c>
      <c r="AV211" s="178" t="s">
        <v>77</v>
      </c>
      <c r="AW211" s="178" t="s">
        <v>89</v>
      </c>
      <c r="AX211" s="178" t="s">
        <v>20</v>
      </c>
      <c r="AY211" s="178" t="s">
        <v>131</v>
      </c>
    </row>
    <row r="212" spans="2:65" s="6" customFormat="1" ht="13.5" customHeight="1">
      <c r="B212" s="86"/>
      <c r="C212" s="158" t="s">
        <v>402</v>
      </c>
      <c r="D212" s="158" t="s">
        <v>134</v>
      </c>
      <c r="E212" s="159" t="s">
        <v>403</v>
      </c>
      <c r="F212" s="160" t="s">
        <v>404</v>
      </c>
      <c r="G212" s="161" t="s">
        <v>137</v>
      </c>
      <c r="H212" s="162">
        <v>5.119</v>
      </c>
      <c r="I212" s="163"/>
      <c r="J212" s="164">
        <f>ROUND($I$212*$H$212,2)</f>
        <v>0</v>
      </c>
      <c r="K212" s="160" t="s">
        <v>138</v>
      </c>
      <c r="L212" s="132"/>
      <c r="M212" s="165"/>
      <c r="N212" s="166" t="s">
        <v>41</v>
      </c>
      <c r="O212" s="87"/>
      <c r="P212" s="87"/>
      <c r="Q212" s="167">
        <v>0</v>
      </c>
      <c r="R212" s="167">
        <f>$Q$212*$H$212</f>
        <v>0</v>
      </c>
      <c r="S212" s="167">
        <v>0</v>
      </c>
      <c r="T212" s="168">
        <f>$S$212*$H$212</f>
        <v>0</v>
      </c>
      <c r="AR212" s="90" t="s">
        <v>78</v>
      </c>
      <c r="AT212" s="90" t="s">
        <v>134</v>
      </c>
      <c r="AU212" s="90" t="s">
        <v>77</v>
      </c>
      <c r="AY212" s="6" t="s">
        <v>131</v>
      </c>
      <c r="BE212" s="169">
        <f>IF($N$212="základní",$J$212,0)</f>
        <v>0</v>
      </c>
      <c r="BF212" s="169">
        <f>IF($N$212="snížená",$J$212,0)</f>
        <v>0</v>
      </c>
      <c r="BG212" s="169">
        <f>IF($N$212="zákl. přenesená",$J$212,0)</f>
        <v>0</v>
      </c>
      <c r="BH212" s="169">
        <f>IF($N$212="sníž. přenesená",$J$212,0)</f>
        <v>0</v>
      </c>
      <c r="BI212" s="169">
        <f>IF($N$212="nulová",$J$212,0)</f>
        <v>0</v>
      </c>
      <c r="BJ212" s="90" t="s">
        <v>20</v>
      </c>
      <c r="BK212" s="169">
        <f>ROUND($I$212*$H$212,2)</f>
        <v>0</v>
      </c>
      <c r="BL212" s="90" t="s">
        <v>78</v>
      </c>
      <c r="BM212" s="90" t="s">
        <v>405</v>
      </c>
    </row>
    <row r="213" spans="2:51" s="6" customFormat="1" ht="13.5" customHeight="1">
      <c r="B213" s="170"/>
      <c r="C213" s="171"/>
      <c r="D213" s="172" t="s">
        <v>140</v>
      </c>
      <c r="E213" s="173"/>
      <c r="F213" s="173" t="s">
        <v>401</v>
      </c>
      <c r="G213" s="171"/>
      <c r="H213" s="174">
        <v>5.119</v>
      </c>
      <c r="J213" s="171"/>
      <c r="K213" s="171"/>
      <c r="L213" s="175"/>
      <c r="M213" s="176"/>
      <c r="N213" s="171"/>
      <c r="O213" s="171"/>
      <c r="P213" s="171"/>
      <c r="Q213" s="171"/>
      <c r="R213" s="171"/>
      <c r="S213" s="171"/>
      <c r="T213" s="177"/>
      <c r="AT213" s="178" t="s">
        <v>140</v>
      </c>
      <c r="AU213" s="178" t="s">
        <v>77</v>
      </c>
      <c r="AV213" s="178" t="s">
        <v>77</v>
      </c>
      <c r="AW213" s="178" t="s">
        <v>89</v>
      </c>
      <c r="AX213" s="178" t="s">
        <v>20</v>
      </c>
      <c r="AY213" s="178" t="s">
        <v>131</v>
      </c>
    </row>
    <row r="214" spans="2:65" s="6" customFormat="1" ht="13.5" customHeight="1">
      <c r="B214" s="86"/>
      <c r="C214" s="158" t="s">
        <v>406</v>
      </c>
      <c r="D214" s="158" t="s">
        <v>134</v>
      </c>
      <c r="E214" s="159" t="s">
        <v>407</v>
      </c>
      <c r="F214" s="160" t="s">
        <v>408</v>
      </c>
      <c r="G214" s="161" t="s">
        <v>409</v>
      </c>
      <c r="H214" s="162">
        <v>3</v>
      </c>
      <c r="I214" s="163"/>
      <c r="J214" s="164">
        <f>ROUND($I$214*$H$214,2)</f>
        <v>0</v>
      </c>
      <c r="K214" s="160"/>
      <c r="L214" s="132"/>
      <c r="M214" s="165"/>
      <c r="N214" s="166" t="s">
        <v>41</v>
      </c>
      <c r="O214" s="87"/>
      <c r="P214" s="87"/>
      <c r="Q214" s="167">
        <v>0</v>
      </c>
      <c r="R214" s="167">
        <f>$Q$214*$H$214</f>
        <v>0</v>
      </c>
      <c r="S214" s="167">
        <v>0.163</v>
      </c>
      <c r="T214" s="168">
        <f>$S$214*$H$214</f>
        <v>0.489</v>
      </c>
      <c r="AR214" s="90" t="s">
        <v>78</v>
      </c>
      <c r="AT214" s="90" t="s">
        <v>134</v>
      </c>
      <c r="AU214" s="90" t="s">
        <v>77</v>
      </c>
      <c r="AY214" s="6" t="s">
        <v>131</v>
      </c>
      <c r="BE214" s="169">
        <f>IF($N$214="základní",$J$214,0)</f>
        <v>0</v>
      </c>
      <c r="BF214" s="169">
        <f>IF($N$214="snížená",$J$214,0)</f>
        <v>0</v>
      </c>
      <c r="BG214" s="169">
        <f>IF($N$214="zákl. přenesená",$J$214,0)</f>
        <v>0</v>
      </c>
      <c r="BH214" s="169">
        <f>IF($N$214="sníž. přenesená",$J$214,0)</f>
        <v>0</v>
      </c>
      <c r="BI214" s="169">
        <f>IF($N$214="nulová",$J$214,0)</f>
        <v>0</v>
      </c>
      <c r="BJ214" s="90" t="s">
        <v>20</v>
      </c>
      <c r="BK214" s="169">
        <f>ROUND($I$214*$H$214,2)</f>
        <v>0</v>
      </c>
      <c r="BL214" s="90" t="s">
        <v>78</v>
      </c>
      <c r="BM214" s="90" t="s">
        <v>410</v>
      </c>
    </row>
    <row r="215" spans="2:65" s="6" customFormat="1" ht="13.5" customHeight="1">
      <c r="B215" s="86"/>
      <c r="C215" s="161" t="s">
        <v>172</v>
      </c>
      <c r="D215" s="161" t="s">
        <v>134</v>
      </c>
      <c r="E215" s="159" t="s">
        <v>411</v>
      </c>
      <c r="F215" s="160" t="s">
        <v>412</v>
      </c>
      <c r="G215" s="161" t="s">
        <v>409</v>
      </c>
      <c r="H215" s="162">
        <v>1</v>
      </c>
      <c r="I215" s="163"/>
      <c r="J215" s="164">
        <f>ROUND($I$215*$H$215,2)</f>
        <v>0</v>
      </c>
      <c r="K215" s="160"/>
      <c r="L215" s="132"/>
      <c r="M215" s="165"/>
      <c r="N215" s="166" t="s">
        <v>41</v>
      </c>
      <c r="O215" s="87"/>
      <c r="P215" s="87"/>
      <c r="Q215" s="167">
        <v>0</v>
      </c>
      <c r="R215" s="167">
        <f>$Q$215*$H$215</f>
        <v>0</v>
      </c>
      <c r="S215" s="167">
        <v>0.167</v>
      </c>
      <c r="T215" s="168">
        <f>$S$215*$H$215</f>
        <v>0.167</v>
      </c>
      <c r="AR215" s="90" t="s">
        <v>78</v>
      </c>
      <c r="AT215" s="90" t="s">
        <v>134</v>
      </c>
      <c r="AU215" s="90" t="s">
        <v>77</v>
      </c>
      <c r="AY215" s="90" t="s">
        <v>131</v>
      </c>
      <c r="BE215" s="169">
        <f>IF($N$215="základní",$J$215,0)</f>
        <v>0</v>
      </c>
      <c r="BF215" s="169">
        <f>IF($N$215="snížená",$J$215,0)</f>
        <v>0</v>
      </c>
      <c r="BG215" s="169">
        <f>IF($N$215="zákl. přenesená",$J$215,0)</f>
        <v>0</v>
      </c>
      <c r="BH215" s="169">
        <f>IF($N$215="sníž. přenesená",$J$215,0)</f>
        <v>0</v>
      </c>
      <c r="BI215" s="169">
        <f>IF($N$215="nulová",$J$215,0)</f>
        <v>0</v>
      </c>
      <c r="BJ215" s="90" t="s">
        <v>20</v>
      </c>
      <c r="BK215" s="169">
        <f>ROUND($I$215*$H$215,2)</f>
        <v>0</v>
      </c>
      <c r="BL215" s="90" t="s">
        <v>78</v>
      </c>
      <c r="BM215" s="90" t="s">
        <v>413</v>
      </c>
    </row>
    <row r="216" spans="2:65" s="6" customFormat="1" ht="13.5" customHeight="1">
      <c r="B216" s="86"/>
      <c r="C216" s="161" t="s">
        <v>78</v>
      </c>
      <c r="D216" s="161" t="s">
        <v>134</v>
      </c>
      <c r="E216" s="159" t="s">
        <v>414</v>
      </c>
      <c r="F216" s="160" t="s">
        <v>415</v>
      </c>
      <c r="G216" s="161" t="s">
        <v>409</v>
      </c>
      <c r="H216" s="162">
        <v>2</v>
      </c>
      <c r="I216" s="163"/>
      <c r="J216" s="164">
        <f>ROUND($I$216*$H$216,2)</f>
        <v>0</v>
      </c>
      <c r="K216" s="160"/>
      <c r="L216" s="132"/>
      <c r="M216" s="165"/>
      <c r="N216" s="166" t="s">
        <v>41</v>
      </c>
      <c r="O216" s="87"/>
      <c r="P216" s="87"/>
      <c r="Q216" s="167">
        <v>0</v>
      </c>
      <c r="R216" s="167">
        <f>$Q$216*$H$216</f>
        <v>0</v>
      </c>
      <c r="S216" s="167">
        <v>0.13</v>
      </c>
      <c r="T216" s="168">
        <f>$S$216*$H$216</f>
        <v>0.26</v>
      </c>
      <c r="AR216" s="90" t="s">
        <v>78</v>
      </c>
      <c r="AT216" s="90" t="s">
        <v>134</v>
      </c>
      <c r="AU216" s="90" t="s">
        <v>77</v>
      </c>
      <c r="AY216" s="90" t="s">
        <v>131</v>
      </c>
      <c r="BE216" s="169">
        <f>IF($N$216="základní",$J$216,0)</f>
        <v>0</v>
      </c>
      <c r="BF216" s="169">
        <f>IF($N$216="snížená",$J$216,0)</f>
        <v>0</v>
      </c>
      <c r="BG216" s="169">
        <f>IF($N$216="zákl. přenesená",$J$216,0)</f>
        <v>0</v>
      </c>
      <c r="BH216" s="169">
        <f>IF($N$216="sníž. přenesená",$J$216,0)</f>
        <v>0</v>
      </c>
      <c r="BI216" s="169">
        <f>IF($N$216="nulová",$J$216,0)</f>
        <v>0</v>
      </c>
      <c r="BJ216" s="90" t="s">
        <v>20</v>
      </c>
      <c r="BK216" s="169">
        <f>ROUND($I$216*$H$216,2)</f>
        <v>0</v>
      </c>
      <c r="BL216" s="90" t="s">
        <v>78</v>
      </c>
      <c r="BM216" s="90" t="s">
        <v>416</v>
      </c>
    </row>
    <row r="217" spans="2:65" s="6" customFormat="1" ht="13.5" customHeight="1">
      <c r="B217" s="86"/>
      <c r="C217" s="161" t="s">
        <v>417</v>
      </c>
      <c r="D217" s="161" t="s">
        <v>134</v>
      </c>
      <c r="E217" s="159" t="s">
        <v>418</v>
      </c>
      <c r="F217" s="160" t="s">
        <v>419</v>
      </c>
      <c r="G217" s="161" t="s">
        <v>283</v>
      </c>
      <c r="H217" s="162">
        <v>44.4</v>
      </c>
      <c r="I217" s="163"/>
      <c r="J217" s="164">
        <f>ROUND($I$217*$H$217,2)</f>
        <v>0</v>
      </c>
      <c r="K217" s="160"/>
      <c r="L217" s="132"/>
      <c r="M217" s="165"/>
      <c r="N217" s="166" t="s">
        <v>41</v>
      </c>
      <c r="O217" s="87"/>
      <c r="P217" s="87"/>
      <c r="Q217" s="167">
        <v>0</v>
      </c>
      <c r="R217" s="167">
        <f>$Q$217*$H$217</f>
        <v>0</v>
      </c>
      <c r="S217" s="167">
        <v>0.04</v>
      </c>
      <c r="T217" s="168">
        <f>$S$217*$H$217</f>
        <v>1.776</v>
      </c>
      <c r="AR217" s="90" t="s">
        <v>78</v>
      </c>
      <c r="AT217" s="90" t="s">
        <v>134</v>
      </c>
      <c r="AU217" s="90" t="s">
        <v>77</v>
      </c>
      <c r="AY217" s="90" t="s">
        <v>131</v>
      </c>
      <c r="BE217" s="169">
        <f>IF($N$217="základní",$J$217,0)</f>
        <v>0</v>
      </c>
      <c r="BF217" s="169">
        <f>IF($N$217="snížená",$J$217,0)</f>
        <v>0</v>
      </c>
      <c r="BG217" s="169">
        <f>IF($N$217="zákl. přenesená",$J$217,0)</f>
        <v>0</v>
      </c>
      <c r="BH217" s="169">
        <f>IF($N$217="sníž. přenesená",$J$217,0)</f>
        <v>0</v>
      </c>
      <c r="BI217" s="169">
        <f>IF($N$217="nulová",$J$217,0)</f>
        <v>0</v>
      </c>
      <c r="BJ217" s="90" t="s">
        <v>20</v>
      </c>
      <c r="BK217" s="169">
        <f>ROUND($I$217*$H$217,2)</f>
        <v>0</v>
      </c>
      <c r="BL217" s="90" t="s">
        <v>78</v>
      </c>
      <c r="BM217" s="90" t="s">
        <v>420</v>
      </c>
    </row>
    <row r="218" spans="2:51" s="6" customFormat="1" ht="13.5" customHeight="1">
      <c r="B218" s="170"/>
      <c r="C218" s="171"/>
      <c r="D218" s="172" t="s">
        <v>140</v>
      </c>
      <c r="E218" s="173"/>
      <c r="F218" s="173" t="s">
        <v>285</v>
      </c>
      <c r="G218" s="171"/>
      <c r="H218" s="174">
        <v>44.4</v>
      </c>
      <c r="J218" s="171"/>
      <c r="K218" s="171"/>
      <c r="L218" s="175"/>
      <c r="M218" s="176"/>
      <c r="N218" s="171"/>
      <c r="O218" s="171"/>
      <c r="P218" s="171"/>
      <c r="Q218" s="171"/>
      <c r="R218" s="171"/>
      <c r="S218" s="171"/>
      <c r="T218" s="177"/>
      <c r="AT218" s="178" t="s">
        <v>140</v>
      </c>
      <c r="AU218" s="178" t="s">
        <v>77</v>
      </c>
      <c r="AV218" s="178" t="s">
        <v>77</v>
      </c>
      <c r="AW218" s="178" t="s">
        <v>89</v>
      </c>
      <c r="AX218" s="178" t="s">
        <v>20</v>
      </c>
      <c r="AY218" s="178" t="s">
        <v>131</v>
      </c>
    </row>
    <row r="219" spans="2:65" s="6" customFormat="1" ht="13.5" customHeight="1">
      <c r="B219" s="86"/>
      <c r="C219" s="158" t="s">
        <v>421</v>
      </c>
      <c r="D219" s="158" t="s">
        <v>134</v>
      </c>
      <c r="E219" s="159" t="s">
        <v>422</v>
      </c>
      <c r="F219" s="160" t="s">
        <v>419</v>
      </c>
      <c r="G219" s="161" t="s">
        <v>283</v>
      </c>
      <c r="H219" s="162">
        <v>44.4</v>
      </c>
      <c r="I219" s="163"/>
      <c r="J219" s="164">
        <f>ROUND($I$219*$H$219,2)</f>
        <v>0</v>
      </c>
      <c r="K219" s="160"/>
      <c r="L219" s="132"/>
      <c r="M219" s="165"/>
      <c r="N219" s="166" t="s">
        <v>41</v>
      </c>
      <c r="O219" s="87"/>
      <c r="P219" s="87"/>
      <c r="Q219" s="167">
        <v>0</v>
      </c>
      <c r="R219" s="167">
        <f>$Q$219*$H$219</f>
        <v>0</v>
      </c>
      <c r="S219" s="167">
        <v>0.04</v>
      </c>
      <c r="T219" s="168">
        <f>$S$219*$H$219</f>
        <v>1.776</v>
      </c>
      <c r="AR219" s="90" t="s">
        <v>78</v>
      </c>
      <c r="AT219" s="90" t="s">
        <v>134</v>
      </c>
      <c r="AU219" s="90" t="s">
        <v>77</v>
      </c>
      <c r="AY219" s="6" t="s">
        <v>131</v>
      </c>
      <c r="BE219" s="169">
        <f>IF($N$219="základní",$J$219,0)</f>
        <v>0</v>
      </c>
      <c r="BF219" s="169">
        <f>IF($N$219="snížená",$J$219,0)</f>
        <v>0</v>
      </c>
      <c r="BG219" s="169">
        <f>IF($N$219="zákl. přenesená",$J$219,0)</f>
        <v>0</v>
      </c>
      <c r="BH219" s="169">
        <f>IF($N$219="sníž. přenesená",$J$219,0)</f>
        <v>0</v>
      </c>
      <c r="BI219" s="169">
        <f>IF($N$219="nulová",$J$219,0)</f>
        <v>0</v>
      </c>
      <c r="BJ219" s="90" t="s">
        <v>20</v>
      </c>
      <c r="BK219" s="169">
        <f>ROUND($I$219*$H$219,2)</f>
        <v>0</v>
      </c>
      <c r="BL219" s="90" t="s">
        <v>78</v>
      </c>
      <c r="BM219" s="90" t="s">
        <v>423</v>
      </c>
    </row>
    <row r="220" spans="2:51" s="6" customFormat="1" ht="13.5" customHeight="1">
      <c r="B220" s="170"/>
      <c r="C220" s="171"/>
      <c r="D220" s="172" t="s">
        <v>140</v>
      </c>
      <c r="E220" s="173"/>
      <c r="F220" s="173" t="s">
        <v>285</v>
      </c>
      <c r="G220" s="171"/>
      <c r="H220" s="174">
        <v>44.4</v>
      </c>
      <c r="J220" s="171"/>
      <c r="K220" s="171"/>
      <c r="L220" s="175"/>
      <c r="M220" s="176"/>
      <c r="N220" s="171"/>
      <c r="O220" s="171"/>
      <c r="P220" s="171"/>
      <c r="Q220" s="171"/>
      <c r="R220" s="171"/>
      <c r="S220" s="171"/>
      <c r="T220" s="177"/>
      <c r="AT220" s="178" t="s">
        <v>140</v>
      </c>
      <c r="AU220" s="178" t="s">
        <v>77</v>
      </c>
      <c r="AV220" s="178" t="s">
        <v>77</v>
      </c>
      <c r="AW220" s="178" t="s">
        <v>89</v>
      </c>
      <c r="AX220" s="178" t="s">
        <v>20</v>
      </c>
      <c r="AY220" s="178" t="s">
        <v>131</v>
      </c>
    </row>
    <row r="221" spans="2:65" s="6" customFormat="1" ht="13.5" customHeight="1">
      <c r="B221" s="86"/>
      <c r="C221" s="158" t="s">
        <v>424</v>
      </c>
      <c r="D221" s="158" t="s">
        <v>134</v>
      </c>
      <c r="E221" s="159" t="s">
        <v>425</v>
      </c>
      <c r="F221" s="160" t="s">
        <v>426</v>
      </c>
      <c r="G221" s="161" t="s">
        <v>196</v>
      </c>
      <c r="H221" s="162">
        <v>182.832</v>
      </c>
      <c r="I221" s="163"/>
      <c r="J221" s="164">
        <f>ROUND($I$221*$H$221,2)</f>
        <v>0</v>
      </c>
      <c r="K221" s="160"/>
      <c r="L221" s="132"/>
      <c r="M221" s="165"/>
      <c r="N221" s="166" t="s">
        <v>41</v>
      </c>
      <c r="O221" s="87"/>
      <c r="P221" s="87"/>
      <c r="Q221" s="167">
        <v>0</v>
      </c>
      <c r="R221" s="167">
        <f>$Q$221*$H$221</f>
        <v>0</v>
      </c>
      <c r="S221" s="167">
        <v>0.18</v>
      </c>
      <c r="T221" s="168">
        <f>$S$221*$H$221</f>
        <v>32.90976</v>
      </c>
      <c r="AR221" s="90" t="s">
        <v>78</v>
      </c>
      <c r="AT221" s="90" t="s">
        <v>134</v>
      </c>
      <c r="AU221" s="90" t="s">
        <v>77</v>
      </c>
      <c r="AY221" s="6" t="s">
        <v>131</v>
      </c>
      <c r="BE221" s="169">
        <f>IF($N$221="základní",$J$221,0)</f>
        <v>0</v>
      </c>
      <c r="BF221" s="169">
        <f>IF($N$221="snížená",$J$221,0)</f>
        <v>0</v>
      </c>
      <c r="BG221" s="169">
        <f>IF($N$221="zákl. přenesená",$J$221,0)</f>
        <v>0</v>
      </c>
      <c r="BH221" s="169">
        <f>IF($N$221="sníž. přenesená",$J$221,0)</f>
        <v>0</v>
      </c>
      <c r="BI221" s="169">
        <f>IF($N$221="nulová",$J$221,0)</f>
        <v>0</v>
      </c>
      <c r="BJ221" s="90" t="s">
        <v>20</v>
      </c>
      <c r="BK221" s="169">
        <f>ROUND($I$221*$H$221,2)</f>
        <v>0</v>
      </c>
      <c r="BL221" s="90" t="s">
        <v>78</v>
      </c>
      <c r="BM221" s="90" t="s">
        <v>427</v>
      </c>
    </row>
    <row r="222" spans="2:51" s="6" customFormat="1" ht="24" customHeight="1">
      <c r="B222" s="170"/>
      <c r="C222" s="171"/>
      <c r="D222" s="172" t="s">
        <v>140</v>
      </c>
      <c r="E222" s="173"/>
      <c r="F222" s="173" t="s">
        <v>428</v>
      </c>
      <c r="G222" s="171"/>
      <c r="H222" s="174">
        <v>182.832</v>
      </c>
      <c r="J222" s="171"/>
      <c r="K222" s="171"/>
      <c r="L222" s="175"/>
      <c r="M222" s="176"/>
      <c r="N222" s="171"/>
      <c r="O222" s="171"/>
      <c r="P222" s="171"/>
      <c r="Q222" s="171"/>
      <c r="R222" s="171"/>
      <c r="S222" s="171"/>
      <c r="T222" s="177"/>
      <c r="AT222" s="178" t="s">
        <v>140</v>
      </c>
      <c r="AU222" s="178" t="s">
        <v>77</v>
      </c>
      <c r="AV222" s="178" t="s">
        <v>77</v>
      </c>
      <c r="AW222" s="178" t="s">
        <v>89</v>
      </c>
      <c r="AX222" s="178" t="s">
        <v>70</v>
      </c>
      <c r="AY222" s="178" t="s">
        <v>131</v>
      </c>
    </row>
    <row r="223" spans="2:65" s="6" customFormat="1" ht="13.5" customHeight="1">
      <c r="B223" s="86"/>
      <c r="C223" s="158" t="s">
        <v>429</v>
      </c>
      <c r="D223" s="158" t="s">
        <v>134</v>
      </c>
      <c r="E223" s="159" t="s">
        <v>430</v>
      </c>
      <c r="F223" s="160" t="s">
        <v>431</v>
      </c>
      <c r="G223" s="161" t="s">
        <v>196</v>
      </c>
      <c r="H223" s="162">
        <v>59.904</v>
      </c>
      <c r="I223" s="163"/>
      <c r="J223" s="164">
        <f>ROUND($I$223*$H$223,2)</f>
        <v>0</v>
      </c>
      <c r="K223" s="160"/>
      <c r="L223" s="132"/>
      <c r="M223" s="165"/>
      <c r="N223" s="166" t="s">
        <v>41</v>
      </c>
      <c r="O223" s="87"/>
      <c r="P223" s="87"/>
      <c r="Q223" s="167">
        <v>0</v>
      </c>
      <c r="R223" s="167">
        <f>$Q$223*$H$223</f>
        <v>0</v>
      </c>
      <c r="S223" s="167">
        <v>0.18</v>
      </c>
      <c r="T223" s="168">
        <f>$S$223*$H$223</f>
        <v>10.78272</v>
      </c>
      <c r="AR223" s="90" t="s">
        <v>78</v>
      </c>
      <c r="AT223" s="90" t="s">
        <v>134</v>
      </c>
      <c r="AU223" s="90" t="s">
        <v>77</v>
      </c>
      <c r="AY223" s="6" t="s">
        <v>131</v>
      </c>
      <c r="BE223" s="169">
        <f>IF($N$223="základní",$J$223,0)</f>
        <v>0</v>
      </c>
      <c r="BF223" s="169">
        <f>IF($N$223="snížená",$J$223,0)</f>
        <v>0</v>
      </c>
      <c r="BG223" s="169">
        <f>IF($N$223="zákl. přenesená",$J$223,0)</f>
        <v>0</v>
      </c>
      <c r="BH223" s="169">
        <f>IF($N$223="sníž. přenesená",$J$223,0)</f>
        <v>0</v>
      </c>
      <c r="BI223" s="169">
        <f>IF($N$223="nulová",$J$223,0)</f>
        <v>0</v>
      </c>
      <c r="BJ223" s="90" t="s">
        <v>20</v>
      </c>
      <c r="BK223" s="169">
        <f>ROUND($I$223*$H$223,2)</f>
        <v>0</v>
      </c>
      <c r="BL223" s="90" t="s">
        <v>78</v>
      </c>
      <c r="BM223" s="90" t="s">
        <v>432</v>
      </c>
    </row>
    <row r="224" spans="2:51" s="6" customFormat="1" ht="13.5" customHeight="1">
      <c r="B224" s="170"/>
      <c r="C224" s="171"/>
      <c r="D224" s="172" t="s">
        <v>140</v>
      </c>
      <c r="E224" s="173"/>
      <c r="F224" s="173" t="s">
        <v>274</v>
      </c>
      <c r="G224" s="171"/>
      <c r="H224" s="174">
        <v>59.904</v>
      </c>
      <c r="J224" s="171"/>
      <c r="K224" s="171"/>
      <c r="L224" s="175"/>
      <c r="M224" s="176"/>
      <c r="N224" s="171"/>
      <c r="O224" s="171"/>
      <c r="P224" s="171"/>
      <c r="Q224" s="171"/>
      <c r="R224" s="171"/>
      <c r="S224" s="171"/>
      <c r="T224" s="177"/>
      <c r="AT224" s="178" t="s">
        <v>140</v>
      </c>
      <c r="AU224" s="178" t="s">
        <v>77</v>
      </c>
      <c r="AV224" s="178" t="s">
        <v>77</v>
      </c>
      <c r="AW224" s="178" t="s">
        <v>89</v>
      </c>
      <c r="AX224" s="178" t="s">
        <v>70</v>
      </c>
      <c r="AY224" s="178" t="s">
        <v>131</v>
      </c>
    </row>
    <row r="225" spans="2:65" s="6" customFormat="1" ht="13.5" customHeight="1">
      <c r="B225" s="86"/>
      <c r="C225" s="158" t="s">
        <v>433</v>
      </c>
      <c r="D225" s="158" t="s">
        <v>134</v>
      </c>
      <c r="E225" s="159" t="s">
        <v>434</v>
      </c>
      <c r="F225" s="160" t="s">
        <v>435</v>
      </c>
      <c r="G225" s="161" t="s">
        <v>196</v>
      </c>
      <c r="H225" s="162">
        <v>19.669</v>
      </c>
      <c r="I225" s="163"/>
      <c r="J225" s="164">
        <f>ROUND($I$225*$H$225,2)</f>
        <v>0</v>
      </c>
      <c r="K225" s="160"/>
      <c r="L225" s="132"/>
      <c r="M225" s="165"/>
      <c r="N225" s="166" t="s">
        <v>41</v>
      </c>
      <c r="O225" s="87"/>
      <c r="P225" s="87"/>
      <c r="Q225" s="167">
        <v>0</v>
      </c>
      <c r="R225" s="167">
        <f>$Q$225*$H$225</f>
        <v>0</v>
      </c>
      <c r="S225" s="167">
        <v>0.18</v>
      </c>
      <c r="T225" s="168">
        <f>$S$225*$H$225</f>
        <v>3.54042</v>
      </c>
      <c r="AR225" s="90" t="s">
        <v>78</v>
      </c>
      <c r="AT225" s="90" t="s">
        <v>134</v>
      </c>
      <c r="AU225" s="90" t="s">
        <v>77</v>
      </c>
      <c r="AY225" s="6" t="s">
        <v>131</v>
      </c>
      <c r="BE225" s="169">
        <f>IF($N$225="základní",$J$225,0)</f>
        <v>0</v>
      </c>
      <c r="BF225" s="169">
        <f>IF($N$225="snížená",$J$225,0)</f>
        <v>0</v>
      </c>
      <c r="BG225" s="169">
        <f>IF($N$225="zákl. přenesená",$J$225,0)</f>
        <v>0</v>
      </c>
      <c r="BH225" s="169">
        <f>IF($N$225="sníž. přenesená",$J$225,0)</f>
        <v>0</v>
      </c>
      <c r="BI225" s="169">
        <f>IF($N$225="nulová",$J$225,0)</f>
        <v>0</v>
      </c>
      <c r="BJ225" s="90" t="s">
        <v>20</v>
      </c>
      <c r="BK225" s="169">
        <f>ROUND($I$225*$H$225,2)</f>
        <v>0</v>
      </c>
      <c r="BL225" s="90" t="s">
        <v>78</v>
      </c>
      <c r="BM225" s="90" t="s">
        <v>436</v>
      </c>
    </row>
    <row r="226" spans="2:51" s="6" customFormat="1" ht="13.5" customHeight="1">
      <c r="B226" s="170"/>
      <c r="C226" s="171"/>
      <c r="D226" s="172" t="s">
        <v>140</v>
      </c>
      <c r="E226" s="173"/>
      <c r="F226" s="173" t="s">
        <v>279</v>
      </c>
      <c r="G226" s="171"/>
      <c r="H226" s="174">
        <v>19.669</v>
      </c>
      <c r="J226" s="171"/>
      <c r="K226" s="171"/>
      <c r="L226" s="175"/>
      <c r="M226" s="176"/>
      <c r="N226" s="171"/>
      <c r="O226" s="171"/>
      <c r="P226" s="171"/>
      <c r="Q226" s="171"/>
      <c r="R226" s="171"/>
      <c r="S226" s="171"/>
      <c r="T226" s="177"/>
      <c r="AT226" s="178" t="s">
        <v>140</v>
      </c>
      <c r="AU226" s="178" t="s">
        <v>77</v>
      </c>
      <c r="AV226" s="178" t="s">
        <v>77</v>
      </c>
      <c r="AW226" s="178" t="s">
        <v>89</v>
      </c>
      <c r="AX226" s="178" t="s">
        <v>70</v>
      </c>
      <c r="AY226" s="178" t="s">
        <v>131</v>
      </c>
    </row>
    <row r="227" spans="2:65" s="6" customFormat="1" ht="24" customHeight="1">
      <c r="B227" s="86"/>
      <c r="C227" s="158" t="s">
        <v>437</v>
      </c>
      <c r="D227" s="158" t="s">
        <v>134</v>
      </c>
      <c r="E227" s="159" t="s">
        <v>438</v>
      </c>
      <c r="F227" s="160" t="s">
        <v>439</v>
      </c>
      <c r="G227" s="161" t="s">
        <v>283</v>
      </c>
      <c r="H227" s="162">
        <v>17.3</v>
      </c>
      <c r="I227" s="163"/>
      <c r="J227" s="164">
        <f>ROUND($I$227*$H$227,2)</f>
        <v>0</v>
      </c>
      <c r="K227" s="160"/>
      <c r="L227" s="132"/>
      <c r="M227" s="165"/>
      <c r="N227" s="166" t="s">
        <v>41</v>
      </c>
      <c r="O227" s="87"/>
      <c r="P227" s="87"/>
      <c r="Q227" s="167">
        <v>0</v>
      </c>
      <c r="R227" s="167">
        <f>$Q$227*$H$227</f>
        <v>0</v>
      </c>
      <c r="S227" s="167">
        <v>0.18</v>
      </c>
      <c r="T227" s="168">
        <f>$S$227*$H$227</f>
        <v>3.114</v>
      </c>
      <c r="AR227" s="90" t="s">
        <v>78</v>
      </c>
      <c r="AT227" s="90" t="s">
        <v>134</v>
      </c>
      <c r="AU227" s="90" t="s">
        <v>77</v>
      </c>
      <c r="AY227" s="6" t="s">
        <v>131</v>
      </c>
      <c r="BE227" s="169">
        <f>IF($N$227="základní",$J$227,0)</f>
        <v>0</v>
      </c>
      <c r="BF227" s="169">
        <f>IF($N$227="snížená",$J$227,0)</f>
        <v>0</v>
      </c>
      <c r="BG227" s="169">
        <f>IF($N$227="zákl. přenesená",$J$227,0)</f>
        <v>0</v>
      </c>
      <c r="BH227" s="169">
        <f>IF($N$227="sníž. přenesená",$J$227,0)</f>
        <v>0</v>
      </c>
      <c r="BI227" s="169">
        <f>IF($N$227="nulová",$J$227,0)</f>
        <v>0</v>
      </c>
      <c r="BJ227" s="90" t="s">
        <v>20</v>
      </c>
      <c r="BK227" s="169">
        <f>ROUND($I$227*$H$227,2)</f>
        <v>0</v>
      </c>
      <c r="BL227" s="90" t="s">
        <v>78</v>
      </c>
      <c r="BM227" s="90" t="s">
        <v>440</v>
      </c>
    </row>
    <row r="228" spans="2:51" s="6" customFormat="1" ht="13.5" customHeight="1">
      <c r="B228" s="170"/>
      <c r="C228" s="171"/>
      <c r="D228" s="172" t="s">
        <v>140</v>
      </c>
      <c r="E228" s="173"/>
      <c r="F228" s="173" t="s">
        <v>294</v>
      </c>
      <c r="G228" s="171"/>
      <c r="H228" s="174">
        <v>17.3</v>
      </c>
      <c r="J228" s="171"/>
      <c r="K228" s="171"/>
      <c r="L228" s="175"/>
      <c r="M228" s="176"/>
      <c r="N228" s="171"/>
      <c r="O228" s="171"/>
      <c r="P228" s="171"/>
      <c r="Q228" s="171"/>
      <c r="R228" s="171"/>
      <c r="S228" s="171"/>
      <c r="T228" s="177"/>
      <c r="AT228" s="178" t="s">
        <v>140</v>
      </c>
      <c r="AU228" s="178" t="s">
        <v>77</v>
      </c>
      <c r="AV228" s="178" t="s">
        <v>77</v>
      </c>
      <c r="AW228" s="178" t="s">
        <v>89</v>
      </c>
      <c r="AX228" s="178" t="s">
        <v>70</v>
      </c>
      <c r="AY228" s="178" t="s">
        <v>131</v>
      </c>
    </row>
    <row r="229" spans="2:65" s="6" customFormat="1" ht="24" customHeight="1">
      <c r="B229" s="86"/>
      <c r="C229" s="158" t="s">
        <v>441</v>
      </c>
      <c r="D229" s="158" t="s">
        <v>134</v>
      </c>
      <c r="E229" s="159" t="s">
        <v>442</v>
      </c>
      <c r="F229" s="160" t="s">
        <v>443</v>
      </c>
      <c r="G229" s="161" t="s">
        <v>283</v>
      </c>
      <c r="H229" s="162">
        <v>17.05</v>
      </c>
      <c r="I229" s="163"/>
      <c r="J229" s="164">
        <f>ROUND($I$229*$H$229,2)</f>
        <v>0</v>
      </c>
      <c r="K229" s="160"/>
      <c r="L229" s="132"/>
      <c r="M229" s="165"/>
      <c r="N229" s="166" t="s">
        <v>41</v>
      </c>
      <c r="O229" s="87"/>
      <c r="P229" s="87"/>
      <c r="Q229" s="167">
        <v>0</v>
      </c>
      <c r="R229" s="167">
        <f>$Q$229*$H$229</f>
        <v>0</v>
      </c>
      <c r="S229" s="167">
        <v>0.18</v>
      </c>
      <c r="T229" s="168">
        <f>$S$229*$H$229</f>
        <v>3.069</v>
      </c>
      <c r="AR229" s="90" t="s">
        <v>78</v>
      </c>
      <c r="AT229" s="90" t="s">
        <v>134</v>
      </c>
      <c r="AU229" s="90" t="s">
        <v>77</v>
      </c>
      <c r="AY229" s="6" t="s">
        <v>131</v>
      </c>
      <c r="BE229" s="169">
        <f>IF($N$229="základní",$J$229,0)</f>
        <v>0</v>
      </c>
      <c r="BF229" s="169">
        <f>IF($N$229="snížená",$J$229,0)</f>
        <v>0</v>
      </c>
      <c r="BG229" s="169">
        <f>IF($N$229="zákl. přenesená",$J$229,0)</f>
        <v>0</v>
      </c>
      <c r="BH229" s="169">
        <f>IF($N$229="sníž. přenesená",$J$229,0)</f>
        <v>0</v>
      </c>
      <c r="BI229" s="169">
        <f>IF($N$229="nulová",$J$229,0)</f>
        <v>0</v>
      </c>
      <c r="BJ229" s="90" t="s">
        <v>20</v>
      </c>
      <c r="BK229" s="169">
        <f>ROUND($I$229*$H$229,2)</f>
        <v>0</v>
      </c>
      <c r="BL229" s="90" t="s">
        <v>78</v>
      </c>
      <c r="BM229" s="90" t="s">
        <v>444</v>
      </c>
    </row>
    <row r="230" spans="2:51" s="6" customFormat="1" ht="13.5" customHeight="1">
      <c r="B230" s="170"/>
      <c r="C230" s="171"/>
      <c r="D230" s="172" t="s">
        <v>140</v>
      </c>
      <c r="E230" s="173"/>
      <c r="F230" s="173" t="s">
        <v>299</v>
      </c>
      <c r="G230" s="171"/>
      <c r="H230" s="174">
        <v>17.05</v>
      </c>
      <c r="J230" s="171"/>
      <c r="K230" s="171"/>
      <c r="L230" s="175"/>
      <c r="M230" s="176"/>
      <c r="N230" s="171"/>
      <c r="O230" s="171"/>
      <c r="P230" s="171"/>
      <c r="Q230" s="171"/>
      <c r="R230" s="171"/>
      <c r="S230" s="171"/>
      <c r="T230" s="177"/>
      <c r="AT230" s="178" t="s">
        <v>140</v>
      </c>
      <c r="AU230" s="178" t="s">
        <v>77</v>
      </c>
      <c r="AV230" s="178" t="s">
        <v>77</v>
      </c>
      <c r="AW230" s="178" t="s">
        <v>89</v>
      </c>
      <c r="AX230" s="178" t="s">
        <v>20</v>
      </c>
      <c r="AY230" s="178" t="s">
        <v>131</v>
      </c>
    </row>
    <row r="231" spans="2:65" s="6" customFormat="1" ht="24" customHeight="1">
      <c r="B231" s="86"/>
      <c r="C231" s="158" t="s">
        <v>445</v>
      </c>
      <c r="D231" s="158" t="s">
        <v>134</v>
      </c>
      <c r="E231" s="159" t="s">
        <v>446</v>
      </c>
      <c r="F231" s="160" t="s">
        <v>447</v>
      </c>
      <c r="G231" s="161" t="s">
        <v>196</v>
      </c>
      <c r="H231" s="162">
        <v>13.827</v>
      </c>
      <c r="I231" s="163"/>
      <c r="J231" s="164">
        <f>ROUND($I$231*$H$231,2)</f>
        <v>0</v>
      </c>
      <c r="K231" s="160"/>
      <c r="L231" s="132"/>
      <c r="M231" s="165"/>
      <c r="N231" s="166" t="s">
        <v>41</v>
      </c>
      <c r="O231" s="87"/>
      <c r="P231" s="87"/>
      <c r="Q231" s="167">
        <v>0</v>
      </c>
      <c r="R231" s="167">
        <f>$Q$231*$H$231</f>
        <v>0</v>
      </c>
      <c r="S231" s="167">
        <v>0.068</v>
      </c>
      <c r="T231" s="168">
        <f>$S$231*$H$231</f>
        <v>0.9402360000000001</v>
      </c>
      <c r="AR231" s="90" t="s">
        <v>78</v>
      </c>
      <c r="AT231" s="90" t="s">
        <v>134</v>
      </c>
      <c r="AU231" s="90" t="s">
        <v>77</v>
      </c>
      <c r="AY231" s="6" t="s">
        <v>131</v>
      </c>
      <c r="BE231" s="169">
        <f>IF($N$231="základní",$J$231,0)</f>
        <v>0</v>
      </c>
      <c r="BF231" s="169">
        <f>IF($N$231="snížená",$J$231,0)</f>
        <v>0</v>
      </c>
      <c r="BG231" s="169">
        <f>IF($N$231="zákl. přenesená",$J$231,0)</f>
        <v>0</v>
      </c>
      <c r="BH231" s="169">
        <f>IF($N$231="sníž. přenesená",$J$231,0)</f>
        <v>0</v>
      </c>
      <c r="BI231" s="169">
        <f>IF($N$231="nulová",$J$231,0)</f>
        <v>0</v>
      </c>
      <c r="BJ231" s="90" t="s">
        <v>20</v>
      </c>
      <c r="BK231" s="169">
        <f>ROUND($I$231*$H$231,2)</f>
        <v>0</v>
      </c>
      <c r="BL231" s="90" t="s">
        <v>78</v>
      </c>
      <c r="BM231" s="90" t="s">
        <v>448</v>
      </c>
    </row>
    <row r="232" spans="2:51" s="6" customFormat="1" ht="13.5" customHeight="1">
      <c r="B232" s="170"/>
      <c r="C232" s="171"/>
      <c r="D232" s="172" t="s">
        <v>140</v>
      </c>
      <c r="E232" s="173"/>
      <c r="F232" s="173" t="s">
        <v>449</v>
      </c>
      <c r="G232" s="171"/>
      <c r="H232" s="174">
        <v>11.269</v>
      </c>
      <c r="J232" s="171"/>
      <c r="K232" s="171"/>
      <c r="L232" s="175"/>
      <c r="M232" s="176"/>
      <c r="N232" s="171"/>
      <c r="O232" s="171"/>
      <c r="P232" s="171"/>
      <c r="Q232" s="171"/>
      <c r="R232" s="171"/>
      <c r="S232" s="171"/>
      <c r="T232" s="177"/>
      <c r="AT232" s="178" t="s">
        <v>140</v>
      </c>
      <c r="AU232" s="178" t="s">
        <v>77</v>
      </c>
      <c r="AV232" s="178" t="s">
        <v>77</v>
      </c>
      <c r="AW232" s="178" t="s">
        <v>89</v>
      </c>
      <c r="AX232" s="178" t="s">
        <v>70</v>
      </c>
      <c r="AY232" s="178" t="s">
        <v>131</v>
      </c>
    </row>
    <row r="233" spans="2:51" s="6" customFormat="1" ht="13.5" customHeight="1">
      <c r="B233" s="170"/>
      <c r="C233" s="171"/>
      <c r="D233" s="179" t="s">
        <v>140</v>
      </c>
      <c r="E233" s="171"/>
      <c r="F233" s="173" t="s">
        <v>450</v>
      </c>
      <c r="G233" s="171"/>
      <c r="H233" s="174">
        <v>1.279</v>
      </c>
      <c r="J233" s="171"/>
      <c r="K233" s="171"/>
      <c r="L233" s="175"/>
      <c r="M233" s="176"/>
      <c r="N233" s="171"/>
      <c r="O233" s="171"/>
      <c r="P233" s="171"/>
      <c r="Q233" s="171"/>
      <c r="R233" s="171"/>
      <c r="S233" s="171"/>
      <c r="T233" s="177"/>
      <c r="AT233" s="178" t="s">
        <v>140</v>
      </c>
      <c r="AU233" s="178" t="s">
        <v>77</v>
      </c>
      <c r="AV233" s="178" t="s">
        <v>77</v>
      </c>
      <c r="AW233" s="178" t="s">
        <v>89</v>
      </c>
      <c r="AX233" s="178" t="s">
        <v>70</v>
      </c>
      <c r="AY233" s="178" t="s">
        <v>131</v>
      </c>
    </row>
    <row r="234" spans="2:51" s="6" customFormat="1" ht="13.5" customHeight="1">
      <c r="B234" s="170"/>
      <c r="C234" s="171"/>
      <c r="D234" s="179" t="s">
        <v>140</v>
      </c>
      <c r="E234" s="171"/>
      <c r="F234" s="173" t="s">
        <v>451</v>
      </c>
      <c r="G234" s="171"/>
      <c r="H234" s="174">
        <v>1.279</v>
      </c>
      <c r="J234" s="171"/>
      <c r="K234" s="171"/>
      <c r="L234" s="175"/>
      <c r="M234" s="176"/>
      <c r="N234" s="171"/>
      <c r="O234" s="171"/>
      <c r="P234" s="171"/>
      <c r="Q234" s="171"/>
      <c r="R234" s="171"/>
      <c r="S234" s="171"/>
      <c r="T234" s="177"/>
      <c r="AT234" s="178" t="s">
        <v>140</v>
      </c>
      <c r="AU234" s="178" t="s">
        <v>77</v>
      </c>
      <c r="AV234" s="178" t="s">
        <v>77</v>
      </c>
      <c r="AW234" s="178" t="s">
        <v>89</v>
      </c>
      <c r="AX234" s="178" t="s">
        <v>70</v>
      </c>
      <c r="AY234" s="178" t="s">
        <v>131</v>
      </c>
    </row>
    <row r="235" spans="2:65" s="6" customFormat="1" ht="24" customHeight="1">
      <c r="B235" s="86"/>
      <c r="C235" s="158" t="s">
        <v>452</v>
      </c>
      <c r="D235" s="158" t="s">
        <v>134</v>
      </c>
      <c r="E235" s="159" t="s">
        <v>453</v>
      </c>
      <c r="F235" s="160" t="s">
        <v>454</v>
      </c>
      <c r="G235" s="161" t="s">
        <v>196</v>
      </c>
      <c r="H235" s="162">
        <v>25.677</v>
      </c>
      <c r="I235" s="163"/>
      <c r="J235" s="164">
        <f>ROUND($I$235*$H$235,2)</f>
        <v>0</v>
      </c>
      <c r="K235" s="160"/>
      <c r="L235" s="132"/>
      <c r="M235" s="165"/>
      <c r="N235" s="166" t="s">
        <v>41</v>
      </c>
      <c r="O235" s="87"/>
      <c r="P235" s="87"/>
      <c r="Q235" s="167">
        <v>0</v>
      </c>
      <c r="R235" s="167">
        <f>$Q$235*$H$235</f>
        <v>0</v>
      </c>
      <c r="S235" s="167">
        <v>0.068</v>
      </c>
      <c r="T235" s="168">
        <f>$S$235*$H$235</f>
        <v>1.7460360000000001</v>
      </c>
      <c r="AR235" s="90" t="s">
        <v>78</v>
      </c>
      <c r="AT235" s="90" t="s">
        <v>134</v>
      </c>
      <c r="AU235" s="90" t="s">
        <v>77</v>
      </c>
      <c r="AY235" s="6" t="s">
        <v>131</v>
      </c>
      <c r="BE235" s="169">
        <f>IF($N$235="základní",$J$235,0)</f>
        <v>0</v>
      </c>
      <c r="BF235" s="169">
        <f>IF($N$235="snížená",$J$235,0)</f>
        <v>0</v>
      </c>
      <c r="BG235" s="169">
        <f>IF($N$235="zákl. přenesená",$J$235,0)</f>
        <v>0</v>
      </c>
      <c r="BH235" s="169">
        <f>IF($N$235="sníž. přenesená",$J$235,0)</f>
        <v>0</v>
      </c>
      <c r="BI235" s="169">
        <f>IF($N$235="nulová",$J$235,0)</f>
        <v>0</v>
      </c>
      <c r="BJ235" s="90" t="s">
        <v>20</v>
      </c>
      <c r="BK235" s="169">
        <f>ROUND($I$235*$H$235,2)</f>
        <v>0</v>
      </c>
      <c r="BL235" s="90" t="s">
        <v>78</v>
      </c>
      <c r="BM235" s="90" t="s">
        <v>455</v>
      </c>
    </row>
    <row r="236" spans="2:51" s="6" customFormat="1" ht="13.5" customHeight="1">
      <c r="B236" s="170"/>
      <c r="C236" s="171"/>
      <c r="D236" s="172" t="s">
        <v>140</v>
      </c>
      <c r="E236" s="173"/>
      <c r="F236" s="173" t="s">
        <v>456</v>
      </c>
      <c r="G236" s="171"/>
      <c r="H236" s="174">
        <v>20.929</v>
      </c>
      <c r="J236" s="171"/>
      <c r="K236" s="171"/>
      <c r="L236" s="175"/>
      <c r="M236" s="176"/>
      <c r="N236" s="171"/>
      <c r="O236" s="171"/>
      <c r="P236" s="171"/>
      <c r="Q236" s="171"/>
      <c r="R236" s="171"/>
      <c r="S236" s="171"/>
      <c r="T236" s="177"/>
      <c r="AT236" s="178" t="s">
        <v>140</v>
      </c>
      <c r="AU236" s="178" t="s">
        <v>77</v>
      </c>
      <c r="AV236" s="178" t="s">
        <v>77</v>
      </c>
      <c r="AW236" s="178" t="s">
        <v>89</v>
      </c>
      <c r="AX236" s="178" t="s">
        <v>70</v>
      </c>
      <c r="AY236" s="178" t="s">
        <v>131</v>
      </c>
    </row>
    <row r="237" spans="2:51" s="6" customFormat="1" ht="13.5" customHeight="1">
      <c r="B237" s="170"/>
      <c r="C237" s="171"/>
      <c r="D237" s="179" t="s">
        <v>140</v>
      </c>
      <c r="E237" s="171"/>
      <c r="F237" s="173" t="s">
        <v>457</v>
      </c>
      <c r="G237" s="171"/>
      <c r="H237" s="174">
        <v>2.374</v>
      </c>
      <c r="J237" s="171"/>
      <c r="K237" s="171"/>
      <c r="L237" s="175"/>
      <c r="M237" s="176"/>
      <c r="N237" s="171"/>
      <c r="O237" s="171"/>
      <c r="P237" s="171"/>
      <c r="Q237" s="171"/>
      <c r="R237" s="171"/>
      <c r="S237" s="171"/>
      <c r="T237" s="177"/>
      <c r="AT237" s="178" t="s">
        <v>140</v>
      </c>
      <c r="AU237" s="178" t="s">
        <v>77</v>
      </c>
      <c r="AV237" s="178" t="s">
        <v>77</v>
      </c>
      <c r="AW237" s="178" t="s">
        <v>89</v>
      </c>
      <c r="AX237" s="178" t="s">
        <v>70</v>
      </c>
      <c r="AY237" s="178" t="s">
        <v>131</v>
      </c>
    </row>
    <row r="238" spans="2:51" s="6" customFormat="1" ht="13.5" customHeight="1">
      <c r="B238" s="170"/>
      <c r="C238" s="171"/>
      <c r="D238" s="179" t="s">
        <v>140</v>
      </c>
      <c r="E238" s="171"/>
      <c r="F238" s="173" t="s">
        <v>458</v>
      </c>
      <c r="G238" s="171"/>
      <c r="H238" s="174">
        <v>2.374</v>
      </c>
      <c r="J238" s="171"/>
      <c r="K238" s="171"/>
      <c r="L238" s="175"/>
      <c r="M238" s="176"/>
      <c r="N238" s="171"/>
      <c r="O238" s="171"/>
      <c r="P238" s="171"/>
      <c r="Q238" s="171"/>
      <c r="R238" s="171"/>
      <c r="S238" s="171"/>
      <c r="T238" s="177"/>
      <c r="AT238" s="178" t="s">
        <v>140</v>
      </c>
      <c r="AU238" s="178" t="s">
        <v>77</v>
      </c>
      <c r="AV238" s="178" t="s">
        <v>77</v>
      </c>
      <c r="AW238" s="178" t="s">
        <v>89</v>
      </c>
      <c r="AX238" s="178" t="s">
        <v>70</v>
      </c>
      <c r="AY238" s="178" t="s">
        <v>131</v>
      </c>
    </row>
    <row r="239" spans="2:63" s="145" customFormat="1" ht="30" customHeight="1">
      <c r="B239" s="146"/>
      <c r="C239" s="147"/>
      <c r="D239" s="147" t="s">
        <v>69</v>
      </c>
      <c r="E239" s="156" t="s">
        <v>459</v>
      </c>
      <c r="F239" s="156" t="s">
        <v>460</v>
      </c>
      <c r="G239" s="147"/>
      <c r="H239" s="147"/>
      <c r="J239" s="157">
        <f>$BK$239</f>
        <v>0</v>
      </c>
      <c r="K239" s="147"/>
      <c r="L239" s="150"/>
      <c r="M239" s="151"/>
      <c r="N239" s="147"/>
      <c r="O239" s="147"/>
      <c r="P239" s="152">
        <f>$P$240</f>
        <v>0</v>
      </c>
      <c r="Q239" s="147"/>
      <c r="R239" s="152">
        <f>$R$240</f>
        <v>0</v>
      </c>
      <c r="S239" s="147"/>
      <c r="T239" s="153">
        <f>$T$240</f>
        <v>0</v>
      </c>
      <c r="AR239" s="154" t="s">
        <v>20</v>
      </c>
      <c r="AT239" s="154" t="s">
        <v>69</v>
      </c>
      <c r="AU239" s="154" t="s">
        <v>20</v>
      </c>
      <c r="AY239" s="154" t="s">
        <v>131</v>
      </c>
      <c r="BK239" s="155">
        <f>$BK$240</f>
        <v>0</v>
      </c>
    </row>
    <row r="240" spans="2:65" s="6" customFormat="1" ht="13.5" customHeight="1">
      <c r="B240" s="86"/>
      <c r="C240" s="158" t="s">
        <v>461</v>
      </c>
      <c r="D240" s="158" t="s">
        <v>134</v>
      </c>
      <c r="E240" s="159" t="s">
        <v>462</v>
      </c>
      <c r="F240" s="160" t="s">
        <v>463</v>
      </c>
      <c r="G240" s="161" t="s">
        <v>261</v>
      </c>
      <c r="H240" s="162">
        <v>167.799</v>
      </c>
      <c r="I240" s="163"/>
      <c r="J240" s="164">
        <f>ROUND($I$240*$H$240,2)</f>
        <v>0</v>
      </c>
      <c r="K240" s="160" t="s">
        <v>464</v>
      </c>
      <c r="L240" s="132"/>
      <c r="M240" s="165"/>
      <c r="N240" s="166" t="s">
        <v>41</v>
      </c>
      <c r="O240" s="87"/>
      <c r="P240" s="87"/>
      <c r="Q240" s="167">
        <v>0</v>
      </c>
      <c r="R240" s="167">
        <f>$Q$240*$H$240</f>
        <v>0</v>
      </c>
      <c r="S240" s="167">
        <v>0</v>
      </c>
      <c r="T240" s="168">
        <f>$S$240*$H$240</f>
        <v>0</v>
      </c>
      <c r="AR240" s="90" t="s">
        <v>78</v>
      </c>
      <c r="AT240" s="90" t="s">
        <v>134</v>
      </c>
      <c r="AU240" s="90" t="s">
        <v>77</v>
      </c>
      <c r="AY240" s="6" t="s">
        <v>131</v>
      </c>
      <c r="BE240" s="169">
        <f>IF($N$240="základní",$J$240,0)</f>
        <v>0</v>
      </c>
      <c r="BF240" s="169">
        <f>IF($N$240="snížená",$J$240,0)</f>
        <v>0</v>
      </c>
      <c r="BG240" s="169">
        <f>IF($N$240="zákl. přenesená",$J$240,0)</f>
        <v>0</v>
      </c>
      <c r="BH240" s="169">
        <f>IF($N$240="sníž. přenesená",$J$240,0)</f>
        <v>0</v>
      </c>
      <c r="BI240" s="169">
        <f>IF($N$240="nulová",$J$240,0)</f>
        <v>0</v>
      </c>
      <c r="BJ240" s="90" t="s">
        <v>20</v>
      </c>
      <c r="BK240" s="169">
        <f>ROUND($I$240*$H$240,2)</f>
        <v>0</v>
      </c>
      <c r="BL240" s="90" t="s">
        <v>78</v>
      </c>
      <c r="BM240" s="90" t="s">
        <v>465</v>
      </c>
    </row>
    <row r="241" spans="2:63" s="145" customFormat="1" ht="30" customHeight="1">
      <c r="B241" s="146"/>
      <c r="C241" s="147"/>
      <c r="D241" s="147" t="s">
        <v>69</v>
      </c>
      <c r="E241" s="156" t="s">
        <v>466</v>
      </c>
      <c r="F241" s="156" t="s">
        <v>467</v>
      </c>
      <c r="G241" s="147"/>
      <c r="H241" s="147"/>
      <c r="J241" s="157">
        <f>$BK$241</f>
        <v>0</v>
      </c>
      <c r="K241" s="147"/>
      <c r="L241" s="150"/>
      <c r="M241" s="151"/>
      <c r="N241" s="147"/>
      <c r="O241" s="147"/>
      <c r="P241" s="152">
        <f>SUM($P$242:$P$246)</f>
        <v>0</v>
      </c>
      <c r="Q241" s="147"/>
      <c r="R241" s="152">
        <f>SUM($R$242:$R$246)</f>
        <v>0</v>
      </c>
      <c r="S241" s="147"/>
      <c r="T241" s="153">
        <f>SUM($T$242:$T$246)</f>
        <v>0</v>
      </c>
      <c r="AR241" s="154" t="s">
        <v>20</v>
      </c>
      <c r="AT241" s="154" t="s">
        <v>69</v>
      </c>
      <c r="AU241" s="154" t="s">
        <v>20</v>
      </c>
      <c r="AY241" s="154" t="s">
        <v>131</v>
      </c>
      <c r="BK241" s="155">
        <f>SUM($BK$242:$BK$246)</f>
        <v>0</v>
      </c>
    </row>
    <row r="242" spans="2:65" s="6" customFormat="1" ht="13.5" customHeight="1">
      <c r="B242" s="86"/>
      <c r="C242" s="161" t="s">
        <v>468</v>
      </c>
      <c r="D242" s="161" t="s">
        <v>134</v>
      </c>
      <c r="E242" s="159" t="s">
        <v>469</v>
      </c>
      <c r="F242" s="160" t="s">
        <v>470</v>
      </c>
      <c r="G242" s="161" t="s">
        <v>261</v>
      </c>
      <c r="H242" s="162">
        <v>93.135</v>
      </c>
      <c r="I242" s="163"/>
      <c r="J242" s="164">
        <f>ROUND($I$242*$H$242,2)</f>
        <v>0</v>
      </c>
      <c r="K242" s="160" t="s">
        <v>138</v>
      </c>
      <c r="L242" s="132"/>
      <c r="M242" s="165"/>
      <c r="N242" s="166" t="s">
        <v>41</v>
      </c>
      <c r="O242" s="87"/>
      <c r="P242" s="87"/>
      <c r="Q242" s="167">
        <v>0</v>
      </c>
      <c r="R242" s="167">
        <f>$Q$242*$H$242</f>
        <v>0</v>
      </c>
      <c r="S242" s="167">
        <v>0</v>
      </c>
      <c r="T242" s="168">
        <f>$S$242*$H$242</f>
        <v>0</v>
      </c>
      <c r="AR242" s="90" t="s">
        <v>78</v>
      </c>
      <c r="AT242" s="90" t="s">
        <v>134</v>
      </c>
      <c r="AU242" s="90" t="s">
        <v>77</v>
      </c>
      <c r="AY242" s="90" t="s">
        <v>131</v>
      </c>
      <c r="BE242" s="169">
        <f>IF($N$242="základní",$J$242,0)</f>
        <v>0</v>
      </c>
      <c r="BF242" s="169">
        <f>IF($N$242="snížená",$J$242,0)</f>
        <v>0</v>
      </c>
      <c r="BG242" s="169">
        <f>IF($N$242="zákl. přenesená",$J$242,0)</f>
        <v>0</v>
      </c>
      <c r="BH242" s="169">
        <f>IF($N$242="sníž. přenesená",$J$242,0)</f>
        <v>0</v>
      </c>
      <c r="BI242" s="169">
        <f>IF($N$242="nulová",$J$242,0)</f>
        <v>0</v>
      </c>
      <c r="BJ242" s="90" t="s">
        <v>20</v>
      </c>
      <c r="BK242" s="169">
        <f>ROUND($I$242*$H$242,2)</f>
        <v>0</v>
      </c>
      <c r="BL242" s="90" t="s">
        <v>78</v>
      </c>
      <c r="BM242" s="90" t="s">
        <v>471</v>
      </c>
    </row>
    <row r="243" spans="2:65" s="6" customFormat="1" ht="13.5" customHeight="1">
      <c r="B243" s="86"/>
      <c r="C243" s="161" t="s">
        <v>472</v>
      </c>
      <c r="D243" s="161" t="s">
        <v>134</v>
      </c>
      <c r="E243" s="159" t="s">
        <v>473</v>
      </c>
      <c r="F243" s="160" t="s">
        <v>474</v>
      </c>
      <c r="G243" s="161" t="s">
        <v>261</v>
      </c>
      <c r="H243" s="162">
        <v>93.135</v>
      </c>
      <c r="I243" s="163"/>
      <c r="J243" s="164">
        <f>ROUND($I$243*$H$243,2)</f>
        <v>0</v>
      </c>
      <c r="K243" s="160" t="s">
        <v>464</v>
      </c>
      <c r="L243" s="132"/>
      <c r="M243" s="165"/>
      <c r="N243" s="166" t="s">
        <v>41</v>
      </c>
      <c r="O243" s="87"/>
      <c r="P243" s="87"/>
      <c r="Q243" s="167">
        <v>0</v>
      </c>
      <c r="R243" s="167">
        <f>$Q$243*$H$243</f>
        <v>0</v>
      </c>
      <c r="S243" s="167">
        <v>0</v>
      </c>
      <c r="T243" s="168">
        <f>$S$243*$H$243</f>
        <v>0</v>
      </c>
      <c r="AR243" s="90" t="s">
        <v>78</v>
      </c>
      <c r="AT243" s="90" t="s">
        <v>134</v>
      </c>
      <c r="AU243" s="90" t="s">
        <v>77</v>
      </c>
      <c r="AY243" s="90" t="s">
        <v>131</v>
      </c>
      <c r="BE243" s="169">
        <f>IF($N$243="základní",$J$243,0)</f>
        <v>0</v>
      </c>
      <c r="BF243" s="169">
        <f>IF($N$243="snížená",$J$243,0)</f>
        <v>0</v>
      </c>
      <c r="BG243" s="169">
        <f>IF($N$243="zákl. přenesená",$J$243,0)</f>
        <v>0</v>
      </c>
      <c r="BH243" s="169">
        <f>IF($N$243="sníž. přenesená",$J$243,0)</f>
        <v>0</v>
      </c>
      <c r="BI243" s="169">
        <f>IF($N$243="nulová",$J$243,0)</f>
        <v>0</v>
      </c>
      <c r="BJ243" s="90" t="s">
        <v>20</v>
      </c>
      <c r="BK243" s="169">
        <f>ROUND($I$243*$H$243,2)</f>
        <v>0</v>
      </c>
      <c r="BL243" s="90" t="s">
        <v>78</v>
      </c>
      <c r="BM243" s="90" t="s">
        <v>475</v>
      </c>
    </row>
    <row r="244" spans="2:65" s="6" customFormat="1" ht="13.5" customHeight="1">
      <c r="B244" s="86"/>
      <c r="C244" s="161" t="s">
        <v>476</v>
      </c>
      <c r="D244" s="161" t="s">
        <v>134</v>
      </c>
      <c r="E244" s="159" t="s">
        <v>477</v>
      </c>
      <c r="F244" s="160" t="s">
        <v>478</v>
      </c>
      <c r="G244" s="161" t="s">
        <v>261</v>
      </c>
      <c r="H244" s="162">
        <v>931.35</v>
      </c>
      <c r="I244" s="163"/>
      <c r="J244" s="164">
        <f>ROUND($I$244*$H$244,2)</f>
        <v>0</v>
      </c>
      <c r="K244" s="160" t="s">
        <v>464</v>
      </c>
      <c r="L244" s="132"/>
      <c r="M244" s="165"/>
      <c r="N244" s="166" t="s">
        <v>41</v>
      </c>
      <c r="O244" s="87"/>
      <c r="P244" s="87"/>
      <c r="Q244" s="167">
        <v>0</v>
      </c>
      <c r="R244" s="167">
        <f>$Q$244*$H$244</f>
        <v>0</v>
      </c>
      <c r="S244" s="167">
        <v>0</v>
      </c>
      <c r="T244" s="168">
        <f>$S$244*$H$244</f>
        <v>0</v>
      </c>
      <c r="AR244" s="90" t="s">
        <v>78</v>
      </c>
      <c r="AT244" s="90" t="s">
        <v>134</v>
      </c>
      <c r="AU244" s="90" t="s">
        <v>77</v>
      </c>
      <c r="AY244" s="90" t="s">
        <v>131</v>
      </c>
      <c r="BE244" s="169">
        <f>IF($N$244="základní",$J$244,0)</f>
        <v>0</v>
      </c>
      <c r="BF244" s="169">
        <f>IF($N$244="snížená",$J$244,0)</f>
        <v>0</v>
      </c>
      <c r="BG244" s="169">
        <f>IF($N$244="zákl. přenesená",$J$244,0)</f>
        <v>0</v>
      </c>
      <c r="BH244" s="169">
        <f>IF($N$244="sníž. přenesená",$J$244,0)</f>
        <v>0</v>
      </c>
      <c r="BI244" s="169">
        <f>IF($N$244="nulová",$J$244,0)</f>
        <v>0</v>
      </c>
      <c r="BJ244" s="90" t="s">
        <v>20</v>
      </c>
      <c r="BK244" s="169">
        <f>ROUND($I$244*$H$244,2)</f>
        <v>0</v>
      </c>
      <c r="BL244" s="90" t="s">
        <v>78</v>
      </c>
      <c r="BM244" s="90" t="s">
        <v>479</v>
      </c>
    </row>
    <row r="245" spans="2:51" s="6" customFormat="1" ht="13.5" customHeight="1">
      <c r="B245" s="170"/>
      <c r="C245" s="171"/>
      <c r="D245" s="179" t="s">
        <v>140</v>
      </c>
      <c r="E245" s="171"/>
      <c r="F245" s="173" t="s">
        <v>480</v>
      </c>
      <c r="G245" s="171"/>
      <c r="H245" s="174">
        <v>931.35</v>
      </c>
      <c r="J245" s="171"/>
      <c r="K245" s="171"/>
      <c r="L245" s="175"/>
      <c r="M245" s="176"/>
      <c r="N245" s="171"/>
      <c r="O245" s="171"/>
      <c r="P245" s="171"/>
      <c r="Q245" s="171"/>
      <c r="R245" s="171"/>
      <c r="S245" s="171"/>
      <c r="T245" s="177"/>
      <c r="AT245" s="178" t="s">
        <v>140</v>
      </c>
      <c r="AU245" s="178" t="s">
        <v>77</v>
      </c>
      <c r="AV245" s="178" t="s">
        <v>77</v>
      </c>
      <c r="AW245" s="178" t="s">
        <v>70</v>
      </c>
      <c r="AX245" s="178" t="s">
        <v>20</v>
      </c>
      <c r="AY245" s="178" t="s">
        <v>131</v>
      </c>
    </row>
    <row r="246" spans="2:65" s="6" customFormat="1" ht="13.5" customHeight="1">
      <c r="B246" s="86"/>
      <c r="C246" s="158" t="s">
        <v>481</v>
      </c>
      <c r="D246" s="158" t="s">
        <v>134</v>
      </c>
      <c r="E246" s="159" t="s">
        <v>482</v>
      </c>
      <c r="F246" s="160" t="s">
        <v>483</v>
      </c>
      <c r="G246" s="161" t="s">
        <v>261</v>
      </c>
      <c r="H246" s="162">
        <v>93.135</v>
      </c>
      <c r="I246" s="163"/>
      <c r="J246" s="164">
        <f>ROUND($I$246*$H$246,2)</f>
        <v>0</v>
      </c>
      <c r="K246" s="160" t="s">
        <v>138</v>
      </c>
      <c r="L246" s="132"/>
      <c r="M246" s="165"/>
      <c r="N246" s="166" t="s">
        <v>41</v>
      </c>
      <c r="O246" s="87"/>
      <c r="P246" s="87"/>
      <c r="Q246" s="167">
        <v>0</v>
      </c>
      <c r="R246" s="167">
        <f>$Q$246*$H$246</f>
        <v>0</v>
      </c>
      <c r="S246" s="167">
        <v>0</v>
      </c>
      <c r="T246" s="168">
        <f>$S$246*$H$246</f>
        <v>0</v>
      </c>
      <c r="AR246" s="90" t="s">
        <v>78</v>
      </c>
      <c r="AT246" s="90" t="s">
        <v>134</v>
      </c>
      <c r="AU246" s="90" t="s">
        <v>77</v>
      </c>
      <c r="AY246" s="6" t="s">
        <v>131</v>
      </c>
      <c r="BE246" s="169">
        <f>IF($N$246="základní",$J$246,0)</f>
        <v>0</v>
      </c>
      <c r="BF246" s="169">
        <f>IF($N$246="snížená",$J$246,0)</f>
        <v>0</v>
      </c>
      <c r="BG246" s="169">
        <f>IF($N$246="zákl. přenesená",$J$246,0)</f>
        <v>0</v>
      </c>
      <c r="BH246" s="169">
        <f>IF($N$246="sníž. přenesená",$J$246,0)</f>
        <v>0</v>
      </c>
      <c r="BI246" s="169">
        <f>IF($N$246="nulová",$J$246,0)</f>
        <v>0</v>
      </c>
      <c r="BJ246" s="90" t="s">
        <v>20</v>
      </c>
      <c r="BK246" s="169">
        <f>ROUND($I$246*$H$246,2)</f>
        <v>0</v>
      </c>
      <c r="BL246" s="90" t="s">
        <v>78</v>
      </c>
      <c r="BM246" s="90" t="s">
        <v>484</v>
      </c>
    </row>
    <row r="247" spans="2:63" s="145" customFormat="1" ht="38.25" customHeight="1">
      <c r="B247" s="146"/>
      <c r="C247" s="147"/>
      <c r="D247" s="147" t="s">
        <v>69</v>
      </c>
      <c r="E247" s="148" t="s">
        <v>485</v>
      </c>
      <c r="F247" s="148" t="s">
        <v>486</v>
      </c>
      <c r="G247" s="147"/>
      <c r="H247" s="147"/>
      <c r="J247" s="149">
        <f>$BK$247</f>
        <v>0</v>
      </c>
      <c r="K247" s="147"/>
      <c r="L247" s="150"/>
      <c r="M247" s="151"/>
      <c r="N247" s="147"/>
      <c r="O247" s="147"/>
      <c r="P247" s="152">
        <f>$P$248+$P$255+$P$258+$P$261+$P$264+$P$283+$P$291+$P$298+$P$301+$P$306+$P$334+$P$338</f>
        <v>0</v>
      </c>
      <c r="Q247" s="147"/>
      <c r="R247" s="152">
        <f>$R$248+$R$255+$R$258+$R$261+$R$264+$R$283+$R$291+$R$298+$R$301+$R$306+$R$334+$R$338</f>
        <v>24.141449379999997</v>
      </c>
      <c r="S247" s="147"/>
      <c r="T247" s="153">
        <f>$T$248+$T$255+$T$258+$T$261+$T$264+$T$283+$T$291+$T$298+$T$301+$T$306+$T$334+$T$338</f>
        <v>4.36597005</v>
      </c>
      <c r="AR247" s="154" t="s">
        <v>77</v>
      </c>
      <c r="AT247" s="154" t="s">
        <v>69</v>
      </c>
      <c r="AU247" s="154" t="s">
        <v>70</v>
      </c>
      <c r="AY247" s="154" t="s">
        <v>131</v>
      </c>
      <c r="BK247" s="155">
        <f>$BK$248+$BK$255+$BK$258+$BK$261+$BK$264+$BK$283+$BK$291+$BK$298+$BK$301+$BK$306+$BK$334+$BK$338</f>
        <v>0</v>
      </c>
    </row>
    <row r="248" spans="2:63" s="145" customFormat="1" ht="20.25" customHeight="1">
      <c r="B248" s="146"/>
      <c r="C248" s="147"/>
      <c r="D248" s="147" t="s">
        <v>69</v>
      </c>
      <c r="E248" s="156" t="s">
        <v>487</v>
      </c>
      <c r="F248" s="156" t="s">
        <v>488</v>
      </c>
      <c r="G248" s="147"/>
      <c r="H248" s="147"/>
      <c r="J248" s="157">
        <f>$BK$248</f>
        <v>0</v>
      </c>
      <c r="K248" s="147"/>
      <c r="L248" s="150"/>
      <c r="M248" s="151"/>
      <c r="N248" s="147"/>
      <c r="O248" s="147"/>
      <c r="P248" s="152">
        <f>SUM($P$249:$P$254)</f>
        <v>0</v>
      </c>
      <c r="Q248" s="147"/>
      <c r="R248" s="152">
        <f>SUM($R$249:$R$254)</f>
        <v>0.057426000000000005</v>
      </c>
      <c r="S248" s="147"/>
      <c r="T248" s="153">
        <f>SUM($T$249:$T$254)</f>
        <v>0</v>
      </c>
      <c r="AR248" s="154" t="s">
        <v>77</v>
      </c>
      <c r="AT248" s="154" t="s">
        <v>69</v>
      </c>
      <c r="AU248" s="154" t="s">
        <v>20</v>
      </c>
      <c r="AY248" s="154" t="s">
        <v>131</v>
      </c>
      <c r="BK248" s="155">
        <f>SUM($BK$249:$BK$254)</f>
        <v>0</v>
      </c>
    </row>
    <row r="249" spans="2:65" s="6" customFormat="1" ht="13.5" customHeight="1">
      <c r="B249" s="86"/>
      <c r="C249" s="161" t="s">
        <v>489</v>
      </c>
      <c r="D249" s="161" t="s">
        <v>134</v>
      </c>
      <c r="E249" s="159" t="s">
        <v>490</v>
      </c>
      <c r="F249" s="160" t="s">
        <v>491</v>
      </c>
      <c r="G249" s="161" t="s">
        <v>196</v>
      </c>
      <c r="H249" s="162">
        <v>38.284</v>
      </c>
      <c r="I249" s="163"/>
      <c r="J249" s="164">
        <f>ROUND($I$249*$H$249,2)</f>
        <v>0</v>
      </c>
      <c r="K249" s="160" t="s">
        <v>138</v>
      </c>
      <c r="L249" s="132"/>
      <c r="M249" s="165"/>
      <c r="N249" s="166" t="s">
        <v>41</v>
      </c>
      <c r="O249" s="87"/>
      <c r="P249" s="87"/>
      <c r="Q249" s="167">
        <v>0</v>
      </c>
      <c r="R249" s="167">
        <f>$Q$249*$H$249</f>
        <v>0</v>
      </c>
      <c r="S249" s="167">
        <v>0</v>
      </c>
      <c r="T249" s="168">
        <f>$S$249*$H$249</f>
        <v>0</v>
      </c>
      <c r="AR249" s="90" t="s">
        <v>364</v>
      </c>
      <c r="AT249" s="90" t="s">
        <v>134</v>
      </c>
      <c r="AU249" s="90" t="s">
        <v>77</v>
      </c>
      <c r="AY249" s="90" t="s">
        <v>131</v>
      </c>
      <c r="BE249" s="169">
        <f>IF($N$249="základní",$J$249,0)</f>
        <v>0</v>
      </c>
      <c r="BF249" s="169">
        <f>IF($N$249="snížená",$J$249,0)</f>
        <v>0</v>
      </c>
      <c r="BG249" s="169">
        <f>IF($N$249="zákl. přenesená",$J$249,0)</f>
        <v>0</v>
      </c>
      <c r="BH249" s="169">
        <f>IF($N$249="sníž. přenesená",$J$249,0)</f>
        <v>0</v>
      </c>
      <c r="BI249" s="169">
        <f>IF($N$249="nulová",$J$249,0)</f>
        <v>0</v>
      </c>
      <c r="BJ249" s="90" t="s">
        <v>20</v>
      </c>
      <c r="BK249" s="169">
        <f>ROUND($I$249*$H$249,2)</f>
        <v>0</v>
      </c>
      <c r="BL249" s="90" t="s">
        <v>364</v>
      </c>
      <c r="BM249" s="90" t="s">
        <v>492</v>
      </c>
    </row>
    <row r="250" spans="2:51" s="6" customFormat="1" ht="13.5" customHeight="1">
      <c r="B250" s="170"/>
      <c r="C250" s="171"/>
      <c r="D250" s="172" t="s">
        <v>140</v>
      </c>
      <c r="E250" s="173"/>
      <c r="F250" s="173" t="s">
        <v>493</v>
      </c>
      <c r="G250" s="171"/>
      <c r="H250" s="174">
        <v>8.559</v>
      </c>
      <c r="J250" s="171"/>
      <c r="K250" s="171"/>
      <c r="L250" s="175"/>
      <c r="M250" s="176"/>
      <c r="N250" s="171"/>
      <c r="O250" s="171"/>
      <c r="P250" s="171"/>
      <c r="Q250" s="171"/>
      <c r="R250" s="171"/>
      <c r="S250" s="171"/>
      <c r="T250" s="177"/>
      <c r="AT250" s="178" t="s">
        <v>140</v>
      </c>
      <c r="AU250" s="178" t="s">
        <v>77</v>
      </c>
      <c r="AV250" s="178" t="s">
        <v>77</v>
      </c>
      <c r="AW250" s="178" t="s">
        <v>89</v>
      </c>
      <c r="AX250" s="178" t="s">
        <v>70</v>
      </c>
      <c r="AY250" s="178" t="s">
        <v>131</v>
      </c>
    </row>
    <row r="251" spans="2:51" s="6" customFormat="1" ht="13.5" customHeight="1">
      <c r="B251" s="170"/>
      <c r="C251" s="171"/>
      <c r="D251" s="179" t="s">
        <v>140</v>
      </c>
      <c r="E251" s="171"/>
      <c r="F251" s="173" t="s">
        <v>494</v>
      </c>
      <c r="G251" s="171"/>
      <c r="H251" s="174">
        <v>29.725</v>
      </c>
      <c r="J251" s="171"/>
      <c r="K251" s="171"/>
      <c r="L251" s="175"/>
      <c r="M251" s="176"/>
      <c r="N251" s="171"/>
      <c r="O251" s="171"/>
      <c r="P251" s="171"/>
      <c r="Q251" s="171"/>
      <c r="R251" s="171"/>
      <c r="S251" s="171"/>
      <c r="T251" s="177"/>
      <c r="AT251" s="178" t="s">
        <v>140</v>
      </c>
      <c r="AU251" s="178" t="s">
        <v>77</v>
      </c>
      <c r="AV251" s="178" t="s">
        <v>77</v>
      </c>
      <c r="AW251" s="178" t="s">
        <v>89</v>
      </c>
      <c r="AX251" s="178" t="s">
        <v>70</v>
      </c>
      <c r="AY251" s="178" t="s">
        <v>131</v>
      </c>
    </row>
    <row r="252" spans="2:65" s="6" customFormat="1" ht="13.5" customHeight="1">
      <c r="B252" s="86"/>
      <c r="C252" s="180" t="s">
        <v>495</v>
      </c>
      <c r="D252" s="180" t="s">
        <v>207</v>
      </c>
      <c r="E252" s="181" t="s">
        <v>496</v>
      </c>
      <c r="F252" s="182" t="s">
        <v>497</v>
      </c>
      <c r="G252" s="183" t="s">
        <v>239</v>
      </c>
      <c r="H252" s="184">
        <v>57.426</v>
      </c>
      <c r="I252" s="185"/>
      <c r="J252" s="186">
        <f>ROUND($I$252*$H$252,2)</f>
        <v>0</v>
      </c>
      <c r="K252" s="182" t="s">
        <v>138</v>
      </c>
      <c r="L252" s="187"/>
      <c r="M252" s="188"/>
      <c r="N252" s="189" t="s">
        <v>41</v>
      </c>
      <c r="O252" s="87"/>
      <c r="P252" s="87"/>
      <c r="Q252" s="167">
        <v>0.001</v>
      </c>
      <c r="R252" s="167">
        <f>$Q$252*$H$252</f>
        <v>0.057426000000000005</v>
      </c>
      <c r="S252" s="167">
        <v>0</v>
      </c>
      <c r="T252" s="168">
        <f>$S$252*$H$252</f>
        <v>0</v>
      </c>
      <c r="AR252" s="90" t="s">
        <v>376</v>
      </c>
      <c r="AT252" s="90" t="s">
        <v>207</v>
      </c>
      <c r="AU252" s="90" t="s">
        <v>77</v>
      </c>
      <c r="AY252" s="6" t="s">
        <v>131</v>
      </c>
      <c r="BE252" s="169">
        <f>IF($N$252="základní",$J$252,0)</f>
        <v>0</v>
      </c>
      <c r="BF252" s="169">
        <f>IF($N$252="snížená",$J$252,0)</f>
        <v>0</v>
      </c>
      <c r="BG252" s="169">
        <f>IF($N$252="zákl. přenesená",$J$252,0)</f>
        <v>0</v>
      </c>
      <c r="BH252" s="169">
        <f>IF($N$252="sníž. přenesená",$J$252,0)</f>
        <v>0</v>
      </c>
      <c r="BI252" s="169">
        <f>IF($N$252="nulová",$J$252,0)</f>
        <v>0</v>
      </c>
      <c r="BJ252" s="90" t="s">
        <v>20</v>
      </c>
      <c r="BK252" s="169">
        <f>ROUND($I$252*$H$252,2)</f>
        <v>0</v>
      </c>
      <c r="BL252" s="90" t="s">
        <v>364</v>
      </c>
      <c r="BM252" s="90" t="s">
        <v>498</v>
      </c>
    </row>
    <row r="253" spans="2:47" s="6" customFormat="1" ht="28.5" customHeight="1">
      <c r="B253" s="86"/>
      <c r="C253" s="87"/>
      <c r="D253" s="172" t="s">
        <v>212</v>
      </c>
      <c r="E253" s="87"/>
      <c r="F253" s="190" t="s">
        <v>499</v>
      </c>
      <c r="G253" s="87"/>
      <c r="H253" s="87"/>
      <c r="J253" s="87"/>
      <c r="K253" s="87"/>
      <c r="L253" s="132"/>
      <c r="M253" s="191"/>
      <c r="N253" s="87"/>
      <c r="O253" s="87"/>
      <c r="P253" s="87"/>
      <c r="Q253" s="87"/>
      <c r="R253" s="87"/>
      <c r="S253" s="87"/>
      <c r="T253" s="192"/>
      <c r="AT253" s="6" t="s">
        <v>212</v>
      </c>
      <c r="AU253" s="6" t="s">
        <v>77</v>
      </c>
    </row>
    <row r="254" spans="2:51" s="6" customFormat="1" ht="13.5" customHeight="1">
      <c r="B254" s="170"/>
      <c r="C254" s="171"/>
      <c r="D254" s="179" t="s">
        <v>140</v>
      </c>
      <c r="E254" s="171"/>
      <c r="F254" s="173" t="s">
        <v>500</v>
      </c>
      <c r="G254" s="171"/>
      <c r="H254" s="174">
        <v>57.426</v>
      </c>
      <c r="J254" s="171"/>
      <c r="K254" s="171"/>
      <c r="L254" s="175"/>
      <c r="M254" s="176"/>
      <c r="N254" s="171"/>
      <c r="O254" s="171"/>
      <c r="P254" s="171"/>
      <c r="Q254" s="171"/>
      <c r="R254" s="171"/>
      <c r="S254" s="171"/>
      <c r="T254" s="177"/>
      <c r="AT254" s="178" t="s">
        <v>140</v>
      </c>
      <c r="AU254" s="178" t="s">
        <v>77</v>
      </c>
      <c r="AV254" s="178" t="s">
        <v>77</v>
      </c>
      <c r="AW254" s="178" t="s">
        <v>70</v>
      </c>
      <c r="AX254" s="178" t="s">
        <v>20</v>
      </c>
      <c r="AY254" s="178" t="s">
        <v>131</v>
      </c>
    </row>
    <row r="255" spans="2:63" s="145" customFormat="1" ht="30" customHeight="1">
      <c r="B255" s="146"/>
      <c r="C255" s="147"/>
      <c r="D255" s="147" t="s">
        <v>69</v>
      </c>
      <c r="E255" s="156" t="s">
        <v>501</v>
      </c>
      <c r="F255" s="156" t="s">
        <v>502</v>
      </c>
      <c r="G255" s="147"/>
      <c r="H255" s="147"/>
      <c r="J255" s="157">
        <f>$BK$255</f>
        <v>0</v>
      </c>
      <c r="K255" s="147"/>
      <c r="L255" s="150"/>
      <c r="M255" s="151"/>
      <c r="N255" s="147"/>
      <c r="O255" s="147"/>
      <c r="P255" s="152">
        <f>SUM($P$256:$P$257)</f>
        <v>0</v>
      </c>
      <c r="Q255" s="147"/>
      <c r="R255" s="152">
        <f>SUM($R$256:$R$257)</f>
        <v>0</v>
      </c>
      <c r="S255" s="147"/>
      <c r="T255" s="153">
        <f>SUM($T$256:$T$257)</f>
        <v>0</v>
      </c>
      <c r="AR255" s="154" t="s">
        <v>77</v>
      </c>
      <c r="AT255" s="154" t="s">
        <v>69</v>
      </c>
      <c r="AU255" s="154" t="s">
        <v>20</v>
      </c>
      <c r="AY255" s="154" t="s">
        <v>131</v>
      </c>
      <c r="BK255" s="155">
        <f>SUM($BK$256:$BK$257)</f>
        <v>0</v>
      </c>
    </row>
    <row r="256" spans="2:65" s="6" customFormat="1" ht="13.5" customHeight="1">
      <c r="B256" s="86"/>
      <c r="C256" s="158" t="s">
        <v>503</v>
      </c>
      <c r="D256" s="158" t="s">
        <v>134</v>
      </c>
      <c r="E256" s="159" t="s">
        <v>504</v>
      </c>
      <c r="F256" s="160" t="s">
        <v>505</v>
      </c>
      <c r="G256" s="161" t="s">
        <v>196</v>
      </c>
      <c r="H256" s="162">
        <v>7.242</v>
      </c>
      <c r="I256" s="163"/>
      <c r="J256" s="164">
        <f>ROUND($I$256*$H$256,2)</f>
        <v>0</v>
      </c>
      <c r="K256" s="160"/>
      <c r="L256" s="132"/>
      <c r="M256" s="165"/>
      <c r="N256" s="166" t="s">
        <v>41</v>
      </c>
      <c r="O256" s="87"/>
      <c r="P256" s="87"/>
      <c r="Q256" s="167">
        <v>0</v>
      </c>
      <c r="R256" s="167">
        <f>$Q$256*$H$256</f>
        <v>0</v>
      </c>
      <c r="S256" s="167">
        <v>0</v>
      </c>
      <c r="T256" s="168">
        <f>$S$256*$H$256</f>
        <v>0</v>
      </c>
      <c r="AR256" s="90" t="s">
        <v>364</v>
      </c>
      <c r="AT256" s="90" t="s">
        <v>134</v>
      </c>
      <c r="AU256" s="90" t="s">
        <v>77</v>
      </c>
      <c r="AY256" s="6" t="s">
        <v>131</v>
      </c>
      <c r="BE256" s="169">
        <f>IF($N$256="základní",$J$256,0)</f>
        <v>0</v>
      </c>
      <c r="BF256" s="169">
        <f>IF($N$256="snížená",$J$256,0)</f>
        <v>0</v>
      </c>
      <c r="BG256" s="169">
        <f>IF($N$256="zákl. přenesená",$J$256,0)</f>
        <v>0</v>
      </c>
      <c r="BH256" s="169">
        <f>IF($N$256="sníž. přenesená",$J$256,0)</f>
        <v>0</v>
      </c>
      <c r="BI256" s="169">
        <f>IF($N$256="nulová",$J$256,0)</f>
        <v>0</v>
      </c>
      <c r="BJ256" s="90" t="s">
        <v>20</v>
      </c>
      <c r="BK256" s="169">
        <f>ROUND($I$256*$H$256,2)</f>
        <v>0</v>
      </c>
      <c r="BL256" s="90" t="s">
        <v>364</v>
      </c>
      <c r="BM256" s="90" t="s">
        <v>506</v>
      </c>
    </row>
    <row r="257" spans="2:51" s="6" customFormat="1" ht="13.5" customHeight="1">
      <c r="B257" s="170"/>
      <c r="C257" s="171"/>
      <c r="D257" s="172" t="s">
        <v>140</v>
      </c>
      <c r="E257" s="173"/>
      <c r="F257" s="173" t="s">
        <v>507</v>
      </c>
      <c r="G257" s="171"/>
      <c r="H257" s="174">
        <v>7.242</v>
      </c>
      <c r="J257" s="171"/>
      <c r="K257" s="171"/>
      <c r="L257" s="175"/>
      <c r="M257" s="176"/>
      <c r="N257" s="171"/>
      <c r="O257" s="171"/>
      <c r="P257" s="171"/>
      <c r="Q257" s="171"/>
      <c r="R257" s="171"/>
      <c r="S257" s="171"/>
      <c r="T257" s="177"/>
      <c r="AT257" s="178" t="s">
        <v>140</v>
      </c>
      <c r="AU257" s="178" t="s">
        <v>77</v>
      </c>
      <c r="AV257" s="178" t="s">
        <v>77</v>
      </c>
      <c r="AW257" s="178" t="s">
        <v>89</v>
      </c>
      <c r="AX257" s="178" t="s">
        <v>20</v>
      </c>
      <c r="AY257" s="178" t="s">
        <v>131</v>
      </c>
    </row>
    <row r="258" spans="2:63" s="145" customFormat="1" ht="30" customHeight="1">
      <c r="B258" s="146"/>
      <c r="C258" s="147"/>
      <c r="D258" s="147" t="s">
        <v>69</v>
      </c>
      <c r="E258" s="156" t="s">
        <v>508</v>
      </c>
      <c r="F258" s="156" t="s">
        <v>509</v>
      </c>
      <c r="G258" s="147"/>
      <c r="H258" s="147"/>
      <c r="J258" s="157">
        <f>$BK$258</f>
        <v>0</v>
      </c>
      <c r="K258" s="147"/>
      <c r="L258" s="150"/>
      <c r="M258" s="151"/>
      <c r="N258" s="147"/>
      <c r="O258" s="147"/>
      <c r="P258" s="152">
        <f>SUM($P$259:$P$260)</f>
        <v>0</v>
      </c>
      <c r="Q258" s="147"/>
      <c r="R258" s="152">
        <f>SUM($R$259:$R$260)</f>
        <v>0</v>
      </c>
      <c r="S258" s="147"/>
      <c r="T258" s="153">
        <f>SUM($T$259:$T$260)</f>
        <v>0</v>
      </c>
      <c r="AR258" s="154" t="s">
        <v>77</v>
      </c>
      <c r="AT258" s="154" t="s">
        <v>69</v>
      </c>
      <c r="AU258" s="154" t="s">
        <v>20</v>
      </c>
      <c r="AY258" s="154" t="s">
        <v>131</v>
      </c>
      <c r="BK258" s="155">
        <f>SUM($BK$259:$BK$260)</f>
        <v>0</v>
      </c>
    </row>
    <row r="259" spans="2:65" s="6" customFormat="1" ht="13.5" customHeight="1">
      <c r="B259" s="86"/>
      <c r="C259" s="158" t="s">
        <v>510</v>
      </c>
      <c r="D259" s="158" t="s">
        <v>134</v>
      </c>
      <c r="E259" s="159" t="s">
        <v>511</v>
      </c>
      <c r="F259" s="160" t="s">
        <v>512</v>
      </c>
      <c r="G259" s="161" t="s">
        <v>303</v>
      </c>
      <c r="H259" s="162">
        <v>3</v>
      </c>
      <c r="I259" s="163"/>
      <c r="J259" s="164">
        <f>ROUND($I$259*$H$259,2)</f>
        <v>0</v>
      </c>
      <c r="K259" s="160"/>
      <c r="L259" s="132"/>
      <c r="M259" s="165"/>
      <c r="N259" s="166" t="s">
        <v>41</v>
      </c>
      <c r="O259" s="87"/>
      <c r="P259" s="87"/>
      <c r="Q259" s="167">
        <v>0</v>
      </c>
      <c r="R259" s="167">
        <f>$Q$259*$H$259</f>
        <v>0</v>
      </c>
      <c r="S259" s="167">
        <v>0</v>
      </c>
      <c r="T259" s="168">
        <f>$S$259*$H$259</f>
        <v>0</v>
      </c>
      <c r="AR259" s="90" t="s">
        <v>78</v>
      </c>
      <c r="AT259" s="90" t="s">
        <v>134</v>
      </c>
      <c r="AU259" s="90" t="s">
        <v>77</v>
      </c>
      <c r="AY259" s="6" t="s">
        <v>131</v>
      </c>
      <c r="BE259" s="169">
        <f>IF($N$259="základní",$J$259,0)</f>
        <v>0</v>
      </c>
      <c r="BF259" s="169">
        <f>IF($N$259="snížená",$J$259,0)</f>
        <v>0</v>
      </c>
      <c r="BG259" s="169">
        <f>IF($N$259="zákl. přenesená",$J$259,0)</f>
        <v>0</v>
      </c>
      <c r="BH259" s="169">
        <f>IF($N$259="sníž. přenesená",$J$259,0)</f>
        <v>0</v>
      </c>
      <c r="BI259" s="169">
        <f>IF($N$259="nulová",$J$259,0)</f>
        <v>0</v>
      </c>
      <c r="BJ259" s="90" t="s">
        <v>20</v>
      </c>
      <c r="BK259" s="169">
        <f>ROUND($I$259*$H$259,2)</f>
        <v>0</v>
      </c>
      <c r="BL259" s="90" t="s">
        <v>78</v>
      </c>
      <c r="BM259" s="90" t="s">
        <v>513</v>
      </c>
    </row>
    <row r="260" spans="2:65" s="6" customFormat="1" ht="13.5" customHeight="1">
      <c r="B260" s="86"/>
      <c r="C260" s="161" t="s">
        <v>514</v>
      </c>
      <c r="D260" s="161" t="s">
        <v>134</v>
      </c>
      <c r="E260" s="159" t="s">
        <v>515</v>
      </c>
      <c r="F260" s="160" t="s">
        <v>516</v>
      </c>
      <c r="G260" s="161" t="s">
        <v>303</v>
      </c>
      <c r="H260" s="162">
        <v>2</v>
      </c>
      <c r="I260" s="163"/>
      <c r="J260" s="164">
        <f>ROUND($I$260*$H$260,2)</f>
        <v>0</v>
      </c>
      <c r="K260" s="160"/>
      <c r="L260" s="132"/>
      <c r="M260" s="165"/>
      <c r="N260" s="166" t="s">
        <v>41</v>
      </c>
      <c r="O260" s="87"/>
      <c r="P260" s="87"/>
      <c r="Q260" s="167">
        <v>0</v>
      </c>
      <c r="R260" s="167">
        <f>$Q$260*$H$260</f>
        <v>0</v>
      </c>
      <c r="S260" s="167">
        <v>0</v>
      </c>
      <c r="T260" s="168">
        <f>$S$260*$H$260</f>
        <v>0</v>
      </c>
      <c r="AR260" s="90" t="s">
        <v>78</v>
      </c>
      <c r="AT260" s="90" t="s">
        <v>134</v>
      </c>
      <c r="AU260" s="90" t="s">
        <v>77</v>
      </c>
      <c r="AY260" s="90" t="s">
        <v>131</v>
      </c>
      <c r="BE260" s="169">
        <f>IF($N$260="základní",$J$260,0)</f>
        <v>0</v>
      </c>
      <c r="BF260" s="169">
        <f>IF($N$260="snížená",$J$260,0)</f>
        <v>0</v>
      </c>
      <c r="BG260" s="169">
        <f>IF($N$260="zákl. přenesená",$J$260,0)</f>
        <v>0</v>
      </c>
      <c r="BH260" s="169">
        <f>IF($N$260="sníž. přenesená",$J$260,0)</f>
        <v>0</v>
      </c>
      <c r="BI260" s="169">
        <f>IF($N$260="nulová",$J$260,0)</f>
        <v>0</v>
      </c>
      <c r="BJ260" s="90" t="s">
        <v>20</v>
      </c>
      <c r="BK260" s="169">
        <f>ROUND($I$260*$H$260,2)</f>
        <v>0</v>
      </c>
      <c r="BL260" s="90" t="s">
        <v>78</v>
      </c>
      <c r="BM260" s="90" t="s">
        <v>517</v>
      </c>
    </row>
    <row r="261" spans="2:63" s="145" customFormat="1" ht="30" customHeight="1">
      <c r="B261" s="146"/>
      <c r="C261" s="147"/>
      <c r="D261" s="147" t="s">
        <v>69</v>
      </c>
      <c r="E261" s="156" t="s">
        <v>518</v>
      </c>
      <c r="F261" s="156" t="s">
        <v>519</v>
      </c>
      <c r="G261" s="147"/>
      <c r="H261" s="147"/>
      <c r="J261" s="157">
        <f>$BK$261</f>
        <v>0</v>
      </c>
      <c r="K261" s="147"/>
      <c r="L261" s="150"/>
      <c r="M261" s="151"/>
      <c r="N261" s="147"/>
      <c r="O261" s="147"/>
      <c r="P261" s="152">
        <f>SUM($P$262:$P$263)</f>
        <v>0</v>
      </c>
      <c r="Q261" s="147"/>
      <c r="R261" s="152">
        <f>SUM($R$262:$R$263)</f>
        <v>0</v>
      </c>
      <c r="S261" s="147"/>
      <c r="T261" s="153">
        <f>SUM($T$262:$T$263)</f>
        <v>0.39599999999999996</v>
      </c>
      <c r="AR261" s="154" t="s">
        <v>77</v>
      </c>
      <c r="AT261" s="154" t="s">
        <v>69</v>
      </c>
      <c r="AU261" s="154" t="s">
        <v>20</v>
      </c>
      <c r="AY261" s="154" t="s">
        <v>131</v>
      </c>
      <c r="BK261" s="155">
        <f>SUM($BK$262:$BK$263)</f>
        <v>0</v>
      </c>
    </row>
    <row r="262" spans="2:65" s="6" customFormat="1" ht="13.5" customHeight="1">
      <c r="B262" s="86"/>
      <c r="C262" s="161" t="s">
        <v>520</v>
      </c>
      <c r="D262" s="161" t="s">
        <v>134</v>
      </c>
      <c r="E262" s="159" t="s">
        <v>521</v>
      </c>
      <c r="F262" s="160" t="s">
        <v>522</v>
      </c>
      <c r="G262" s="161" t="s">
        <v>196</v>
      </c>
      <c r="H262" s="162">
        <v>18</v>
      </c>
      <c r="I262" s="163"/>
      <c r="J262" s="164">
        <f>ROUND($I$262*$H$262,2)</f>
        <v>0</v>
      </c>
      <c r="K262" s="160" t="s">
        <v>138</v>
      </c>
      <c r="L262" s="132"/>
      <c r="M262" s="165"/>
      <c r="N262" s="166" t="s">
        <v>41</v>
      </c>
      <c r="O262" s="87"/>
      <c r="P262" s="87"/>
      <c r="Q262" s="167">
        <v>0</v>
      </c>
      <c r="R262" s="167">
        <f>$Q$262*$H$262</f>
        <v>0</v>
      </c>
      <c r="S262" s="167">
        <v>0.022</v>
      </c>
      <c r="T262" s="168">
        <f>$S$262*$H$262</f>
        <v>0.39599999999999996</v>
      </c>
      <c r="AR262" s="90" t="s">
        <v>364</v>
      </c>
      <c r="AT262" s="90" t="s">
        <v>134</v>
      </c>
      <c r="AU262" s="90" t="s">
        <v>77</v>
      </c>
      <c r="AY262" s="90" t="s">
        <v>131</v>
      </c>
      <c r="BE262" s="169">
        <f>IF($N$262="základní",$J$262,0)</f>
        <v>0</v>
      </c>
      <c r="BF262" s="169">
        <f>IF($N$262="snížená",$J$262,0)</f>
        <v>0</v>
      </c>
      <c r="BG262" s="169">
        <f>IF($N$262="zákl. přenesená",$J$262,0)</f>
        <v>0</v>
      </c>
      <c r="BH262" s="169">
        <f>IF($N$262="sníž. přenesená",$J$262,0)</f>
        <v>0</v>
      </c>
      <c r="BI262" s="169">
        <f>IF($N$262="nulová",$J$262,0)</f>
        <v>0</v>
      </c>
      <c r="BJ262" s="90" t="s">
        <v>20</v>
      </c>
      <c r="BK262" s="169">
        <f>ROUND($I$262*$H$262,2)</f>
        <v>0</v>
      </c>
      <c r="BL262" s="90" t="s">
        <v>364</v>
      </c>
      <c r="BM262" s="90" t="s">
        <v>523</v>
      </c>
    </row>
    <row r="263" spans="2:51" s="6" customFormat="1" ht="13.5" customHeight="1">
      <c r="B263" s="170"/>
      <c r="C263" s="171"/>
      <c r="D263" s="172" t="s">
        <v>140</v>
      </c>
      <c r="E263" s="173"/>
      <c r="F263" s="173" t="s">
        <v>524</v>
      </c>
      <c r="G263" s="171"/>
      <c r="H263" s="174">
        <v>18</v>
      </c>
      <c r="J263" s="171"/>
      <c r="K263" s="171"/>
      <c r="L263" s="175"/>
      <c r="M263" s="176"/>
      <c r="N263" s="171"/>
      <c r="O263" s="171"/>
      <c r="P263" s="171"/>
      <c r="Q263" s="171"/>
      <c r="R263" s="171"/>
      <c r="S263" s="171"/>
      <c r="T263" s="177"/>
      <c r="AT263" s="178" t="s">
        <v>140</v>
      </c>
      <c r="AU263" s="178" t="s">
        <v>77</v>
      </c>
      <c r="AV263" s="178" t="s">
        <v>77</v>
      </c>
      <c r="AW263" s="178" t="s">
        <v>89</v>
      </c>
      <c r="AX263" s="178" t="s">
        <v>20</v>
      </c>
      <c r="AY263" s="178" t="s">
        <v>131</v>
      </c>
    </row>
    <row r="264" spans="2:63" s="145" customFormat="1" ht="30" customHeight="1">
      <c r="B264" s="146"/>
      <c r="C264" s="147"/>
      <c r="D264" s="147" t="s">
        <v>69</v>
      </c>
      <c r="E264" s="156" t="s">
        <v>525</v>
      </c>
      <c r="F264" s="156" t="s">
        <v>526</v>
      </c>
      <c r="G264" s="147"/>
      <c r="H264" s="147"/>
      <c r="J264" s="157">
        <f>$BK$264</f>
        <v>0</v>
      </c>
      <c r="K264" s="147"/>
      <c r="L264" s="150"/>
      <c r="M264" s="151"/>
      <c r="N264" s="147"/>
      <c r="O264" s="147"/>
      <c r="P264" s="152">
        <f>SUM($P$265:$P$282)</f>
        <v>0</v>
      </c>
      <c r="Q264" s="147"/>
      <c r="R264" s="152">
        <f>SUM($R$265:$R$282)</f>
        <v>0.17120000000000002</v>
      </c>
      <c r="S264" s="147"/>
      <c r="T264" s="153">
        <f>SUM($T$265:$T$282)</f>
        <v>0.13132</v>
      </c>
      <c r="AR264" s="154" t="s">
        <v>77</v>
      </c>
      <c r="AT264" s="154" t="s">
        <v>69</v>
      </c>
      <c r="AU264" s="154" t="s">
        <v>20</v>
      </c>
      <c r="AY264" s="154" t="s">
        <v>131</v>
      </c>
      <c r="BK264" s="155">
        <f>SUM($BK$265:$BK$282)</f>
        <v>0</v>
      </c>
    </row>
    <row r="265" spans="2:65" s="6" customFormat="1" ht="13.5" customHeight="1">
      <c r="B265" s="86"/>
      <c r="C265" s="158" t="s">
        <v>527</v>
      </c>
      <c r="D265" s="158" t="s">
        <v>134</v>
      </c>
      <c r="E265" s="159" t="s">
        <v>528</v>
      </c>
      <c r="F265" s="160" t="s">
        <v>529</v>
      </c>
      <c r="G265" s="161" t="s">
        <v>283</v>
      </c>
      <c r="H265" s="162">
        <v>18</v>
      </c>
      <c r="I265" s="163"/>
      <c r="J265" s="164">
        <f>ROUND($I$265*$H$265,2)</f>
        <v>0</v>
      </c>
      <c r="K265" s="160" t="s">
        <v>138</v>
      </c>
      <c r="L265" s="132"/>
      <c r="M265" s="165"/>
      <c r="N265" s="166" t="s">
        <v>41</v>
      </c>
      <c r="O265" s="87"/>
      <c r="P265" s="87"/>
      <c r="Q265" s="167">
        <v>0</v>
      </c>
      <c r="R265" s="167">
        <f>$Q$265*$H$265</f>
        <v>0</v>
      </c>
      <c r="S265" s="167">
        <v>0.00223</v>
      </c>
      <c r="T265" s="168">
        <f>$S$265*$H$265</f>
        <v>0.04014</v>
      </c>
      <c r="AR265" s="90" t="s">
        <v>78</v>
      </c>
      <c r="AT265" s="90" t="s">
        <v>134</v>
      </c>
      <c r="AU265" s="90" t="s">
        <v>77</v>
      </c>
      <c r="AY265" s="6" t="s">
        <v>131</v>
      </c>
      <c r="BE265" s="169">
        <f>IF($N$265="základní",$J$265,0)</f>
        <v>0</v>
      </c>
      <c r="BF265" s="169">
        <f>IF($N$265="snížená",$J$265,0)</f>
        <v>0</v>
      </c>
      <c r="BG265" s="169">
        <f>IF($N$265="zákl. přenesená",$J$265,0)</f>
        <v>0</v>
      </c>
      <c r="BH265" s="169">
        <f>IF($N$265="sníž. přenesená",$J$265,0)</f>
        <v>0</v>
      </c>
      <c r="BI265" s="169">
        <f>IF($N$265="nulová",$J$265,0)</f>
        <v>0</v>
      </c>
      <c r="BJ265" s="90" t="s">
        <v>20</v>
      </c>
      <c r="BK265" s="169">
        <f>ROUND($I$265*$H$265,2)</f>
        <v>0</v>
      </c>
      <c r="BL265" s="90" t="s">
        <v>78</v>
      </c>
      <c r="BM265" s="90" t="s">
        <v>530</v>
      </c>
    </row>
    <row r="266" spans="2:51" s="6" customFormat="1" ht="13.5" customHeight="1">
      <c r="B266" s="170"/>
      <c r="C266" s="171"/>
      <c r="D266" s="172" t="s">
        <v>140</v>
      </c>
      <c r="E266" s="173"/>
      <c r="F266" s="173" t="s">
        <v>531</v>
      </c>
      <c r="G266" s="171"/>
      <c r="H266" s="174">
        <v>18</v>
      </c>
      <c r="J266" s="171"/>
      <c r="K266" s="171"/>
      <c r="L266" s="175"/>
      <c r="M266" s="176"/>
      <c r="N266" s="171"/>
      <c r="O266" s="171"/>
      <c r="P266" s="171"/>
      <c r="Q266" s="171"/>
      <c r="R266" s="171"/>
      <c r="S266" s="171"/>
      <c r="T266" s="177"/>
      <c r="AT266" s="178" t="s">
        <v>140</v>
      </c>
      <c r="AU266" s="178" t="s">
        <v>77</v>
      </c>
      <c r="AV266" s="178" t="s">
        <v>77</v>
      </c>
      <c r="AW266" s="178" t="s">
        <v>89</v>
      </c>
      <c r="AX266" s="178" t="s">
        <v>20</v>
      </c>
      <c r="AY266" s="178" t="s">
        <v>131</v>
      </c>
    </row>
    <row r="267" spans="2:65" s="6" customFormat="1" ht="13.5" customHeight="1">
      <c r="B267" s="86"/>
      <c r="C267" s="158" t="s">
        <v>532</v>
      </c>
      <c r="D267" s="158" t="s">
        <v>134</v>
      </c>
      <c r="E267" s="159" t="s">
        <v>533</v>
      </c>
      <c r="F267" s="160" t="s">
        <v>534</v>
      </c>
      <c r="G267" s="161" t="s">
        <v>283</v>
      </c>
      <c r="H267" s="162">
        <v>16</v>
      </c>
      <c r="I267" s="163"/>
      <c r="J267" s="164">
        <f>ROUND($I$267*$H$267,2)</f>
        <v>0</v>
      </c>
      <c r="K267" s="160" t="s">
        <v>138</v>
      </c>
      <c r="L267" s="132"/>
      <c r="M267" s="165"/>
      <c r="N267" s="166" t="s">
        <v>41</v>
      </c>
      <c r="O267" s="87"/>
      <c r="P267" s="87"/>
      <c r="Q267" s="167">
        <v>0</v>
      </c>
      <c r="R267" s="167">
        <f>$Q$267*$H$267</f>
        <v>0</v>
      </c>
      <c r="S267" s="167">
        <v>0.00175</v>
      </c>
      <c r="T267" s="168">
        <f>$S$267*$H$267</f>
        <v>0.028</v>
      </c>
      <c r="AR267" s="90" t="s">
        <v>364</v>
      </c>
      <c r="AT267" s="90" t="s">
        <v>134</v>
      </c>
      <c r="AU267" s="90" t="s">
        <v>77</v>
      </c>
      <c r="AY267" s="6" t="s">
        <v>131</v>
      </c>
      <c r="BE267" s="169">
        <f>IF($N$267="základní",$J$267,0)</f>
        <v>0</v>
      </c>
      <c r="BF267" s="169">
        <f>IF($N$267="snížená",$J$267,0)</f>
        <v>0</v>
      </c>
      <c r="BG267" s="169">
        <f>IF($N$267="zákl. přenesená",$J$267,0)</f>
        <v>0</v>
      </c>
      <c r="BH267" s="169">
        <f>IF($N$267="sníž. přenesená",$J$267,0)</f>
        <v>0</v>
      </c>
      <c r="BI267" s="169">
        <f>IF($N$267="nulová",$J$267,0)</f>
        <v>0</v>
      </c>
      <c r="BJ267" s="90" t="s">
        <v>20</v>
      </c>
      <c r="BK267" s="169">
        <f>ROUND($I$267*$H$267,2)</f>
        <v>0</v>
      </c>
      <c r="BL267" s="90" t="s">
        <v>364</v>
      </c>
      <c r="BM267" s="90" t="s">
        <v>535</v>
      </c>
    </row>
    <row r="268" spans="2:51" s="6" customFormat="1" ht="13.5" customHeight="1">
      <c r="B268" s="170"/>
      <c r="C268" s="171"/>
      <c r="D268" s="172" t="s">
        <v>140</v>
      </c>
      <c r="E268" s="173"/>
      <c r="F268" s="173" t="s">
        <v>536</v>
      </c>
      <c r="G268" s="171"/>
      <c r="H268" s="174">
        <v>16</v>
      </c>
      <c r="J268" s="171"/>
      <c r="K268" s="171"/>
      <c r="L268" s="175"/>
      <c r="M268" s="176"/>
      <c r="N268" s="171"/>
      <c r="O268" s="171"/>
      <c r="P268" s="171"/>
      <c r="Q268" s="171"/>
      <c r="R268" s="171"/>
      <c r="S268" s="171"/>
      <c r="T268" s="177"/>
      <c r="AT268" s="178" t="s">
        <v>140</v>
      </c>
      <c r="AU268" s="178" t="s">
        <v>77</v>
      </c>
      <c r="AV268" s="178" t="s">
        <v>77</v>
      </c>
      <c r="AW268" s="178" t="s">
        <v>89</v>
      </c>
      <c r="AX268" s="178" t="s">
        <v>20</v>
      </c>
      <c r="AY268" s="178" t="s">
        <v>131</v>
      </c>
    </row>
    <row r="269" spans="2:65" s="6" customFormat="1" ht="13.5" customHeight="1">
      <c r="B269" s="86"/>
      <c r="C269" s="158" t="s">
        <v>537</v>
      </c>
      <c r="D269" s="158" t="s">
        <v>134</v>
      </c>
      <c r="E269" s="159" t="s">
        <v>538</v>
      </c>
      <c r="F269" s="160" t="s">
        <v>539</v>
      </c>
      <c r="G269" s="161" t="s">
        <v>283</v>
      </c>
      <c r="H269" s="162">
        <v>14.45</v>
      </c>
      <c r="I269" s="163"/>
      <c r="J269" s="164">
        <f>ROUND($I$269*$H$269,2)</f>
        <v>0</v>
      </c>
      <c r="K269" s="160" t="s">
        <v>138</v>
      </c>
      <c r="L269" s="132"/>
      <c r="M269" s="165"/>
      <c r="N269" s="166" t="s">
        <v>41</v>
      </c>
      <c r="O269" s="87"/>
      <c r="P269" s="87"/>
      <c r="Q269" s="167">
        <v>0</v>
      </c>
      <c r="R269" s="167">
        <f>$Q$269*$H$269</f>
        <v>0</v>
      </c>
      <c r="S269" s="167">
        <v>0.0026</v>
      </c>
      <c r="T269" s="168">
        <f>$S$269*$H$269</f>
        <v>0.03757</v>
      </c>
      <c r="AR269" s="90" t="s">
        <v>364</v>
      </c>
      <c r="AT269" s="90" t="s">
        <v>134</v>
      </c>
      <c r="AU269" s="90" t="s">
        <v>77</v>
      </c>
      <c r="AY269" s="6" t="s">
        <v>131</v>
      </c>
      <c r="BE269" s="169">
        <f>IF($N$269="základní",$J$269,0)</f>
        <v>0</v>
      </c>
      <c r="BF269" s="169">
        <f>IF($N$269="snížená",$J$269,0)</f>
        <v>0</v>
      </c>
      <c r="BG269" s="169">
        <f>IF($N$269="zákl. přenesená",$J$269,0)</f>
        <v>0</v>
      </c>
      <c r="BH269" s="169">
        <f>IF($N$269="sníž. přenesená",$J$269,0)</f>
        <v>0</v>
      </c>
      <c r="BI269" s="169">
        <f>IF($N$269="nulová",$J$269,0)</f>
        <v>0</v>
      </c>
      <c r="BJ269" s="90" t="s">
        <v>20</v>
      </c>
      <c r="BK269" s="169">
        <f>ROUND($I$269*$H$269,2)</f>
        <v>0</v>
      </c>
      <c r="BL269" s="90" t="s">
        <v>364</v>
      </c>
      <c r="BM269" s="90" t="s">
        <v>540</v>
      </c>
    </row>
    <row r="270" spans="2:51" s="6" customFormat="1" ht="13.5" customHeight="1">
      <c r="B270" s="170"/>
      <c r="C270" s="171"/>
      <c r="D270" s="172" t="s">
        <v>140</v>
      </c>
      <c r="E270" s="173"/>
      <c r="F270" s="173" t="s">
        <v>541</v>
      </c>
      <c r="G270" s="171"/>
      <c r="H270" s="174">
        <v>14.45</v>
      </c>
      <c r="J270" s="171"/>
      <c r="K270" s="171"/>
      <c r="L270" s="175"/>
      <c r="M270" s="176"/>
      <c r="N270" s="171"/>
      <c r="O270" s="171"/>
      <c r="P270" s="171"/>
      <c r="Q270" s="171"/>
      <c r="R270" s="171"/>
      <c r="S270" s="171"/>
      <c r="T270" s="177"/>
      <c r="AT270" s="178" t="s">
        <v>140</v>
      </c>
      <c r="AU270" s="178" t="s">
        <v>77</v>
      </c>
      <c r="AV270" s="178" t="s">
        <v>77</v>
      </c>
      <c r="AW270" s="178" t="s">
        <v>89</v>
      </c>
      <c r="AX270" s="178" t="s">
        <v>20</v>
      </c>
      <c r="AY270" s="178" t="s">
        <v>131</v>
      </c>
    </row>
    <row r="271" spans="2:65" s="6" customFormat="1" ht="13.5" customHeight="1">
      <c r="B271" s="86"/>
      <c r="C271" s="158" t="s">
        <v>542</v>
      </c>
      <c r="D271" s="158" t="s">
        <v>134</v>
      </c>
      <c r="E271" s="159" t="s">
        <v>543</v>
      </c>
      <c r="F271" s="160" t="s">
        <v>544</v>
      </c>
      <c r="G271" s="161" t="s">
        <v>283</v>
      </c>
      <c r="H271" s="162">
        <v>6.5</v>
      </c>
      <c r="I271" s="163"/>
      <c r="J271" s="164">
        <f>ROUND($I$271*$H$271,2)</f>
        <v>0</v>
      </c>
      <c r="K271" s="160"/>
      <c r="L271" s="132"/>
      <c r="M271" s="165"/>
      <c r="N271" s="166" t="s">
        <v>41</v>
      </c>
      <c r="O271" s="87"/>
      <c r="P271" s="87"/>
      <c r="Q271" s="167">
        <v>0</v>
      </c>
      <c r="R271" s="167">
        <f>$Q$271*$H$271</f>
        <v>0</v>
      </c>
      <c r="S271" s="167">
        <v>0.00394</v>
      </c>
      <c r="T271" s="168">
        <f>$S$271*$H$271</f>
        <v>0.02561</v>
      </c>
      <c r="AR271" s="90" t="s">
        <v>364</v>
      </c>
      <c r="AT271" s="90" t="s">
        <v>134</v>
      </c>
      <c r="AU271" s="90" t="s">
        <v>77</v>
      </c>
      <c r="AY271" s="6" t="s">
        <v>131</v>
      </c>
      <c r="BE271" s="169">
        <f>IF($N$271="základní",$J$271,0)</f>
        <v>0</v>
      </c>
      <c r="BF271" s="169">
        <f>IF($N$271="snížená",$J$271,0)</f>
        <v>0</v>
      </c>
      <c r="BG271" s="169">
        <f>IF($N$271="zákl. přenesená",$J$271,0)</f>
        <v>0</v>
      </c>
      <c r="BH271" s="169">
        <f>IF($N$271="sníž. přenesená",$J$271,0)</f>
        <v>0</v>
      </c>
      <c r="BI271" s="169">
        <f>IF($N$271="nulová",$J$271,0)</f>
        <v>0</v>
      </c>
      <c r="BJ271" s="90" t="s">
        <v>20</v>
      </c>
      <c r="BK271" s="169">
        <f>ROUND($I$271*$H$271,2)</f>
        <v>0</v>
      </c>
      <c r="BL271" s="90" t="s">
        <v>364</v>
      </c>
      <c r="BM271" s="90" t="s">
        <v>545</v>
      </c>
    </row>
    <row r="272" spans="2:65" s="6" customFormat="1" ht="13.5" customHeight="1">
      <c r="B272" s="86"/>
      <c r="C272" s="161" t="s">
        <v>546</v>
      </c>
      <c r="D272" s="161" t="s">
        <v>134</v>
      </c>
      <c r="E272" s="159" t="s">
        <v>547</v>
      </c>
      <c r="F272" s="160" t="s">
        <v>548</v>
      </c>
      <c r="G272" s="161" t="s">
        <v>283</v>
      </c>
      <c r="H272" s="162">
        <v>18</v>
      </c>
      <c r="I272" s="163"/>
      <c r="J272" s="164">
        <f>ROUND($I$272*$H$272,2)</f>
        <v>0</v>
      </c>
      <c r="K272" s="160" t="s">
        <v>138</v>
      </c>
      <c r="L272" s="132"/>
      <c r="M272" s="165"/>
      <c r="N272" s="166" t="s">
        <v>41</v>
      </c>
      <c r="O272" s="87"/>
      <c r="P272" s="87"/>
      <c r="Q272" s="167">
        <v>0.00389</v>
      </c>
      <c r="R272" s="167">
        <f>$Q$272*$H$272</f>
        <v>0.07002</v>
      </c>
      <c r="S272" s="167">
        <v>0</v>
      </c>
      <c r="T272" s="168">
        <f>$S$272*$H$272</f>
        <v>0</v>
      </c>
      <c r="AR272" s="90" t="s">
        <v>364</v>
      </c>
      <c r="AT272" s="90" t="s">
        <v>134</v>
      </c>
      <c r="AU272" s="90" t="s">
        <v>77</v>
      </c>
      <c r="AY272" s="90" t="s">
        <v>131</v>
      </c>
      <c r="BE272" s="169">
        <f>IF($N$272="základní",$J$272,0)</f>
        <v>0</v>
      </c>
      <c r="BF272" s="169">
        <f>IF($N$272="snížená",$J$272,0)</f>
        <v>0</v>
      </c>
      <c r="BG272" s="169">
        <f>IF($N$272="zákl. přenesená",$J$272,0)</f>
        <v>0</v>
      </c>
      <c r="BH272" s="169">
        <f>IF($N$272="sníž. přenesená",$J$272,0)</f>
        <v>0</v>
      </c>
      <c r="BI272" s="169">
        <f>IF($N$272="nulová",$J$272,0)</f>
        <v>0</v>
      </c>
      <c r="BJ272" s="90" t="s">
        <v>20</v>
      </c>
      <c r="BK272" s="169">
        <f>ROUND($I$272*$H$272,2)</f>
        <v>0</v>
      </c>
      <c r="BL272" s="90" t="s">
        <v>364</v>
      </c>
      <c r="BM272" s="90" t="s">
        <v>549</v>
      </c>
    </row>
    <row r="273" spans="2:51" s="6" customFormat="1" ht="13.5" customHeight="1">
      <c r="B273" s="170"/>
      <c r="C273" s="171"/>
      <c r="D273" s="172" t="s">
        <v>140</v>
      </c>
      <c r="E273" s="173"/>
      <c r="F273" s="173" t="s">
        <v>531</v>
      </c>
      <c r="G273" s="171"/>
      <c r="H273" s="174">
        <v>18</v>
      </c>
      <c r="J273" s="171"/>
      <c r="K273" s="171"/>
      <c r="L273" s="175"/>
      <c r="M273" s="176"/>
      <c r="N273" s="171"/>
      <c r="O273" s="171"/>
      <c r="P273" s="171"/>
      <c r="Q273" s="171"/>
      <c r="R273" s="171"/>
      <c r="S273" s="171"/>
      <c r="T273" s="177"/>
      <c r="AT273" s="178" t="s">
        <v>140</v>
      </c>
      <c r="AU273" s="178" t="s">
        <v>77</v>
      </c>
      <c r="AV273" s="178" t="s">
        <v>77</v>
      </c>
      <c r="AW273" s="178" t="s">
        <v>89</v>
      </c>
      <c r="AX273" s="178" t="s">
        <v>20</v>
      </c>
      <c r="AY273" s="178" t="s">
        <v>131</v>
      </c>
    </row>
    <row r="274" spans="2:65" s="6" customFormat="1" ht="13.5" customHeight="1">
      <c r="B274" s="86"/>
      <c r="C274" s="158" t="s">
        <v>6</v>
      </c>
      <c r="D274" s="158" t="s">
        <v>134</v>
      </c>
      <c r="E274" s="159" t="s">
        <v>550</v>
      </c>
      <c r="F274" s="160" t="s">
        <v>551</v>
      </c>
      <c r="G274" s="161" t="s">
        <v>409</v>
      </c>
      <c r="H274" s="162">
        <v>22</v>
      </c>
      <c r="I274" s="163"/>
      <c r="J274" s="164">
        <f>ROUND($I$274*$H$274,2)</f>
        <v>0</v>
      </c>
      <c r="K274" s="160" t="s">
        <v>138</v>
      </c>
      <c r="L274" s="132"/>
      <c r="M274" s="165"/>
      <c r="N274" s="166" t="s">
        <v>41</v>
      </c>
      <c r="O274" s="87"/>
      <c r="P274" s="87"/>
      <c r="Q274" s="167">
        <v>0</v>
      </c>
      <c r="R274" s="167">
        <f>$Q$274*$H$274</f>
        <v>0</v>
      </c>
      <c r="S274" s="167">
        <v>0</v>
      </c>
      <c r="T274" s="168">
        <f>$S$274*$H$274</f>
        <v>0</v>
      </c>
      <c r="AR274" s="90" t="s">
        <v>364</v>
      </c>
      <c r="AT274" s="90" t="s">
        <v>134</v>
      </c>
      <c r="AU274" s="90" t="s">
        <v>77</v>
      </c>
      <c r="AY274" s="6" t="s">
        <v>131</v>
      </c>
      <c r="BE274" s="169">
        <f>IF($N$274="základní",$J$274,0)</f>
        <v>0</v>
      </c>
      <c r="BF274" s="169">
        <f>IF($N$274="snížená",$J$274,0)</f>
        <v>0</v>
      </c>
      <c r="BG274" s="169">
        <f>IF($N$274="zákl. přenesená",$J$274,0)</f>
        <v>0</v>
      </c>
      <c r="BH274" s="169">
        <f>IF($N$274="sníž. přenesená",$J$274,0)</f>
        <v>0</v>
      </c>
      <c r="BI274" s="169">
        <f>IF($N$274="nulová",$J$274,0)</f>
        <v>0</v>
      </c>
      <c r="BJ274" s="90" t="s">
        <v>20</v>
      </c>
      <c r="BK274" s="169">
        <f>ROUND($I$274*$H$274,2)</f>
        <v>0</v>
      </c>
      <c r="BL274" s="90" t="s">
        <v>364</v>
      </c>
      <c r="BM274" s="90" t="s">
        <v>552</v>
      </c>
    </row>
    <row r="275" spans="2:65" s="6" customFormat="1" ht="13.5" customHeight="1">
      <c r="B275" s="86"/>
      <c r="C275" s="161" t="s">
        <v>553</v>
      </c>
      <c r="D275" s="161" t="s">
        <v>134</v>
      </c>
      <c r="E275" s="159" t="s">
        <v>554</v>
      </c>
      <c r="F275" s="160" t="s">
        <v>555</v>
      </c>
      <c r="G275" s="161" t="s">
        <v>283</v>
      </c>
      <c r="H275" s="162">
        <v>16</v>
      </c>
      <c r="I275" s="163"/>
      <c r="J275" s="164">
        <f>ROUND($I$275*$H$275,2)</f>
        <v>0</v>
      </c>
      <c r="K275" s="160"/>
      <c r="L275" s="132"/>
      <c r="M275" s="165"/>
      <c r="N275" s="166" t="s">
        <v>41</v>
      </c>
      <c r="O275" s="87"/>
      <c r="P275" s="87"/>
      <c r="Q275" s="167">
        <v>0.00565</v>
      </c>
      <c r="R275" s="167">
        <f>$Q$275*$H$275</f>
        <v>0.0904</v>
      </c>
      <c r="S275" s="167">
        <v>0</v>
      </c>
      <c r="T275" s="168">
        <f>$S$275*$H$275</f>
        <v>0</v>
      </c>
      <c r="AR275" s="90" t="s">
        <v>364</v>
      </c>
      <c r="AT275" s="90" t="s">
        <v>134</v>
      </c>
      <c r="AU275" s="90" t="s">
        <v>77</v>
      </c>
      <c r="AY275" s="90" t="s">
        <v>131</v>
      </c>
      <c r="BE275" s="169">
        <f>IF($N$275="základní",$J$275,0)</f>
        <v>0</v>
      </c>
      <c r="BF275" s="169">
        <f>IF($N$275="snížená",$J$275,0)</f>
        <v>0</v>
      </c>
      <c r="BG275" s="169">
        <f>IF($N$275="zákl. přenesená",$J$275,0)</f>
        <v>0</v>
      </c>
      <c r="BH275" s="169">
        <f>IF($N$275="sníž. přenesená",$J$275,0)</f>
        <v>0</v>
      </c>
      <c r="BI275" s="169">
        <f>IF($N$275="nulová",$J$275,0)</f>
        <v>0</v>
      </c>
      <c r="BJ275" s="90" t="s">
        <v>20</v>
      </c>
      <c r="BK275" s="169">
        <f>ROUND($I$275*$H$275,2)</f>
        <v>0</v>
      </c>
      <c r="BL275" s="90" t="s">
        <v>364</v>
      </c>
      <c r="BM275" s="90" t="s">
        <v>556</v>
      </c>
    </row>
    <row r="276" spans="2:51" s="6" customFormat="1" ht="13.5" customHeight="1">
      <c r="B276" s="170"/>
      <c r="C276" s="171"/>
      <c r="D276" s="172" t="s">
        <v>140</v>
      </c>
      <c r="E276" s="173"/>
      <c r="F276" s="173" t="s">
        <v>536</v>
      </c>
      <c r="G276" s="171"/>
      <c r="H276" s="174">
        <v>16</v>
      </c>
      <c r="J276" s="171"/>
      <c r="K276" s="171"/>
      <c r="L276" s="175"/>
      <c r="M276" s="176"/>
      <c r="N276" s="171"/>
      <c r="O276" s="171"/>
      <c r="P276" s="171"/>
      <c r="Q276" s="171"/>
      <c r="R276" s="171"/>
      <c r="S276" s="171"/>
      <c r="T276" s="177"/>
      <c r="AT276" s="178" t="s">
        <v>140</v>
      </c>
      <c r="AU276" s="178" t="s">
        <v>77</v>
      </c>
      <c r="AV276" s="178" t="s">
        <v>77</v>
      </c>
      <c r="AW276" s="178" t="s">
        <v>89</v>
      </c>
      <c r="AX276" s="178" t="s">
        <v>20</v>
      </c>
      <c r="AY276" s="178" t="s">
        <v>131</v>
      </c>
    </row>
    <row r="277" spans="2:65" s="6" customFormat="1" ht="13.5" customHeight="1">
      <c r="B277" s="86"/>
      <c r="C277" s="158" t="s">
        <v>557</v>
      </c>
      <c r="D277" s="158" t="s">
        <v>134</v>
      </c>
      <c r="E277" s="159" t="s">
        <v>558</v>
      </c>
      <c r="F277" s="160" t="s">
        <v>559</v>
      </c>
      <c r="G277" s="161" t="s">
        <v>409</v>
      </c>
      <c r="H277" s="162">
        <v>80</v>
      </c>
      <c r="I277" s="163"/>
      <c r="J277" s="164">
        <f>ROUND($I$277*$H$277,2)</f>
        <v>0</v>
      </c>
      <c r="K277" s="160" t="s">
        <v>138</v>
      </c>
      <c r="L277" s="132"/>
      <c r="M277" s="165"/>
      <c r="N277" s="166" t="s">
        <v>41</v>
      </c>
      <c r="O277" s="87"/>
      <c r="P277" s="87"/>
      <c r="Q277" s="167">
        <v>0</v>
      </c>
      <c r="R277" s="167">
        <f>$Q$277*$H$277</f>
        <v>0</v>
      </c>
      <c r="S277" s="167">
        <v>0</v>
      </c>
      <c r="T277" s="168">
        <f>$S$277*$H$277</f>
        <v>0</v>
      </c>
      <c r="AR277" s="90" t="s">
        <v>364</v>
      </c>
      <c r="AT277" s="90" t="s">
        <v>134</v>
      </c>
      <c r="AU277" s="90" t="s">
        <v>77</v>
      </c>
      <c r="AY277" s="6" t="s">
        <v>131</v>
      </c>
      <c r="BE277" s="169">
        <f>IF($N$277="základní",$J$277,0)</f>
        <v>0</v>
      </c>
      <c r="BF277" s="169">
        <f>IF($N$277="snížená",$J$277,0)</f>
        <v>0</v>
      </c>
      <c r="BG277" s="169">
        <f>IF($N$277="zákl. přenesená",$J$277,0)</f>
        <v>0</v>
      </c>
      <c r="BH277" s="169">
        <f>IF($N$277="sníž. přenesená",$J$277,0)</f>
        <v>0</v>
      </c>
      <c r="BI277" s="169">
        <f>IF($N$277="nulová",$J$277,0)</f>
        <v>0</v>
      </c>
      <c r="BJ277" s="90" t="s">
        <v>20</v>
      </c>
      <c r="BK277" s="169">
        <f>ROUND($I$277*$H$277,2)</f>
        <v>0</v>
      </c>
      <c r="BL277" s="90" t="s">
        <v>364</v>
      </c>
      <c r="BM277" s="90" t="s">
        <v>560</v>
      </c>
    </row>
    <row r="278" spans="2:65" s="6" customFormat="1" ht="13.5" customHeight="1">
      <c r="B278" s="86"/>
      <c r="C278" s="161" t="s">
        <v>561</v>
      </c>
      <c r="D278" s="161" t="s">
        <v>134</v>
      </c>
      <c r="E278" s="159" t="s">
        <v>562</v>
      </c>
      <c r="F278" s="160" t="s">
        <v>563</v>
      </c>
      <c r="G278" s="161" t="s">
        <v>283</v>
      </c>
      <c r="H278" s="162">
        <v>14.45</v>
      </c>
      <c r="I278" s="163"/>
      <c r="J278" s="164">
        <f>ROUND($I$278*$H$278,2)</f>
        <v>0</v>
      </c>
      <c r="K278" s="160" t="s">
        <v>138</v>
      </c>
      <c r="L278" s="132"/>
      <c r="M278" s="165"/>
      <c r="N278" s="166" t="s">
        <v>41</v>
      </c>
      <c r="O278" s="87"/>
      <c r="P278" s="87"/>
      <c r="Q278" s="167">
        <v>0</v>
      </c>
      <c r="R278" s="167">
        <f>$Q$278*$H$278</f>
        <v>0</v>
      </c>
      <c r="S278" s="167">
        <v>0</v>
      </c>
      <c r="T278" s="168">
        <f>$S$278*$H$278</f>
        <v>0</v>
      </c>
      <c r="AR278" s="90" t="s">
        <v>364</v>
      </c>
      <c r="AT278" s="90" t="s">
        <v>134</v>
      </c>
      <c r="AU278" s="90" t="s">
        <v>77</v>
      </c>
      <c r="AY278" s="90" t="s">
        <v>131</v>
      </c>
      <c r="BE278" s="169">
        <f>IF($N$278="základní",$J$278,0)</f>
        <v>0</v>
      </c>
      <c r="BF278" s="169">
        <f>IF($N$278="snížená",$J$278,0)</f>
        <v>0</v>
      </c>
      <c r="BG278" s="169">
        <f>IF($N$278="zákl. přenesená",$J$278,0)</f>
        <v>0</v>
      </c>
      <c r="BH278" s="169">
        <f>IF($N$278="sníž. přenesená",$J$278,0)</f>
        <v>0</v>
      </c>
      <c r="BI278" s="169">
        <f>IF($N$278="nulová",$J$278,0)</f>
        <v>0</v>
      </c>
      <c r="BJ278" s="90" t="s">
        <v>20</v>
      </c>
      <c r="BK278" s="169">
        <f>ROUND($I$278*$H$278,2)</f>
        <v>0</v>
      </c>
      <c r="BL278" s="90" t="s">
        <v>364</v>
      </c>
      <c r="BM278" s="90" t="s">
        <v>564</v>
      </c>
    </row>
    <row r="279" spans="2:51" s="6" customFormat="1" ht="13.5" customHeight="1">
      <c r="B279" s="170"/>
      <c r="C279" s="171"/>
      <c r="D279" s="172" t="s">
        <v>140</v>
      </c>
      <c r="E279" s="173"/>
      <c r="F279" s="173" t="s">
        <v>541</v>
      </c>
      <c r="G279" s="171"/>
      <c r="H279" s="174">
        <v>14.45</v>
      </c>
      <c r="J279" s="171"/>
      <c r="K279" s="171"/>
      <c r="L279" s="175"/>
      <c r="M279" s="176"/>
      <c r="N279" s="171"/>
      <c r="O279" s="171"/>
      <c r="P279" s="171"/>
      <c r="Q279" s="171"/>
      <c r="R279" s="171"/>
      <c r="S279" s="171"/>
      <c r="T279" s="177"/>
      <c r="AT279" s="178" t="s">
        <v>140</v>
      </c>
      <c r="AU279" s="178" t="s">
        <v>77</v>
      </c>
      <c r="AV279" s="178" t="s">
        <v>77</v>
      </c>
      <c r="AW279" s="178" t="s">
        <v>89</v>
      </c>
      <c r="AX279" s="178" t="s">
        <v>20</v>
      </c>
      <c r="AY279" s="178" t="s">
        <v>131</v>
      </c>
    </row>
    <row r="280" spans="2:65" s="6" customFormat="1" ht="13.5" customHeight="1">
      <c r="B280" s="86"/>
      <c r="C280" s="158" t="s">
        <v>565</v>
      </c>
      <c r="D280" s="158" t="s">
        <v>134</v>
      </c>
      <c r="E280" s="159" t="s">
        <v>566</v>
      </c>
      <c r="F280" s="160" t="s">
        <v>567</v>
      </c>
      <c r="G280" s="161" t="s">
        <v>283</v>
      </c>
      <c r="H280" s="162">
        <v>6.5</v>
      </c>
      <c r="I280" s="163"/>
      <c r="J280" s="164">
        <f>ROUND($I$280*$H$280,2)</f>
        <v>0</v>
      </c>
      <c r="K280" s="160" t="s">
        <v>138</v>
      </c>
      <c r="L280" s="132"/>
      <c r="M280" s="165"/>
      <c r="N280" s="166" t="s">
        <v>41</v>
      </c>
      <c r="O280" s="87"/>
      <c r="P280" s="87"/>
      <c r="Q280" s="167">
        <v>0</v>
      </c>
      <c r="R280" s="167">
        <f>$Q$280*$H$280</f>
        <v>0</v>
      </c>
      <c r="S280" s="167">
        <v>0</v>
      </c>
      <c r="T280" s="168">
        <f>$S$280*$H$280</f>
        <v>0</v>
      </c>
      <c r="AR280" s="90" t="s">
        <v>364</v>
      </c>
      <c r="AT280" s="90" t="s">
        <v>134</v>
      </c>
      <c r="AU280" s="90" t="s">
        <v>77</v>
      </c>
      <c r="AY280" s="6" t="s">
        <v>131</v>
      </c>
      <c r="BE280" s="169">
        <f>IF($N$280="základní",$J$280,0)</f>
        <v>0</v>
      </c>
      <c r="BF280" s="169">
        <f>IF($N$280="snížená",$J$280,0)</f>
        <v>0</v>
      </c>
      <c r="BG280" s="169">
        <f>IF($N$280="zákl. přenesená",$J$280,0)</f>
        <v>0</v>
      </c>
      <c r="BH280" s="169">
        <f>IF($N$280="sníž. přenesená",$J$280,0)</f>
        <v>0</v>
      </c>
      <c r="BI280" s="169">
        <f>IF($N$280="nulová",$J$280,0)</f>
        <v>0</v>
      </c>
      <c r="BJ280" s="90" t="s">
        <v>20</v>
      </c>
      <c r="BK280" s="169">
        <f>ROUND($I$280*$H$280,2)</f>
        <v>0</v>
      </c>
      <c r="BL280" s="90" t="s">
        <v>364</v>
      </c>
      <c r="BM280" s="90" t="s">
        <v>568</v>
      </c>
    </row>
    <row r="281" spans="2:65" s="6" customFormat="1" ht="13.5" customHeight="1">
      <c r="B281" s="86"/>
      <c r="C281" s="161" t="s">
        <v>7</v>
      </c>
      <c r="D281" s="161" t="s">
        <v>134</v>
      </c>
      <c r="E281" s="159" t="s">
        <v>569</v>
      </c>
      <c r="F281" s="160" t="s">
        <v>570</v>
      </c>
      <c r="G281" s="161" t="s">
        <v>283</v>
      </c>
      <c r="H281" s="162">
        <v>3.5</v>
      </c>
      <c r="I281" s="163"/>
      <c r="J281" s="164">
        <f>ROUND($I$281*$H$281,2)</f>
        <v>0</v>
      </c>
      <c r="K281" s="160" t="s">
        <v>138</v>
      </c>
      <c r="L281" s="132"/>
      <c r="M281" s="165"/>
      <c r="N281" s="166" t="s">
        <v>41</v>
      </c>
      <c r="O281" s="87"/>
      <c r="P281" s="87"/>
      <c r="Q281" s="167">
        <v>0.00308</v>
      </c>
      <c r="R281" s="167">
        <f>$Q$281*$H$281</f>
        <v>0.01078</v>
      </c>
      <c r="S281" s="167">
        <v>0</v>
      </c>
      <c r="T281" s="168">
        <f>$S$281*$H$281</f>
        <v>0</v>
      </c>
      <c r="AR281" s="90" t="s">
        <v>364</v>
      </c>
      <c r="AT281" s="90" t="s">
        <v>134</v>
      </c>
      <c r="AU281" s="90" t="s">
        <v>77</v>
      </c>
      <c r="AY281" s="90" t="s">
        <v>131</v>
      </c>
      <c r="BE281" s="169">
        <f>IF($N$281="základní",$J$281,0)</f>
        <v>0</v>
      </c>
      <c r="BF281" s="169">
        <f>IF($N$281="snížená",$J$281,0)</f>
        <v>0</v>
      </c>
      <c r="BG281" s="169">
        <f>IF($N$281="zákl. přenesená",$J$281,0)</f>
        <v>0</v>
      </c>
      <c r="BH281" s="169">
        <f>IF($N$281="sníž. přenesená",$J$281,0)</f>
        <v>0</v>
      </c>
      <c r="BI281" s="169">
        <f>IF($N$281="nulová",$J$281,0)</f>
        <v>0</v>
      </c>
      <c r="BJ281" s="90" t="s">
        <v>20</v>
      </c>
      <c r="BK281" s="169">
        <f>ROUND($I$281*$H$281,2)</f>
        <v>0</v>
      </c>
      <c r="BL281" s="90" t="s">
        <v>364</v>
      </c>
      <c r="BM281" s="90" t="s">
        <v>571</v>
      </c>
    </row>
    <row r="282" spans="2:65" s="6" customFormat="1" ht="13.5" customHeight="1">
      <c r="B282" s="86"/>
      <c r="C282" s="161" t="s">
        <v>572</v>
      </c>
      <c r="D282" s="161" t="s">
        <v>134</v>
      </c>
      <c r="E282" s="159" t="s">
        <v>573</v>
      </c>
      <c r="F282" s="160" t="s">
        <v>574</v>
      </c>
      <c r="G282" s="161" t="s">
        <v>261</v>
      </c>
      <c r="H282" s="162">
        <v>0.171</v>
      </c>
      <c r="I282" s="163"/>
      <c r="J282" s="164">
        <f>ROUND($I$282*$H$282,2)</f>
        <v>0</v>
      </c>
      <c r="K282" s="160" t="s">
        <v>138</v>
      </c>
      <c r="L282" s="132"/>
      <c r="M282" s="165"/>
      <c r="N282" s="166" t="s">
        <v>41</v>
      </c>
      <c r="O282" s="87"/>
      <c r="P282" s="87"/>
      <c r="Q282" s="167">
        <v>0</v>
      </c>
      <c r="R282" s="167">
        <f>$Q$282*$H$282</f>
        <v>0</v>
      </c>
      <c r="S282" s="167">
        <v>0</v>
      </c>
      <c r="T282" s="168">
        <f>$S$282*$H$282</f>
        <v>0</v>
      </c>
      <c r="AR282" s="90" t="s">
        <v>364</v>
      </c>
      <c r="AT282" s="90" t="s">
        <v>134</v>
      </c>
      <c r="AU282" s="90" t="s">
        <v>77</v>
      </c>
      <c r="AY282" s="90" t="s">
        <v>131</v>
      </c>
      <c r="BE282" s="169">
        <f>IF($N$282="základní",$J$282,0)</f>
        <v>0</v>
      </c>
      <c r="BF282" s="169">
        <f>IF($N$282="snížená",$J$282,0)</f>
        <v>0</v>
      </c>
      <c r="BG282" s="169">
        <f>IF($N$282="zákl. přenesená",$J$282,0)</f>
        <v>0</v>
      </c>
      <c r="BH282" s="169">
        <f>IF($N$282="sníž. přenesená",$J$282,0)</f>
        <v>0</v>
      </c>
      <c r="BI282" s="169">
        <f>IF($N$282="nulová",$J$282,0)</f>
        <v>0</v>
      </c>
      <c r="BJ282" s="90" t="s">
        <v>20</v>
      </c>
      <c r="BK282" s="169">
        <f>ROUND($I$282*$H$282,2)</f>
        <v>0</v>
      </c>
      <c r="BL282" s="90" t="s">
        <v>364</v>
      </c>
      <c r="BM282" s="90" t="s">
        <v>575</v>
      </c>
    </row>
    <row r="283" spans="2:63" s="145" customFormat="1" ht="30" customHeight="1">
      <c r="B283" s="146"/>
      <c r="C283" s="147"/>
      <c r="D283" s="147" t="s">
        <v>69</v>
      </c>
      <c r="E283" s="156" t="s">
        <v>576</v>
      </c>
      <c r="F283" s="156" t="s">
        <v>577</v>
      </c>
      <c r="G283" s="147"/>
      <c r="H283" s="147"/>
      <c r="J283" s="157">
        <f>$BK$283</f>
        <v>0</v>
      </c>
      <c r="K283" s="147"/>
      <c r="L283" s="150"/>
      <c r="M283" s="151"/>
      <c r="N283" s="147"/>
      <c r="O283" s="147"/>
      <c r="P283" s="152">
        <f>SUM($P$284:$P$290)</f>
        <v>0</v>
      </c>
      <c r="Q283" s="147"/>
      <c r="R283" s="152">
        <f>SUM($R$284:$R$290)</f>
        <v>0.8500000000000001</v>
      </c>
      <c r="S283" s="147"/>
      <c r="T283" s="153">
        <f>SUM($T$284:$T$290)</f>
        <v>0</v>
      </c>
      <c r="AR283" s="154" t="s">
        <v>77</v>
      </c>
      <c r="AT283" s="154" t="s">
        <v>69</v>
      </c>
      <c r="AU283" s="154" t="s">
        <v>20</v>
      </c>
      <c r="AY283" s="154" t="s">
        <v>131</v>
      </c>
      <c r="BK283" s="155">
        <f>SUM($BK$284:$BK$290)</f>
        <v>0</v>
      </c>
    </row>
    <row r="284" spans="2:65" s="6" customFormat="1" ht="13.5" customHeight="1">
      <c r="B284" s="86"/>
      <c r="C284" s="161" t="s">
        <v>578</v>
      </c>
      <c r="D284" s="161" t="s">
        <v>134</v>
      </c>
      <c r="E284" s="159" t="s">
        <v>579</v>
      </c>
      <c r="F284" s="160" t="s">
        <v>580</v>
      </c>
      <c r="G284" s="161" t="s">
        <v>261</v>
      </c>
      <c r="H284" s="162">
        <v>0.85</v>
      </c>
      <c r="I284" s="163"/>
      <c r="J284" s="164">
        <f>ROUND($I$284*$H$284,2)</f>
        <v>0</v>
      </c>
      <c r="K284" s="160" t="s">
        <v>138</v>
      </c>
      <c r="L284" s="132"/>
      <c r="M284" s="165"/>
      <c r="N284" s="166" t="s">
        <v>41</v>
      </c>
      <c r="O284" s="87"/>
      <c r="P284" s="87"/>
      <c r="Q284" s="167">
        <v>0</v>
      </c>
      <c r="R284" s="167">
        <f>$Q$284*$H$284</f>
        <v>0</v>
      </c>
      <c r="S284" s="167">
        <v>0</v>
      </c>
      <c r="T284" s="168">
        <f>$S$284*$H$284</f>
        <v>0</v>
      </c>
      <c r="AR284" s="90" t="s">
        <v>364</v>
      </c>
      <c r="AT284" s="90" t="s">
        <v>134</v>
      </c>
      <c r="AU284" s="90" t="s">
        <v>77</v>
      </c>
      <c r="AY284" s="90" t="s">
        <v>131</v>
      </c>
      <c r="BE284" s="169">
        <f>IF($N$284="základní",$J$284,0)</f>
        <v>0</v>
      </c>
      <c r="BF284" s="169">
        <f>IF($N$284="snížená",$J$284,0)</f>
        <v>0</v>
      </c>
      <c r="BG284" s="169">
        <f>IF($N$284="zákl. přenesená",$J$284,0)</f>
        <v>0</v>
      </c>
      <c r="BH284" s="169">
        <f>IF($N$284="sníž. přenesená",$J$284,0)</f>
        <v>0</v>
      </c>
      <c r="BI284" s="169">
        <f>IF($N$284="nulová",$J$284,0)</f>
        <v>0</v>
      </c>
      <c r="BJ284" s="90" t="s">
        <v>20</v>
      </c>
      <c r="BK284" s="169">
        <f>ROUND($I$284*$H$284,2)</f>
        <v>0</v>
      </c>
      <c r="BL284" s="90" t="s">
        <v>364</v>
      </c>
      <c r="BM284" s="90" t="s">
        <v>581</v>
      </c>
    </row>
    <row r="285" spans="2:65" s="6" customFormat="1" ht="24" customHeight="1">
      <c r="B285" s="86"/>
      <c r="C285" s="161" t="s">
        <v>199</v>
      </c>
      <c r="D285" s="161" t="s">
        <v>134</v>
      </c>
      <c r="E285" s="159" t="s">
        <v>582</v>
      </c>
      <c r="F285" s="160" t="s">
        <v>583</v>
      </c>
      <c r="G285" s="161" t="s">
        <v>303</v>
      </c>
      <c r="H285" s="162">
        <v>1</v>
      </c>
      <c r="I285" s="163"/>
      <c r="J285" s="164">
        <f>ROUND($I$285*$H$285,2)</f>
        <v>0</v>
      </c>
      <c r="K285" s="160"/>
      <c r="L285" s="132"/>
      <c r="M285" s="165"/>
      <c r="N285" s="166" t="s">
        <v>41</v>
      </c>
      <c r="O285" s="87"/>
      <c r="P285" s="87"/>
      <c r="Q285" s="167">
        <v>0.25</v>
      </c>
      <c r="R285" s="167">
        <f>$Q$285*$H$285</f>
        <v>0.25</v>
      </c>
      <c r="S285" s="167">
        <v>0</v>
      </c>
      <c r="T285" s="168">
        <f>$S$285*$H$285</f>
        <v>0</v>
      </c>
      <c r="AR285" s="90" t="s">
        <v>364</v>
      </c>
      <c r="AT285" s="90" t="s">
        <v>134</v>
      </c>
      <c r="AU285" s="90" t="s">
        <v>77</v>
      </c>
      <c r="AY285" s="90" t="s">
        <v>131</v>
      </c>
      <c r="BE285" s="169">
        <f>IF($N$285="základní",$J$285,0)</f>
        <v>0</v>
      </c>
      <c r="BF285" s="169">
        <f>IF($N$285="snížená",$J$285,0)</f>
        <v>0</v>
      </c>
      <c r="BG285" s="169">
        <f>IF($N$285="zákl. přenesená",$J$285,0)</f>
        <v>0</v>
      </c>
      <c r="BH285" s="169">
        <f>IF($N$285="sníž. přenesená",$J$285,0)</f>
        <v>0</v>
      </c>
      <c r="BI285" s="169">
        <f>IF($N$285="nulová",$J$285,0)</f>
        <v>0</v>
      </c>
      <c r="BJ285" s="90" t="s">
        <v>20</v>
      </c>
      <c r="BK285" s="169">
        <f>ROUND($I$285*$H$285,2)</f>
        <v>0</v>
      </c>
      <c r="BL285" s="90" t="s">
        <v>364</v>
      </c>
      <c r="BM285" s="90" t="s">
        <v>584</v>
      </c>
    </row>
    <row r="286" spans="2:47" s="6" customFormat="1" ht="93" customHeight="1">
      <c r="B286" s="86"/>
      <c r="C286" s="87"/>
      <c r="D286" s="172" t="s">
        <v>212</v>
      </c>
      <c r="E286" s="87"/>
      <c r="F286" s="190" t="s">
        <v>585</v>
      </c>
      <c r="G286" s="87"/>
      <c r="H286" s="87"/>
      <c r="J286" s="87"/>
      <c r="K286" s="87"/>
      <c r="L286" s="132"/>
      <c r="M286" s="191"/>
      <c r="N286" s="87"/>
      <c r="O286" s="87"/>
      <c r="P286" s="87"/>
      <c r="Q286" s="87"/>
      <c r="R286" s="87"/>
      <c r="S286" s="87"/>
      <c r="T286" s="192"/>
      <c r="AT286" s="6" t="s">
        <v>212</v>
      </c>
      <c r="AU286" s="6" t="s">
        <v>77</v>
      </c>
    </row>
    <row r="287" spans="2:65" s="6" customFormat="1" ht="24" customHeight="1">
      <c r="B287" s="86"/>
      <c r="C287" s="158" t="s">
        <v>210</v>
      </c>
      <c r="D287" s="158" t="s">
        <v>134</v>
      </c>
      <c r="E287" s="159" t="s">
        <v>586</v>
      </c>
      <c r="F287" s="160" t="s">
        <v>587</v>
      </c>
      <c r="G287" s="161" t="s">
        <v>303</v>
      </c>
      <c r="H287" s="162">
        <v>2</v>
      </c>
      <c r="I287" s="163"/>
      <c r="J287" s="164">
        <f>ROUND($I$287*$H$287,2)</f>
        <v>0</v>
      </c>
      <c r="K287" s="160"/>
      <c r="L287" s="132"/>
      <c r="M287" s="165"/>
      <c r="N287" s="166" t="s">
        <v>41</v>
      </c>
      <c r="O287" s="87"/>
      <c r="P287" s="87"/>
      <c r="Q287" s="167">
        <v>0.2</v>
      </c>
      <c r="R287" s="167">
        <f>$Q$287*$H$287</f>
        <v>0.4</v>
      </c>
      <c r="S287" s="167">
        <v>0</v>
      </c>
      <c r="T287" s="168">
        <f>$S$287*$H$287</f>
        <v>0</v>
      </c>
      <c r="AR287" s="90" t="s">
        <v>364</v>
      </c>
      <c r="AT287" s="90" t="s">
        <v>134</v>
      </c>
      <c r="AU287" s="90" t="s">
        <v>77</v>
      </c>
      <c r="AY287" s="6" t="s">
        <v>131</v>
      </c>
      <c r="BE287" s="169">
        <f>IF($N$287="základní",$J$287,0)</f>
        <v>0</v>
      </c>
      <c r="BF287" s="169">
        <f>IF($N$287="snížená",$J$287,0)</f>
        <v>0</v>
      </c>
      <c r="BG287" s="169">
        <f>IF($N$287="zákl. přenesená",$J$287,0)</f>
        <v>0</v>
      </c>
      <c r="BH287" s="169">
        <f>IF($N$287="sníž. přenesená",$J$287,0)</f>
        <v>0</v>
      </c>
      <c r="BI287" s="169">
        <f>IF($N$287="nulová",$J$287,0)</f>
        <v>0</v>
      </c>
      <c r="BJ287" s="90" t="s">
        <v>20</v>
      </c>
      <c r="BK287" s="169">
        <f>ROUND($I$287*$H$287,2)</f>
        <v>0</v>
      </c>
      <c r="BL287" s="90" t="s">
        <v>364</v>
      </c>
      <c r="BM287" s="90" t="s">
        <v>588</v>
      </c>
    </row>
    <row r="288" spans="2:47" s="6" customFormat="1" ht="93" customHeight="1">
      <c r="B288" s="86"/>
      <c r="C288" s="87"/>
      <c r="D288" s="172" t="s">
        <v>212</v>
      </c>
      <c r="E288" s="87"/>
      <c r="F288" s="190" t="s">
        <v>589</v>
      </c>
      <c r="G288" s="87"/>
      <c r="H288" s="87"/>
      <c r="J288" s="87"/>
      <c r="K288" s="87"/>
      <c r="L288" s="132"/>
      <c r="M288" s="191"/>
      <c r="N288" s="87"/>
      <c r="O288" s="87"/>
      <c r="P288" s="87"/>
      <c r="Q288" s="87"/>
      <c r="R288" s="87"/>
      <c r="S288" s="87"/>
      <c r="T288" s="192"/>
      <c r="AT288" s="6" t="s">
        <v>212</v>
      </c>
      <c r="AU288" s="6" t="s">
        <v>77</v>
      </c>
    </row>
    <row r="289" spans="2:65" s="6" customFormat="1" ht="13.5" customHeight="1">
      <c r="B289" s="86"/>
      <c r="C289" s="158" t="s">
        <v>590</v>
      </c>
      <c r="D289" s="158" t="s">
        <v>134</v>
      </c>
      <c r="E289" s="159" t="s">
        <v>591</v>
      </c>
      <c r="F289" s="160" t="s">
        <v>592</v>
      </c>
      <c r="G289" s="161" t="s">
        <v>303</v>
      </c>
      <c r="H289" s="162">
        <v>1</v>
      </c>
      <c r="I289" s="163"/>
      <c r="J289" s="164">
        <f>ROUND($I$289*$H$289,2)</f>
        <v>0</v>
      </c>
      <c r="K289" s="160"/>
      <c r="L289" s="132"/>
      <c r="M289" s="165"/>
      <c r="N289" s="166" t="s">
        <v>41</v>
      </c>
      <c r="O289" s="87"/>
      <c r="P289" s="87"/>
      <c r="Q289" s="167">
        <v>0.2</v>
      </c>
      <c r="R289" s="167">
        <f>$Q$289*$H$289</f>
        <v>0.2</v>
      </c>
      <c r="S289" s="167">
        <v>0</v>
      </c>
      <c r="T289" s="168">
        <f>$S$289*$H$289</f>
        <v>0</v>
      </c>
      <c r="AR289" s="90" t="s">
        <v>364</v>
      </c>
      <c r="AT289" s="90" t="s">
        <v>134</v>
      </c>
      <c r="AU289" s="90" t="s">
        <v>77</v>
      </c>
      <c r="AY289" s="6" t="s">
        <v>131</v>
      </c>
      <c r="BE289" s="169">
        <f>IF($N$289="základní",$J$289,0)</f>
        <v>0</v>
      </c>
      <c r="BF289" s="169">
        <f>IF($N$289="snížená",$J$289,0)</f>
        <v>0</v>
      </c>
      <c r="BG289" s="169">
        <f>IF($N$289="zákl. přenesená",$J$289,0)</f>
        <v>0</v>
      </c>
      <c r="BH289" s="169">
        <f>IF($N$289="sníž. přenesená",$J$289,0)</f>
        <v>0</v>
      </c>
      <c r="BI289" s="169">
        <f>IF($N$289="nulová",$J$289,0)</f>
        <v>0</v>
      </c>
      <c r="BJ289" s="90" t="s">
        <v>20</v>
      </c>
      <c r="BK289" s="169">
        <f>ROUND($I$289*$H$289,2)</f>
        <v>0</v>
      </c>
      <c r="BL289" s="90" t="s">
        <v>364</v>
      </c>
      <c r="BM289" s="90" t="s">
        <v>593</v>
      </c>
    </row>
    <row r="290" spans="2:47" s="6" customFormat="1" ht="67.5" customHeight="1">
      <c r="B290" s="86"/>
      <c r="C290" s="87"/>
      <c r="D290" s="172" t="s">
        <v>212</v>
      </c>
      <c r="E290" s="87"/>
      <c r="F290" s="190" t="s">
        <v>594</v>
      </c>
      <c r="G290" s="87"/>
      <c r="H290" s="87"/>
      <c r="J290" s="87"/>
      <c r="K290" s="87"/>
      <c r="L290" s="132"/>
      <c r="M290" s="191"/>
      <c r="N290" s="87"/>
      <c r="O290" s="87"/>
      <c r="P290" s="87"/>
      <c r="Q290" s="87"/>
      <c r="R290" s="87"/>
      <c r="S290" s="87"/>
      <c r="T290" s="192"/>
      <c r="AT290" s="6" t="s">
        <v>212</v>
      </c>
      <c r="AU290" s="6" t="s">
        <v>77</v>
      </c>
    </row>
    <row r="291" spans="2:63" s="145" customFormat="1" ht="30" customHeight="1">
      <c r="B291" s="146"/>
      <c r="C291" s="147"/>
      <c r="D291" s="147" t="s">
        <v>69</v>
      </c>
      <c r="E291" s="156" t="s">
        <v>595</v>
      </c>
      <c r="F291" s="156" t="s">
        <v>596</v>
      </c>
      <c r="G291" s="147"/>
      <c r="H291" s="147"/>
      <c r="J291" s="157">
        <f>$BK$291</f>
        <v>0</v>
      </c>
      <c r="K291" s="147"/>
      <c r="L291" s="150"/>
      <c r="M291" s="151"/>
      <c r="N291" s="147"/>
      <c r="O291" s="147"/>
      <c r="P291" s="152">
        <f>SUM($P$292:$P$297)</f>
        <v>0</v>
      </c>
      <c r="Q291" s="147"/>
      <c r="R291" s="152">
        <f>SUM($R$292:$R$297)</f>
        <v>0.29</v>
      </c>
      <c r="S291" s="147"/>
      <c r="T291" s="153">
        <f>SUM($T$292:$T$297)</f>
        <v>0</v>
      </c>
      <c r="AR291" s="154" t="s">
        <v>77</v>
      </c>
      <c r="AT291" s="154" t="s">
        <v>69</v>
      </c>
      <c r="AU291" s="154" t="s">
        <v>20</v>
      </c>
      <c r="AY291" s="154" t="s">
        <v>131</v>
      </c>
      <c r="BK291" s="155">
        <f>SUM($BK$292:$BK$297)</f>
        <v>0</v>
      </c>
    </row>
    <row r="292" spans="2:65" s="6" customFormat="1" ht="24" customHeight="1">
      <c r="B292" s="86"/>
      <c r="C292" s="158" t="s">
        <v>25</v>
      </c>
      <c r="D292" s="158" t="s">
        <v>134</v>
      </c>
      <c r="E292" s="159" t="s">
        <v>597</v>
      </c>
      <c r="F292" s="160" t="s">
        <v>598</v>
      </c>
      <c r="G292" s="161" t="s">
        <v>409</v>
      </c>
      <c r="H292" s="162">
        <v>3</v>
      </c>
      <c r="I292" s="163"/>
      <c r="J292" s="164">
        <f>ROUND($I$292*$H$292,2)</f>
        <v>0</v>
      </c>
      <c r="K292" s="160"/>
      <c r="L292" s="132"/>
      <c r="M292" s="165"/>
      <c r="N292" s="166" t="s">
        <v>41</v>
      </c>
      <c r="O292" s="87"/>
      <c r="P292" s="87"/>
      <c r="Q292" s="167">
        <v>0.05</v>
      </c>
      <c r="R292" s="167">
        <f>$Q$292*$H$292</f>
        <v>0.15000000000000002</v>
      </c>
      <c r="S292" s="167">
        <v>0</v>
      </c>
      <c r="T292" s="168">
        <f>$S$292*$H$292</f>
        <v>0</v>
      </c>
      <c r="AR292" s="90" t="s">
        <v>364</v>
      </c>
      <c r="AT292" s="90" t="s">
        <v>134</v>
      </c>
      <c r="AU292" s="90" t="s">
        <v>77</v>
      </c>
      <c r="AY292" s="6" t="s">
        <v>131</v>
      </c>
      <c r="BE292" s="169">
        <f>IF($N$292="základní",$J$292,0)</f>
        <v>0</v>
      </c>
      <c r="BF292" s="169">
        <f>IF($N$292="snížená",$J$292,0)</f>
        <v>0</v>
      </c>
      <c r="BG292" s="169">
        <f>IF($N$292="zákl. přenesená",$J$292,0)</f>
        <v>0</v>
      </c>
      <c r="BH292" s="169">
        <f>IF($N$292="sníž. přenesená",$J$292,0)</f>
        <v>0</v>
      </c>
      <c r="BI292" s="169">
        <f>IF($N$292="nulová",$J$292,0)</f>
        <v>0</v>
      </c>
      <c r="BJ292" s="90" t="s">
        <v>20</v>
      </c>
      <c r="BK292" s="169">
        <f>ROUND($I$292*$H$292,2)</f>
        <v>0</v>
      </c>
      <c r="BL292" s="90" t="s">
        <v>364</v>
      </c>
      <c r="BM292" s="90" t="s">
        <v>599</v>
      </c>
    </row>
    <row r="293" spans="2:65" s="6" customFormat="1" ht="24" customHeight="1">
      <c r="B293" s="86"/>
      <c r="C293" s="161" t="s">
        <v>600</v>
      </c>
      <c r="D293" s="161" t="s">
        <v>134</v>
      </c>
      <c r="E293" s="159" t="s">
        <v>601</v>
      </c>
      <c r="F293" s="160" t="s">
        <v>602</v>
      </c>
      <c r="G293" s="161" t="s">
        <v>409</v>
      </c>
      <c r="H293" s="162">
        <v>3</v>
      </c>
      <c r="I293" s="163"/>
      <c r="J293" s="164">
        <f>ROUND($I$293*$H$293,2)</f>
        <v>0</v>
      </c>
      <c r="K293" s="160"/>
      <c r="L293" s="132"/>
      <c r="M293" s="165"/>
      <c r="N293" s="166" t="s">
        <v>41</v>
      </c>
      <c r="O293" s="87"/>
      <c r="P293" s="87"/>
      <c r="Q293" s="167">
        <v>0.02</v>
      </c>
      <c r="R293" s="167">
        <f>$Q$293*$H$293</f>
        <v>0.06</v>
      </c>
      <c r="S293" s="167">
        <v>0</v>
      </c>
      <c r="T293" s="168">
        <f>$S$293*$H$293</f>
        <v>0</v>
      </c>
      <c r="AR293" s="90" t="s">
        <v>364</v>
      </c>
      <c r="AT293" s="90" t="s">
        <v>134</v>
      </c>
      <c r="AU293" s="90" t="s">
        <v>77</v>
      </c>
      <c r="AY293" s="90" t="s">
        <v>131</v>
      </c>
      <c r="BE293" s="169">
        <f>IF($N$293="základní",$J$293,0)</f>
        <v>0</v>
      </c>
      <c r="BF293" s="169">
        <f>IF($N$293="snížená",$J$293,0)</f>
        <v>0</v>
      </c>
      <c r="BG293" s="169">
        <f>IF($N$293="zákl. přenesená",$J$293,0)</f>
        <v>0</v>
      </c>
      <c r="BH293" s="169">
        <f>IF($N$293="sníž. přenesená",$J$293,0)</f>
        <v>0</v>
      </c>
      <c r="BI293" s="169">
        <f>IF($N$293="nulová",$J$293,0)</f>
        <v>0</v>
      </c>
      <c r="BJ293" s="90" t="s">
        <v>20</v>
      </c>
      <c r="BK293" s="169">
        <f>ROUND($I$293*$H$293,2)</f>
        <v>0</v>
      </c>
      <c r="BL293" s="90" t="s">
        <v>364</v>
      </c>
      <c r="BM293" s="90" t="s">
        <v>603</v>
      </c>
    </row>
    <row r="294" spans="2:65" s="6" customFormat="1" ht="24" customHeight="1">
      <c r="B294" s="86"/>
      <c r="C294" s="161" t="s">
        <v>604</v>
      </c>
      <c r="D294" s="161" t="s">
        <v>134</v>
      </c>
      <c r="E294" s="159" t="s">
        <v>605</v>
      </c>
      <c r="F294" s="160" t="s">
        <v>606</v>
      </c>
      <c r="G294" s="161" t="s">
        <v>409</v>
      </c>
      <c r="H294" s="162">
        <v>1</v>
      </c>
      <c r="I294" s="163"/>
      <c r="J294" s="164">
        <f>ROUND($I$294*$H$294,2)</f>
        <v>0</v>
      </c>
      <c r="K294" s="160"/>
      <c r="L294" s="132"/>
      <c r="M294" s="165"/>
      <c r="N294" s="166" t="s">
        <v>41</v>
      </c>
      <c r="O294" s="87"/>
      <c r="P294" s="87"/>
      <c r="Q294" s="167">
        <v>0.02</v>
      </c>
      <c r="R294" s="167">
        <f>$Q$294*$H$294</f>
        <v>0.02</v>
      </c>
      <c r="S294" s="167">
        <v>0</v>
      </c>
      <c r="T294" s="168">
        <f>$S$294*$H$294</f>
        <v>0</v>
      </c>
      <c r="AR294" s="90" t="s">
        <v>364</v>
      </c>
      <c r="AT294" s="90" t="s">
        <v>134</v>
      </c>
      <c r="AU294" s="90" t="s">
        <v>77</v>
      </c>
      <c r="AY294" s="90" t="s">
        <v>131</v>
      </c>
      <c r="BE294" s="169">
        <f>IF($N$294="základní",$J$294,0)</f>
        <v>0</v>
      </c>
      <c r="BF294" s="169">
        <f>IF($N$294="snížená",$J$294,0)</f>
        <v>0</v>
      </c>
      <c r="BG294" s="169">
        <f>IF($N$294="zákl. přenesená",$J$294,0)</f>
        <v>0</v>
      </c>
      <c r="BH294" s="169">
        <f>IF($N$294="sníž. přenesená",$J$294,0)</f>
        <v>0</v>
      </c>
      <c r="BI294" s="169">
        <f>IF($N$294="nulová",$J$294,0)</f>
        <v>0</v>
      </c>
      <c r="BJ294" s="90" t="s">
        <v>20</v>
      </c>
      <c r="BK294" s="169">
        <f>ROUND($I$294*$H$294,2)</f>
        <v>0</v>
      </c>
      <c r="BL294" s="90" t="s">
        <v>364</v>
      </c>
      <c r="BM294" s="90" t="s">
        <v>607</v>
      </c>
    </row>
    <row r="295" spans="2:65" s="6" customFormat="1" ht="13.5" customHeight="1">
      <c r="B295" s="86"/>
      <c r="C295" s="161" t="s">
        <v>608</v>
      </c>
      <c r="D295" s="161" t="s">
        <v>134</v>
      </c>
      <c r="E295" s="159" t="s">
        <v>609</v>
      </c>
      <c r="F295" s="160" t="s">
        <v>610</v>
      </c>
      <c r="G295" s="161" t="s">
        <v>409</v>
      </c>
      <c r="H295" s="162">
        <v>1</v>
      </c>
      <c r="I295" s="163"/>
      <c r="J295" s="164">
        <f>ROUND($I$295*$H$295,2)</f>
        <v>0</v>
      </c>
      <c r="K295" s="160"/>
      <c r="L295" s="132"/>
      <c r="M295" s="165"/>
      <c r="N295" s="166" t="s">
        <v>41</v>
      </c>
      <c r="O295" s="87"/>
      <c r="P295" s="87"/>
      <c r="Q295" s="167">
        <v>0.02</v>
      </c>
      <c r="R295" s="167">
        <f>$Q$295*$H$295</f>
        <v>0.02</v>
      </c>
      <c r="S295" s="167">
        <v>0</v>
      </c>
      <c r="T295" s="168">
        <f>$S$295*$H$295</f>
        <v>0</v>
      </c>
      <c r="AR295" s="90" t="s">
        <v>364</v>
      </c>
      <c r="AT295" s="90" t="s">
        <v>134</v>
      </c>
      <c r="AU295" s="90" t="s">
        <v>77</v>
      </c>
      <c r="AY295" s="90" t="s">
        <v>131</v>
      </c>
      <c r="BE295" s="169">
        <f>IF($N$295="základní",$J$295,0)</f>
        <v>0</v>
      </c>
      <c r="BF295" s="169">
        <f>IF($N$295="snížená",$J$295,0)</f>
        <v>0</v>
      </c>
      <c r="BG295" s="169">
        <f>IF($N$295="zákl. přenesená",$J$295,0)</f>
        <v>0</v>
      </c>
      <c r="BH295" s="169">
        <f>IF($N$295="sníž. přenesená",$J$295,0)</f>
        <v>0</v>
      </c>
      <c r="BI295" s="169">
        <f>IF($N$295="nulová",$J$295,0)</f>
        <v>0</v>
      </c>
      <c r="BJ295" s="90" t="s">
        <v>20</v>
      </c>
      <c r="BK295" s="169">
        <f>ROUND($I$295*$H$295,2)</f>
        <v>0</v>
      </c>
      <c r="BL295" s="90" t="s">
        <v>364</v>
      </c>
      <c r="BM295" s="90" t="s">
        <v>611</v>
      </c>
    </row>
    <row r="296" spans="2:65" s="6" customFormat="1" ht="13.5" customHeight="1">
      <c r="B296" s="86"/>
      <c r="C296" s="161" t="s">
        <v>612</v>
      </c>
      <c r="D296" s="161" t="s">
        <v>134</v>
      </c>
      <c r="E296" s="159" t="s">
        <v>613</v>
      </c>
      <c r="F296" s="160" t="s">
        <v>614</v>
      </c>
      <c r="G296" s="161" t="s">
        <v>409</v>
      </c>
      <c r="H296" s="162">
        <v>2</v>
      </c>
      <c r="I296" s="163"/>
      <c r="J296" s="164">
        <f>ROUND($I$296*$H$296,2)</f>
        <v>0</v>
      </c>
      <c r="K296" s="160"/>
      <c r="L296" s="132"/>
      <c r="M296" s="165"/>
      <c r="N296" s="166" t="s">
        <v>41</v>
      </c>
      <c r="O296" s="87"/>
      <c r="P296" s="87"/>
      <c r="Q296" s="167">
        <v>0.02</v>
      </c>
      <c r="R296" s="167">
        <f>$Q$296*$H$296</f>
        <v>0.04</v>
      </c>
      <c r="S296" s="167">
        <v>0</v>
      </c>
      <c r="T296" s="168">
        <f>$S$296*$H$296</f>
        <v>0</v>
      </c>
      <c r="AR296" s="90" t="s">
        <v>364</v>
      </c>
      <c r="AT296" s="90" t="s">
        <v>134</v>
      </c>
      <c r="AU296" s="90" t="s">
        <v>77</v>
      </c>
      <c r="AY296" s="90" t="s">
        <v>131</v>
      </c>
      <c r="BE296" s="169">
        <f>IF($N$296="základní",$J$296,0)</f>
        <v>0</v>
      </c>
      <c r="BF296" s="169">
        <f>IF($N$296="snížená",$J$296,0)</f>
        <v>0</v>
      </c>
      <c r="BG296" s="169">
        <f>IF($N$296="zákl. přenesená",$J$296,0)</f>
        <v>0</v>
      </c>
      <c r="BH296" s="169">
        <f>IF($N$296="sníž. přenesená",$J$296,0)</f>
        <v>0</v>
      </c>
      <c r="BI296" s="169">
        <f>IF($N$296="nulová",$J$296,0)</f>
        <v>0</v>
      </c>
      <c r="BJ296" s="90" t="s">
        <v>20</v>
      </c>
      <c r="BK296" s="169">
        <f>ROUND($I$296*$H$296,2)</f>
        <v>0</v>
      </c>
      <c r="BL296" s="90" t="s">
        <v>364</v>
      </c>
      <c r="BM296" s="90" t="s">
        <v>615</v>
      </c>
    </row>
    <row r="297" spans="2:65" s="6" customFormat="1" ht="13.5" customHeight="1">
      <c r="B297" s="86"/>
      <c r="C297" s="161" t="s">
        <v>616</v>
      </c>
      <c r="D297" s="161" t="s">
        <v>134</v>
      </c>
      <c r="E297" s="159" t="s">
        <v>617</v>
      </c>
      <c r="F297" s="160" t="s">
        <v>618</v>
      </c>
      <c r="G297" s="161" t="s">
        <v>261</v>
      </c>
      <c r="H297" s="162">
        <v>0.29</v>
      </c>
      <c r="I297" s="163"/>
      <c r="J297" s="164">
        <f>ROUND($I$297*$H$297,2)</f>
        <v>0</v>
      </c>
      <c r="K297" s="160" t="s">
        <v>138</v>
      </c>
      <c r="L297" s="132"/>
      <c r="M297" s="165"/>
      <c r="N297" s="166" t="s">
        <v>41</v>
      </c>
      <c r="O297" s="87"/>
      <c r="P297" s="87"/>
      <c r="Q297" s="167">
        <v>0</v>
      </c>
      <c r="R297" s="167">
        <f>$Q$297*$H$297</f>
        <v>0</v>
      </c>
      <c r="S297" s="167">
        <v>0</v>
      </c>
      <c r="T297" s="168">
        <f>$S$297*$H$297</f>
        <v>0</v>
      </c>
      <c r="AR297" s="90" t="s">
        <v>364</v>
      </c>
      <c r="AT297" s="90" t="s">
        <v>134</v>
      </c>
      <c r="AU297" s="90" t="s">
        <v>77</v>
      </c>
      <c r="AY297" s="90" t="s">
        <v>131</v>
      </c>
      <c r="BE297" s="169">
        <f>IF($N$297="základní",$J$297,0)</f>
        <v>0</v>
      </c>
      <c r="BF297" s="169">
        <f>IF($N$297="snížená",$J$297,0)</f>
        <v>0</v>
      </c>
      <c r="BG297" s="169">
        <f>IF($N$297="zákl. přenesená",$J$297,0)</f>
        <v>0</v>
      </c>
      <c r="BH297" s="169">
        <f>IF($N$297="sníž. přenesená",$J$297,0)</f>
        <v>0</v>
      </c>
      <c r="BI297" s="169">
        <f>IF($N$297="nulová",$J$297,0)</f>
        <v>0</v>
      </c>
      <c r="BJ297" s="90" t="s">
        <v>20</v>
      </c>
      <c r="BK297" s="169">
        <f>ROUND($I$297*$H$297,2)</f>
        <v>0</v>
      </c>
      <c r="BL297" s="90" t="s">
        <v>364</v>
      </c>
      <c r="BM297" s="90" t="s">
        <v>619</v>
      </c>
    </row>
    <row r="298" spans="2:63" s="145" customFormat="1" ht="30" customHeight="1">
      <c r="B298" s="146"/>
      <c r="C298" s="147"/>
      <c r="D298" s="147" t="s">
        <v>69</v>
      </c>
      <c r="E298" s="156" t="s">
        <v>620</v>
      </c>
      <c r="F298" s="156" t="s">
        <v>621</v>
      </c>
      <c r="G298" s="147"/>
      <c r="H298" s="147"/>
      <c r="J298" s="157">
        <f>$BK$298</f>
        <v>0</v>
      </c>
      <c r="K298" s="147"/>
      <c r="L298" s="150"/>
      <c r="M298" s="151"/>
      <c r="N298" s="147"/>
      <c r="O298" s="147"/>
      <c r="P298" s="152">
        <f>SUM($P$299:$P$300)</f>
        <v>0</v>
      </c>
      <c r="Q298" s="147"/>
      <c r="R298" s="152">
        <f>SUM($R$299:$R$300)</f>
        <v>0</v>
      </c>
      <c r="S298" s="147"/>
      <c r="T298" s="153">
        <f>SUM($T$299:$T$300)</f>
        <v>1.3486500499999998</v>
      </c>
      <c r="AR298" s="154" t="s">
        <v>77</v>
      </c>
      <c r="AT298" s="154" t="s">
        <v>69</v>
      </c>
      <c r="AU298" s="154" t="s">
        <v>20</v>
      </c>
      <c r="AY298" s="154" t="s">
        <v>131</v>
      </c>
      <c r="BK298" s="155">
        <f>SUM($BK$299:$BK$300)</f>
        <v>0</v>
      </c>
    </row>
    <row r="299" spans="2:65" s="6" customFormat="1" ht="13.5" customHeight="1">
      <c r="B299" s="86"/>
      <c r="C299" s="161" t="s">
        <v>622</v>
      </c>
      <c r="D299" s="161" t="s">
        <v>134</v>
      </c>
      <c r="E299" s="159" t="s">
        <v>623</v>
      </c>
      <c r="F299" s="160" t="s">
        <v>624</v>
      </c>
      <c r="G299" s="161" t="s">
        <v>283</v>
      </c>
      <c r="H299" s="162">
        <v>48.565</v>
      </c>
      <c r="I299" s="163"/>
      <c r="J299" s="164">
        <f>ROUND($I$299*$H$299,2)</f>
        <v>0</v>
      </c>
      <c r="K299" s="160"/>
      <c r="L299" s="132"/>
      <c r="M299" s="165"/>
      <c r="N299" s="166" t="s">
        <v>41</v>
      </c>
      <c r="O299" s="87"/>
      <c r="P299" s="87"/>
      <c r="Q299" s="167">
        <v>0</v>
      </c>
      <c r="R299" s="167">
        <f>$Q$299*$H$299</f>
        <v>0</v>
      </c>
      <c r="S299" s="167">
        <v>0.02777</v>
      </c>
      <c r="T299" s="168">
        <f>$S$299*$H$299</f>
        <v>1.3486500499999998</v>
      </c>
      <c r="AR299" s="90" t="s">
        <v>364</v>
      </c>
      <c r="AT299" s="90" t="s">
        <v>134</v>
      </c>
      <c r="AU299" s="90" t="s">
        <v>77</v>
      </c>
      <c r="AY299" s="90" t="s">
        <v>131</v>
      </c>
      <c r="BE299" s="169">
        <f>IF($N$299="základní",$J$299,0)</f>
        <v>0</v>
      </c>
      <c r="BF299" s="169">
        <f>IF($N$299="snížená",$J$299,0)</f>
        <v>0</v>
      </c>
      <c r="BG299" s="169">
        <f>IF($N$299="zákl. přenesená",$J$299,0)</f>
        <v>0</v>
      </c>
      <c r="BH299" s="169">
        <f>IF($N$299="sníž. přenesená",$J$299,0)</f>
        <v>0</v>
      </c>
      <c r="BI299" s="169">
        <f>IF($N$299="nulová",$J$299,0)</f>
        <v>0</v>
      </c>
      <c r="BJ299" s="90" t="s">
        <v>20</v>
      </c>
      <c r="BK299" s="169">
        <f>ROUND($I$299*$H$299,2)</f>
        <v>0</v>
      </c>
      <c r="BL299" s="90" t="s">
        <v>364</v>
      </c>
      <c r="BM299" s="90" t="s">
        <v>625</v>
      </c>
    </row>
    <row r="300" spans="2:51" s="6" customFormat="1" ht="13.5" customHeight="1">
      <c r="B300" s="170"/>
      <c r="C300" s="171"/>
      <c r="D300" s="172" t="s">
        <v>140</v>
      </c>
      <c r="E300" s="173"/>
      <c r="F300" s="173" t="s">
        <v>626</v>
      </c>
      <c r="G300" s="171"/>
      <c r="H300" s="174">
        <v>48.565</v>
      </c>
      <c r="J300" s="171"/>
      <c r="K300" s="171"/>
      <c r="L300" s="175"/>
      <c r="M300" s="176"/>
      <c r="N300" s="171"/>
      <c r="O300" s="171"/>
      <c r="P300" s="171"/>
      <c r="Q300" s="171"/>
      <c r="R300" s="171"/>
      <c r="S300" s="171"/>
      <c r="T300" s="177"/>
      <c r="AT300" s="178" t="s">
        <v>140</v>
      </c>
      <c r="AU300" s="178" t="s">
        <v>77</v>
      </c>
      <c r="AV300" s="178" t="s">
        <v>77</v>
      </c>
      <c r="AW300" s="178" t="s">
        <v>89</v>
      </c>
      <c r="AX300" s="178" t="s">
        <v>20</v>
      </c>
      <c r="AY300" s="178" t="s">
        <v>131</v>
      </c>
    </row>
    <row r="301" spans="2:63" s="145" customFormat="1" ht="30" customHeight="1">
      <c r="B301" s="146"/>
      <c r="C301" s="147"/>
      <c r="D301" s="147" t="s">
        <v>69</v>
      </c>
      <c r="E301" s="156" t="s">
        <v>627</v>
      </c>
      <c r="F301" s="156" t="s">
        <v>628</v>
      </c>
      <c r="G301" s="147"/>
      <c r="H301" s="147"/>
      <c r="J301" s="157">
        <f>$BK$301</f>
        <v>0</v>
      </c>
      <c r="K301" s="147"/>
      <c r="L301" s="150"/>
      <c r="M301" s="151"/>
      <c r="N301" s="147"/>
      <c r="O301" s="147"/>
      <c r="P301" s="152">
        <f>SUM($P$302:$P$305)</f>
        <v>0</v>
      </c>
      <c r="Q301" s="147"/>
      <c r="R301" s="152">
        <f>SUM($R$302:$R$305)</f>
        <v>0.21350000000000002</v>
      </c>
      <c r="S301" s="147"/>
      <c r="T301" s="153">
        <f>SUM($T$302:$T$305)</f>
        <v>2.49</v>
      </c>
      <c r="AR301" s="154" t="s">
        <v>77</v>
      </c>
      <c r="AT301" s="154" t="s">
        <v>69</v>
      </c>
      <c r="AU301" s="154" t="s">
        <v>20</v>
      </c>
      <c r="AY301" s="154" t="s">
        <v>131</v>
      </c>
      <c r="BK301" s="155">
        <f>SUM($BK$302:$BK$305)</f>
        <v>0</v>
      </c>
    </row>
    <row r="302" spans="2:65" s="6" customFormat="1" ht="13.5" customHeight="1">
      <c r="B302" s="86"/>
      <c r="C302" s="158" t="s">
        <v>629</v>
      </c>
      <c r="D302" s="158" t="s">
        <v>134</v>
      </c>
      <c r="E302" s="159" t="s">
        <v>630</v>
      </c>
      <c r="F302" s="160" t="s">
        <v>631</v>
      </c>
      <c r="G302" s="161" t="s">
        <v>196</v>
      </c>
      <c r="H302" s="162">
        <v>10</v>
      </c>
      <c r="I302" s="163"/>
      <c r="J302" s="164">
        <f>ROUND($I$302*$H$302,2)</f>
        <v>0</v>
      </c>
      <c r="K302" s="160"/>
      <c r="L302" s="132"/>
      <c r="M302" s="165"/>
      <c r="N302" s="166" t="s">
        <v>41</v>
      </c>
      <c r="O302" s="87"/>
      <c r="P302" s="87"/>
      <c r="Q302" s="167">
        <v>0.02135</v>
      </c>
      <c r="R302" s="167">
        <f>$Q$302*$H$302</f>
        <v>0.21350000000000002</v>
      </c>
      <c r="S302" s="167">
        <v>0</v>
      </c>
      <c r="T302" s="168">
        <f>$S$302*$H$302</f>
        <v>0</v>
      </c>
      <c r="AR302" s="90" t="s">
        <v>364</v>
      </c>
      <c r="AT302" s="90" t="s">
        <v>134</v>
      </c>
      <c r="AU302" s="90" t="s">
        <v>77</v>
      </c>
      <c r="AY302" s="6" t="s">
        <v>131</v>
      </c>
      <c r="BE302" s="169">
        <f>IF($N$302="základní",$J$302,0)</f>
        <v>0</v>
      </c>
      <c r="BF302" s="169">
        <f>IF($N$302="snížená",$J$302,0)</f>
        <v>0</v>
      </c>
      <c r="BG302" s="169">
        <f>IF($N$302="zákl. přenesená",$J$302,0)</f>
        <v>0</v>
      </c>
      <c r="BH302" s="169">
        <f>IF($N$302="sníž. přenesená",$J$302,0)</f>
        <v>0</v>
      </c>
      <c r="BI302" s="169">
        <f>IF($N$302="nulová",$J$302,0)</f>
        <v>0</v>
      </c>
      <c r="BJ302" s="90" t="s">
        <v>20</v>
      </c>
      <c r="BK302" s="169">
        <f>ROUND($I$302*$H$302,2)</f>
        <v>0</v>
      </c>
      <c r="BL302" s="90" t="s">
        <v>364</v>
      </c>
      <c r="BM302" s="90" t="s">
        <v>632</v>
      </c>
    </row>
    <row r="303" spans="2:51" s="6" customFormat="1" ht="13.5" customHeight="1">
      <c r="B303" s="170"/>
      <c r="C303" s="171"/>
      <c r="D303" s="172" t="s">
        <v>140</v>
      </c>
      <c r="E303" s="173"/>
      <c r="F303" s="173" t="s">
        <v>633</v>
      </c>
      <c r="G303" s="171"/>
      <c r="H303" s="174">
        <v>10</v>
      </c>
      <c r="J303" s="171"/>
      <c r="K303" s="171"/>
      <c r="L303" s="175"/>
      <c r="M303" s="176"/>
      <c r="N303" s="171"/>
      <c r="O303" s="171"/>
      <c r="P303" s="171"/>
      <c r="Q303" s="171"/>
      <c r="R303" s="171"/>
      <c r="S303" s="171"/>
      <c r="T303" s="177"/>
      <c r="AT303" s="178" t="s">
        <v>140</v>
      </c>
      <c r="AU303" s="178" t="s">
        <v>77</v>
      </c>
      <c r="AV303" s="178" t="s">
        <v>77</v>
      </c>
      <c r="AW303" s="178" t="s">
        <v>89</v>
      </c>
      <c r="AX303" s="178" t="s">
        <v>20</v>
      </c>
      <c r="AY303" s="178" t="s">
        <v>131</v>
      </c>
    </row>
    <row r="304" spans="2:65" s="6" customFormat="1" ht="24" customHeight="1">
      <c r="B304" s="86"/>
      <c r="C304" s="158" t="s">
        <v>634</v>
      </c>
      <c r="D304" s="158" t="s">
        <v>134</v>
      </c>
      <c r="E304" s="159" t="s">
        <v>635</v>
      </c>
      <c r="F304" s="160" t="s">
        <v>636</v>
      </c>
      <c r="G304" s="161" t="s">
        <v>196</v>
      </c>
      <c r="H304" s="162">
        <v>20</v>
      </c>
      <c r="I304" s="163"/>
      <c r="J304" s="164">
        <f>ROUND($I$304*$H$304,2)</f>
        <v>0</v>
      </c>
      <c r="K304" s="160"/>
      <c r="L304" s="132"/>
      <c r="M304" s="165"/>
      <c r="N304" s="166" t="s">
        <v>41</v>
      </c>
      <c r="O304" s="87"/>
      <c r="P304" s="87"/>
      <c r="Q304" s="167">
        <v>0</v>
      </c>
      <c r="R304" s="167">
        <f>$Q$304*$H$304</f>
        <v>0</v>
      </c>
      <c r="S304" s="167">
        <v>0.1245</v>
      </c>
      <c r="T304" s="168">
        <f>$S$304*$H$304</f>
        <v>2.49</v>
      </c>
      <c r="AR304" s="90" t="s">
        <v>364</v>
      </c>
      <c r="AT304" s="90" t="s">
        <v>134</v>
      </c>
      <c r="AU304" s="90" t="s">
        <v>77</v>
      </c>
      <c r="AY304" s="6" t="s">
        <v>131</v>
      </c>
      <c r="BE304" s="169">
        <f>IF($N$304="základní",$J$304,0)</f>
        <v>0</v>
      </c>
      <c r="BF304" s="169">
        <f>IF($N$304="snížená",$J$304,0)</f>
        <v>0</v>
      </c>
      <c r="BG304" s="169">
        <f>IF($N$304="zákl. přenesená",$J$304,0)</f>
        <v>0</v>
      </c>
      <c r="BH304" s="169">
        <f>IF($N$304="sníž. přenesená",$J$304,0)</f>
        <v>0</v>
      </c>
      <c r="BI304" s="169">
        <f>IF($N$304="nulová",$J$304,0)</f>
        <v>0</v>
      </c>
      <c r="BJ304" s="90" t="s">
        <v>20</v>
      </c>
      <c r="BK304" s="169">
        <f>ROUND($I$304*$H$304,2)</f>
        <v>0</v>
      </c>
      <c r="BL304" s="90" t="s">
        <v>364</v>
      </c>
      <c r="BM304" s="90" t="s">
        <v>637</v>
      </c>
    </row>
    <row r="305" spans="2:51" s="6" customFormat="1" ht="13.5" customHeight="1">
      <c r="B305" s="170"/>
      <c r="C305" s="171"/>
      <c r="D305" s="172" t="s">
        <v>140</v>
      </c>
      <c r="E305" s="173"/>
      <c r="F305" s="173" t="s">
        <v>230</v>
      </c>
      <c r="G305" s="171"/>
      <c r="H305" s="174">
        <v>20</v>
      </c>
      <c r="J305" s="171"/>
      <c r="K305" s="171"/>
      <c r="L305" s="175"/>
      <c r="M305" s="176"/>
      <c r="N305" s="171"/>
      <c r="O305" s="171"/>
      <c r="P305" s="171"/>
      <c r="Q305" s="171"/>
      <c r="R305" s="171"/>
      <c r="S305" s="171"/>
      <c r="T305" s="177"/>
      <c r="AT305" s="178" t="s">
        <v>140</v>
      </c>
      <c r="AU305" s="178" t="s">
        <v>77</v>
      </c>
      <c r="AV305" s="178" t="s">
        <v>77</v>
      </c>
      <c r="AW305" s="178" t="s">
        <v>89</v>
      </c>
      <c r="AX305" s="178" t="s">
        <v>20</v>
      </c>
      <c r="AY305" s="178" t="s">
        <v>131</v>
      </c>
    </row>
    <row r="306" spans="2:63" s="145" customFormat="1" ht="30" customHeight="1">
      <c r="B306" s="146"/>
      <c r="C306" s="147"/>
      <c r="D306" s="147" t="s">
        <v>69</v>
      </c>
      <c r="E306" s="156" t="s">
        <v>638</v>
      </c>
      <c r="F306" s="156" t="s">
        <v>639</v>
      </c>
      <c r="G306" s="147"/>
      <c r="H306" s="147"/>
      <c r="J306" s="157">
        <f>$BK$306</f>
        <v>0</v>
      </c>
      <c r="K306" s="147"/>
      <c r="L306" s="150"/>
      <c r="M306" s="151"/>
      <c r="N306" s="147"/>
      <c r="O306" s="147"/>
      <c r="P306" s="152">
        <f>SUM($P$307:$P$333)</f>
        <v>0</v>
      </c>
      <c r="Q306" s="147"/>
      <c r="R306" s="152">
        <f>SUM($R$307:$R$333)</f>
        <v>22.388317999999998</v>
      </c>
      <c r="S306" s="147"/>
      <c r="T306" s="153">
        <f>SUM($T$307:$T$333)</f>
        <v>0</v>
      </c>
      <c r="AR306" s="154" t="s">
        <v>77</v>
      </c>
      <c r="AT306" s="154" t="s">
        <v>69</v>
      </c>
      <c r="AU306" s="154" t="s">
        <v>20</v>
      </c>
      <c r="AY306" s="154" t="s">
        <v>131</v>
      </c>
      <c r="BK306" s="155">
        <f>SUM($BK$307:$BK$333)</f>
        <v>0</v>
      </c>
    </row>
    <row r="307" spans="2:65" s="6" customFormat="1" ht="13.5" customHeight="1">
      <c r="B307" s="86"/>
      <c r="C307" s="180" t="s">
        <v>640</v>
      </c>
      <c r="D307" s="180" t="s">
        <v>207</v>
      </c>
      <c r="E307" s="181" t="s">
        <v>641</v>
      </c>
      <c r="F307" s="182" t="s">
        <v>642</v>
      </c>
      <c r="G307" s="183" t="s">
        <v>196</v>
      </c>
      <c r="H307" s="184">
        <v>7.392</v>
      </c>
      <c r="I307" s="185"/>
      <c r="J307" s="186">
        <f>ROUND($I$307*$H$307,2)</f>
        <v>0</v>
      </c>
      <c r="K307" s="182"/>
      <c r="L307" s="187"/>
      <c r="M307" s="188"/>
      <c r="N307" s="189" t="s">
        <v>41</v>
      </c>
      <c r="O307" s="87"/>
      <c r="P307" s="87"/>
      <c r="Q307" s="167">
        <v>0.02</v>
      </c>
      <c r="R307" s="167">
        <f>$Q$307*$H$307</f>
        <v>0.14784</v>
      </c>
      <c r="S307" s="167">
        <v>0</v>
      </c>
      <c r="T307" s="168">
        <f>$S$307*$H$307</f>
        <v>0</v>
      </c>
      <c r="AR307" s="90" t="s">
        <v>376</v>
      </c>
      <c r="AT307" s="90" t="s">
        <v>207</v>
      </c>
      <c r="AU307" s="90" t="s">
        <v>77</v>
      </c>
      <c r="AY307" s="6" t="s">
        <v>131</v>
      </c>
      <c r="BE307" s="169">
        <f>IF($N$307="základní",$J$307,0)</f>
        <v>0</v>
      </c>
      <c r="BF307" s="169">
        <f>IF($N$307="snížená",$J$307,0)</f>
        <v>0</v>
      </c>
      <c r="BG307" s="169">
        <f>IF($N$307="zákl. přenesená",$J$307,0)</f>
        <v>0</v>
      </c>
      <c r="BH307" s="169">
        <f>IF($N$307="sníž. přenesená",$J$307,0)</f>
        <v>0</v>
      </c>
      <c r="BI307" s="169">
        <f>IF($N$307="nulová",$J$307,0)</f>
        <v>0</v>
      </c>
      <c r="BJ307" s="90" t="s">
        <v>20</v>
      </c>
      <c r="BK307" s="169">
        <f>ROUND($I$307*$H$307,2)</f>
        <v>0</v>
      </c>
      <c r="BL307" s="90" t="s">
        <v>364</v>
      </c>
      <c r="BM307" s="90" t="s">
        <v>643</v>
      </c>
    </row>
    <row r="308" spans="2:51" s="6" customFormat="1" ht="13.5" customHeight="1">
      <c r="B308" s="170"/>
      <c r="C308" s="171"/>
      <c r="D308" s="172" t="s">
        <v>140</v>
      </c>
      <c r="E308" s="173"/>
      <c r="F308" s="173" t="s">
        <v>644</v>
      </c>
      <c r="G308" s="171"/>
      <c r="H308" s="174">
        <v>7.392</v>
      </c>
      <c r="J308" s="171"/>
      <c r="K308" s="171"/>
      <c r="L308" s="175"/>
      <c r="M308" s="176"/>
      <c r="N308" s="171"/>
      <c r="O308" s="171"/>
      <c r="P308" s="171"/>
      <c r="Q308" s="171"/>
      <c r="R308" s="171"/>
      <c r="S308" s="171"/>
      <c r="T308" s="177"/>
      <c r="AT308" s="178" t="s">
        <v>140</v>
      </c>
      <c r="AU308" s="178" t="s">
        <v>77</v>
      </c>
      <c r="AV308" s="178" t="s">
        <v>77</v>
      </c>
      <c r="AW308" s="178" t="s">
        <v>89</v>
      </c>
      <c r="AX308" s="178" t="s">
        <v>70</v>
      </c>
      <c r="AY308" s="178" t="s">
        <v>131</v>
      </c>
    </row>
    <row r="309" spans="2:65" s="6" customFormat="1" ht="13.5" customHeight="1">
      <c r="B309" s="86"/>
      <c r="C309" s="180" t="s">
        <v>645</v>
      </c>
      <c r="D309" s="180" t="s">
        <v>207</v>
      </c>
      <c r="E309" s="181" t="s">
        <v>646</v>
      </c>
      <c r="F309" s="182" t="s">
        <v>647</v>
      </c>
      <c r="G309" s="183" t="s">
        <v>196</v>
      </c>
      <c r="H309" s="184">
        <v>7.392</v>
      </c>
      <c r="I309" s="185"/>
      <c r="J309" s="186">
        <f>ROUND($I$309*$H$309,2)</f>
        <v>0</v>
      </c>
      <c r="K309" s="182"/>
      <c r="L309" s="187"/>
      <c r="M309" s="188"/>
      <c r="N309" s="189" t="s">
        <v>41</v>
      </c>
      <c r="O309" s="87"/>
      <c r="P309" s="87"/>
      <c r="Q309" s="167">
        <v>0.02</v>
      </c>
      <c r="R309" s="167">
        <f>$Q$309*$H$309</f>
        <v>0.14784</v>
      </c>
      <c r="S309" s="167">
        <v>0</v>
      </c>
      <c r="T309" s="168">
        <f>$S$309*$H$309</f>
        <v>0</v>
      </c>
      <c r="AR309" s="90" t="s">
        <v>376</v>
      </c>
      <c r="AT309" s="90" t="s">
        <v>207</v>
      </c>
      <c r="AU309" s="90" t="s">
        <v>77</v>
      </c>
      <c r="AY309" s="6" t="s">
        <v>131</v>
      </c>
      <c r="BE309" s="169">
        <f>IF($N$309="základní",$J$309,0)</f>
        <v>0</v>
      </c>
      <c r="BF309" s="169">
        <f>IF($N$309="snížená",$J$309,0)</f>
        <v>0</v>
      </c>
      <c r="BG309" s="169">
        <f>IF($N$309="zákl. přenesená",$J$309,0)</f>
        <v>0</v>
      </c>
      <c r="BH309" s="169">
        <f>IF($N$309="sníž. přenesená",$J$309,0)</f>
        <v>0</v>
      </c>
      <c r="BI309" s="169">
        <f>IF($N$309="nulová",$J$309,0)</f>
        <v>0</v>
      </c>
      <c r="BJ309" s="90" t="s">
        <v>20</v>
      </c>
      <c r="BK309" s="169">
        <f>ROUND($I$309*$H$309,2)</f>
        <v>0</v>
      </c>
      <c r="BL309" s="90" t="s">
        <v>364</v>
      </c>
      <c r="BM309" s="90" t="s">
        <v>648</v>
      </c>
    </row>
    <row r="310" spans="2:51" s="6" customFormat="1" ht="13.5" customHeight="1">
      <c r="B310" s="170"/>
      <c r="C310" s="171"/>
      <c r="D310" s="172" t="s">
        <v>140</v>
      </c>
      <c r="E310" s="173"/>
      <c r="F310" s="173" t="s">
        <v>644</v>
      </c>
      <c r="G310" s="171"/>
      <c r="H310" s="174">
        <v>7.392</v>
      </c>
      <c r="J310" s="171"/>
      <c r="K310" s="171"/>
      <c r="L310" s="175"/>
      <c r="M310" s="176"/>
      <c r="N310" s="171"/>
      <c r="O310" s="171"/>
      <c r="P310" s="171"/>
      <c r="Q310" s="171"/>
      <c r="R310" s="171"/>
      <c r="S310" s="171"/>
      <c r="T310" s="177"/>
      <c r="AT310" s="178" t="s">
        <v>140</v>
      </c>
      <c r="AU310" s="178" t="s">
        <v>77</v>
      </c>
      <c r="AV310" s="178" t="s">
        <v>77</v>
      </c>
      <c r="AW310" s="178" t="s">
        <v>89</v>
      </c>
      <c r="AX310" s="178" t="s">
        <v>70</v>
      </c>
      <c r="AY310" s="178" t="s">
        <v>131</v>
      </c>
    </row>
    <row r="311" spans="2:65" s="6" customFormat="1" ht="13.5" customHeight="1">
      <c r="B311" s="86"/>
      <c r="C311" s="180" t="s">
        <v>649</v>
      </c>
      <c r="D311" s="180" t="s">
        <v>207</v>
      </c>
      <c r="E311" s="181" t="s">
        <v>650</v>
      </c>
      <c r="F311" s="182" t="s">
        <v>651</v>
      </c>
      <c r="G311" s="183" t="s">
        <v>196</v>
      </c>
      <c r="H311" s="184">
        <v>7.392</v>
      </c>
      <c r="I311" s="185"/>
      <c r="J311" s="186">
        <f>ROUND($I$311*$H$311,2)</f>
        <v>0</v>
      </c>
      <c r="K311" s="182"/>
      <c r="L311" s="187"/>
      <c r="M311" s="188"/>
      <c r="N311" s="189" t="s">
        <v>41</v>
      </c>
      <c r="O311" s="87"/>
      <c r="P311" s="87"/>
      <c r="Q311" s="167">
        <v>0</v>
      </c>
      <c r="R311" s="167">
        <f>$Q$311*$H$311</f>
        <v>0</v>
      </c>
      <c r="S311" s="167">
        <v>0</v>
      </c>
      <c r="T311" s="168">
        <f>$S$311*$H$311</f>
        <v>0</v>
      </c>
      <c r="AR311" s="90" t="s">
        <v>376</v>
      </c>
      <c r="AT311" s="90" t="s">
        <v>207</v>
      </c>
      <c r="AU311" s="90" t="s">
        <v>77</v>
      </c>
      <c r="AY311" s="6" t="s">
        <v>131</v>
      </c>
      <c r="BE311" s="169">
        <f>IF($N$311="základní",$J$311,0)</f>
        <v>0</v>
      </c>
      <c r="BF311" s="169">
        <f>IF($N$311="snížená",$J$311,0)</f>
        <v>0</v>
      </c>
      <c r="BG311" s="169">
        <f>IF($N$311="zákl. přenesená",$J$311,0)</f>
        <v>0</v>
      </c>
      <c r="BH311" s="169">
        <f>IF($N$311="sníž. přenesená",$J$311,0)</f>
        <v>0</v>
      </c>
      <c r="BI311" s="169">
        <f>IF($N$311="nulová",$J$311,0)</f>
        <v>0</v>
      </c>
      <c r="BJ311" s="90" t="s">
        <v>20</v>
      </c>
      <c r="BK311" s="169">
        <f>ROUND($I$311*$H$311,2)</f>
        <v>0</v>
      </c>
      <c r="BL311" s="90" t="s">
        <v>364</v>
      </c>
      <c r="BM311" s="90" t="s">
        <v>652</v>
      </c>
    </row>
    <row r="312" spans="2:51" s="6" customFormat="1" ht="13.5" customHeight="1">
      <c r="B312" s="170"/>
      <c r="C312" s="171"/>
      <c r="D312" s="172" t="s">
        <v>140</v>
      </c>
      <c r="E312" s="173"/>
      <c r="F312" s="173" t="s">
        <v>644</v>
      </c>
      <c r="G312" s="171"/>
      <c r="H312" s="174">
        <v>7.392</v>
      </c>
      <c r="J312" s="171"/>
      <c r="K312" s="171"/>
      <c r="L312" s="175"/>
      <c r="M312" s="176"/>
      <c r="N312" s="171"/>
      <c r="O312" s="171"/>
      <c r="P312" s="171"/>
      <c r="Q312" s="171"/>
      <c r="R312" s="171"/>
      <c r="S312" s="171"/>
      <c r="T312" s="177"/>
      <c r="AT312" s="178" t="s">
        <v>140</v>
      </c>
      <c r="AU312" s="178" t="s">
        <v>77</v>
      </c>
      <c r="AV312" s="178" t="s">
        <v>77</v>
      </c>
      <c r="AW312" s="178" t="s">
        <v>89</v>
      </c>
      <c r="AX312" s="178" t="s">
        <v>70</v>
      </c>
      <c r="AY312" s="178" t="s">
        <v>131</v>
      </c>
    </row>
    <row r="313" spans="2:65" s="6" customFormat="1" ht="13.5" customHeight="1">
      <c r="B313" s="86"/>
      <c r="C313" s="180" t="s">
        <v>653</v>
      </c>
      <c r="D313" s="180" t="s">
        <v>207</v>
      </c>
      <c r="E313" s="181" t="s">
        <v>654</v>
      </c>
      <c r="F313" s="182" t="s">
        <v>655</v>
      </c>
      <c r="G313" s="183" t="s">
        <v>196</v>
      </c>
      <c r="H313" s="184">
        <v>7.392</v>
      </c>
      <c r="I313" s="185"/>
      <c r="J313" s="186">
        <f>ROUND($I$313*$H$313,2)</f>
        <v>0</v>
      </c>
      <c r="K313" s="182"/>
      <c r="L313" s="187"/>
      <c r="M313" s="188"/>
      <c r="N313" s="189" t="s">
        <v>41</v>
      </c>
      <c r="O313" s="87"/>
      <c r="P313" s="87"/>
      <c r="Q313" s="167">
        <v>0</v>
      </c>
      <c r="R313" s="167">
        <f>$Q$313*$H$313</f>
        <v>0</v>
      </c>
      <c r="S313" s="167">
        <v>0</v>
      </c>
      <c r="T313" s="168">
        <f>$S$313*$H$313</f>
        <v>0</v>
      </c>
      <c r="AR313" s="90" t="s">
        <v>376</v>
      </c>
      <c r="AT313" s="90" t="s">
        <v>207</v>
      </c>
      <c r="AU313" s="90" t="s">
        <v>77</v>
      </c>
      <c r="AY313" s="6" t="s">
        <v>131</v>
      </c>
      <c r="BE313" s="169">
        <f>IF($N$313="základní",$J$313,0)</f>
        <v>0</v>
      </c>
      <c r="BF313" s="169">
        <f>IF($N$313="snížená",$J$313,0)</f>
        <v>0</v>
      </c>
      <c r="BG313" s="169">
        <f>IF($N$313="zákl. přenesená",$J$313,0)</f>
        <v>0</v>
      </c>
      <c r="BH313" s="169">
        <f>IF($N$313="sníž. přenesená",$J$313,0)</f>
        <v>0</v>
      </c>
      <c r="BI313" s="169">
        <f>IF($N$313="nulová",$J$313,0)</f>
        <v>0</v>
      </c>
      <c r="BJ313" s="90" t="s">
        <v>20</v>
      </c>
      <c r="BK313" s="169">
        <f>ROUND($I$313*$H$313,2)</f>
        <v>0</v>
      </c>
      <c r="BL313" s="90" t="s">
        <v>364</v>
      </c>
      <c r="BM313" s="90" t="s">
        <v>656</v>
      </c>
    </row>
    <row r="314" spans="2:51" s="6" customFormat="1" ht="13.5" customHeight="1">
      <c r="B314" s="170"/>
      <c r="C314" s="171"/>
      <c r="D314" s="172" t="s">
        <v>140</v>
      </c>
      <c r="E314" s="173"/>
      <c r="F314" s="173" t="s">
        <v>644</v>
      </c>
      <c r="G314" s="171"/>
      <c r="H314" s="174">
        <v>7.392</v>
      </c>
      <c r="J314" s="171"/>
      <c r="K314" s="171"/>
      <c r="L314" s="175"/>
      <c r="M314" s="176"/>
      <c r="N314" s="171"/>
      <c r="O314" s="171"/>
      <c r="P314" s="171"/>
      <c r="Q314" s="171"/>
      <c r="R314" s="171"/>
      <c r="S314" s="171"/>
      <c r="T314" s="177"/>
      <c r="AT314" s="178" t="s">
        <v>140</v>
      </c>
      <c r="AU314" s="178" t="s">
        <v>77</v>
      </c>
      <c r="AV314" s="178" t="s">
        <v>77</v>
      </c>
      <c r="AW314" s="178" t="s">
        <v>89</v>
      </c>
      <c r="AX314" s="178" t="s">
        <v>70</v>
      </c>
      <c r="AY314" s="178" t="s">
        <v>131</v>
      </c>
    </row>
    <row r="315" spans="2:65" s="6" customFormat="1" ht="13.5" customHeight="1">
      <c r="B315" s="86"/>
      <c r="C315" s="180" t="s">
        <v>657</v>
      </c>
      <c r="D315" s="180" t="s">
        <v>207</v>
      </c>
      <c r="E315" s="181" t="s">
        <v>658</v>
      </c>
      <c r="F315" s="182" t="s">
        <v>659</v>
      </c>
      <c r="G315" s="183" t="s">
        <v>196</v>
      </c>
      <c r="H315" s="184">
        <v>7.392</v>
      </c>
      <c r="I315" s="185"/>
      <c r="J315" s="186">
        <f>ROUND($I$315*$H$315,2)</f>
        <v>0</v>
      </c>
      <c r="K315" s="182"/>
      <c r="L315" s="187"/>
      <c r="M315" s="188"/>
      <c r="N315" s="189" t="s">
        <v>41</v>
      </c>
      <c r="O315" s="87"/>
      <c r="P315" s="87"/>
      <c r="Q315" s="167">
        <v>0.03</v>
      </c>
      <c r="R315" s="167">
        <f>$Q$315*$H$315</f>
        <v>0.22176</v>
      </c>
      <c r="S315" s="167">
        <v>0</v>
      </c>
      <c r="T315" s="168">
        <f>$S$315*$H$315</f>
        <v>0</v>
      </c>
      <c r="AR315" s="90" t="s">
        <v>376</v>
      </c>
      <c r="AT315" s="90" t="s">
        <v>207</v>
      </c>
      <c r="AU315" s="90" t="s">
        <v>77</v>
      </c>
      <c r="AY315" s="6" t="s">
        <v>131</v>
      </c>
      <c r="BE315" s="169">
        <f>IF($N$315="základní",$J$315,0)</f>
        <v>0</v>
      </c>
      <c r="BF315" s="169">
        <f>IF($N$315="snížená",$J$315,0)</f>
        <v>0</v>
      </c>
      <c r="BG315" s="169">
        <f>IF($N$315="zákl. přenesená",$J$315,0)</f>
        <v>0</v>
      </c>
      <c r="BH315" s="169">
        <f>IF($N$315="sníž. přenesená",$J$315,0)</f>
        <v>0</v>
      </c>
      <c r="BI315" s="169">
        <f>IF($N$315="nulová",$J$315,0)</f>
        <v>0</v>
      </c>
      <c r="BJ315" s="90" t="s">
        <v>20</v>
      </c>
      <c r="BK315" s="169">
        <f>ROUND($I$315*$H$315,2)</f>
        <v>0</v>
      </c>
      <c r="BL315" s="90" t="s">
        <v>364</v>
      </c>
      <c r="BM315" s="90" t="s">
        <v>660</v>
      </c>
    </row>
    <row r="316" spans="2:51" s="6" customFormat="1" ht="13.5" customHeight="1">
      <c r="B316" s="170"/>
      <c r="C316" s="171"/>
      <c r="D316" s="172" t="s">
        <v>140</v>
      </c>
      <c r="E316" s="173"/>
      <c r="F316" s="173" t="s">
        <v>644</v>
      </c>
      <c r="G316" s="171"/>
      <c r="H316" s="174">
        <v>7.392</v>
      </c>
      <c r="J316" s="171"/>
      <c r="K316" s="171"/>
      <c r="L316" s="175"/>
      <c r="M316" s="176"/>
      <c r="N316" s="171"/>
      <c r="O316" s="171"/>
      <c r="P316" s="171"/>
      <c r="Q316" s="171"/>
      <c r="R316" s="171"/>
      <c r="S316" s="171"/>
      <c r="T316" s="177"/>
      <c r="AT316" s="178" t="s">
        <v>140</v>
      </c>
      <c r="AU316" s="178" t="s">
        <v>77</v>
      </c>
      <c r="AV316" s="178" t="s">
        <v>77</v>
      </c>
      <c r="AW316" s="178" t="s">
        <v>89</v>
      </c>
      <c r="AX316" s="178" t="s">
        <v>70</v>
      </c>
      <c r="AY316" s="178" t="s">
        <v>131</v>
      </c>
    </row>
    <row r="317" spans="2:65" s="6" customFormat="1" ht="13.5" customHeight="1">
      <c r="B317" s="86"/>
      <c r="C317" s="180" t="s">
        <v>661</v>
      </c>
      <c r="D317" s="180" t="s">
        <v>207</v>
      </c>
      <c r="E317" s="181" t="s">
        <v>662</v>
      </c>
      <c r="F317" s="182" t="s">
        <v>663</v>
      </c>
      <c r="G317" s="183" t="s">
        <v>196</v>
      </c>
      <c r="H317" s="184">
        <v>7.392</v>
      </c>
      <c r="I317" s="185"/>
      <c r="J317" s="186">
        <f>ROUND($I$317*$H$317,2)</f>
        <v>0</v>
      </c>
      <c r="K317" s="182"/>
      <c r="L317" s="187"/>
      <c r="M317" s="188"/>
      <c r="N317" s="189" t="s">
        <v>41</v>
      </c>
      <c r="O317" s="87"/>
      <c r="P317" s="87"/>
      <c r="Q317" s="167">
        <v>0</v>
      </c>
      <c r="R317" s="167">
        <f>$Q$317*$H$317</f>
        <v>0</v>
      </c>
      <c r="S317" s="167">
        <v>0</v>
      </c>
      <c r="T317" s="168">
        <f>$S$317*$H$317</f>
        <v>0</v>
      </c>
      <c r="AR317" s="90" t="s">
        <v>376</v>
      </c>
      <c r="AT317" s="90" t="s">
        <v>207</v>
      </c>
      <c r="AU317" s="90" t="s">
        <v>77</v>
      </c>
      <c r="AY317" s="6" t="s">
        <v>131</v>
      </c>
      <c r="BE317" s="169">
        <f>IF($N$317="základní",$J$317,0)</f>
        <v>0</v>
      </c>
      <c r="BF317" s="169">
        <f>IF($N$317="snížená",$J$317,0)</f>
        <v>0</v>
      </c>
      <c r="BG317" s="169">
        <f>IF($N$317="zákl. přenesená",$J$317,0)</f>
        <v>0</v>
      </c>
      <c r="BH317" s="169">
        <f>IF($N$317="sníž. přenesená",$J$317,0)</f>
        <v>0</v>
      </c>
      <c r="BI317" s="169">
        <f>IF($N$317="nulová",$J$317,0)</f>
        <v>0</v>
      </c>
      <c r="BJ317" s="90" t="s">
        <v>20</v>
      </c>
      <c r="BK317" s="169">
        <f>ROUND($I$317*$H$317,2)</f>
        <v>0</v>
      </c>
      <c r="BL317" s="90" t="s">
        <v>364</v>
      </c>
      <c r="BM317" s="90" t="s">
        <v>664</v>
      </c>
    </row>
    <row r="318" spans="2:51" s="6" customFormat="1" ht="13.5" customHeight="1">
      <c r="B318" s="170"/>
      <c r="C318" s="171"/>
      <c r="D318" s="172" t="s">
        <v>140</v>
      </c>
      <c r="E318" s="173"/>
      <c r="F318" s="173" t="s">
        <v>644</v>
      </c>
      <c r="G318" s="171"/>
      <c r="H318" s="174">
        <v>7.392</v>
      </c>
      <c r="J318" s="171"/>
      <c r="K318" s="171"/>
      <c r="L318" s="175"/>
      <c r="M318" s="176"/>
      <c r="N318" s="171"/>
      <c r="O318" s="171"/>
      <c r="P318" s="171"/>
      <c r="Q318" s="171"/>
      <c r="R318" s="171"/>
      <c r="S318" s="171"/>
      <c r="T318" s="177"/>
      <c r="AT318" s="178" t="s">
        <v>140</v>
      </c>
      <c r="AU318" s="178" t="s">
        <v>77</v>
      </c>
      <c r="AV318" s="178" t="s">
        <v>77</v>
      </c>
      <c r="AW318" s="178" t="s">
        <v>89</v>
      </c>
      <c r="AX318" s="178" t="s">
        <v>20</v>
      </c>
      <c r="AY318" s="178" t="s">
        <v>131</v>
      </c>
    </row>
    <row r="319" spans="2:65" s="6" customFormat="1" ht="13.5" customHeight="1">
      <c r="B319" s="86"/>
      <c r="C319" s="180" t="s">
        <v>665</v>
      </c>
      <c r="D319" s="180" t="s">
        <v>207</v>
      </c>
      <c r="E319" s="181" t="s">
        <v>666</v>
      </c>
      <c r="F319" s="182" t="s">
        <v>667</v>
      </c>
      <c r="G319" s="183" t="s">
        <v>196</v>
      </c>
      <c r="H319" s="184">
        <v>7.392</v>
      </c>
      <c r="I319" s="185"/>
      <c r="J319" s="186">
        <f>ROUND($I$319*$H$319,2)</f>
        <v>0</v>
      </c>
      <c r="K319" s="182"/>
      <c r="L319" s="187"/>
      <c r="M319" s="188"/>
      <c r="N319" s="189" t="s">
        <v>41</v>
      </c>
      <c r="O319" s="87"/>
      <c r="P319" s="87"/>
      <c r="Q319" s="167">
        <v>0.7</v>
      </c>
      <c r="R319" s="167">
        <f>$Q$319*$H$319</f>
        <v>5.1744</v>
      </c>
      <c r="S319" s="167">
        <v>0</v>
      </c>
      <c r="T319" s="168">
        <f>$S$319*$H$319</f>
        <v>0</v>
      </c>
      <c r="AR319" s="90" t="s">
        <v>376</v>
      </c>
      <c r="AT319" s="90" t="s">
        <v>207</v>
      </c>
      <c r="AU319" s="90" t="s">
        <v>77</v>
      </c>
      <c r="AY319" s="6" t="s">
        <v>131</v>
      </c>
      <c r="BE319" s="169">
        <f>IF($N$319="základní",$J$319,0)</f>
        <v>0</v>
      </c>
      <c r="BF319" s="169">
        <f>IF($N$319="snížená",$J$319,0)</f>
        <v>0</v>
      </c>
      <c r="BG319" s="169">
        <f>IF($N$319="zákl. přenesená",$J$319,0)</f>
        <v>0</v>
      </c>
      <c r="BH319" s="169">
        <f>IF($N$319="sníž. přenesená",$J$319,0)</f>
        <v>0</v>
      </c>
      <c r="BI319" s="169">
        <f>IF($N$319="nulová",$J$319,0)</f>
        <v>0</v>
      </c>
      <c r="BJ319" s="90" t="s">
        <v>20</v>
      </c>
      <c r="BK319" s="169">
        <f>ROUND($I$319*$H$319,2)</f>
        <v>0</v>
      </c>
      <c r="BL319" s="90" t="s">
        <v>364</v>
      </c>
      <c r="BM319" s="90" t="s">
        <v>668</v>
      </c>
    </row>
    <row r="320" spans="2:51" s="6" customFormat="1" ht="13.5" customHeight="1">
      <c r="B320" s="170"/>
      <c r="C320" s="171"/>
      <c r="D320" s="172" t="s">
        <v>140</v>
      </c>
      <c r="E320" s="173"/>
      <c r="F320" s="173" t="s">
        <v>644</v>
      </c>
      <c r="G320" s="171"/>
      <c r="H320" s="174">
        <v>7.392</v>
      </c>
      <c r="J320" s="171"/>
      <c r="K320" s="171"/>
      <c r="L320" s="175"/>
      <c r="M320" s="176"/>
      <c r="N320" s="171"/>
      <c r="O320" s="171"/>
      <c r="P320" s="171"/>
      <c r="Q320" s="171"/>
      <c r="R320" s="171"/>
      <c r="S320" s="171"/>
      <c r="T320" s="177"/>
      <c r="AT320" s="178" t="s">
        <v>140</v>
      </c>
      <c r="AU320" s="178" t="s">
        <v>77</v>
      </c>
      <c r="AV320" s="178" t="s">
        <v>77</v>
      </c>
      <c r="AW320" s="178" t="s">
        <v>89</v>
      </c>
      <c r="AX320" s="178" t="s">
        <v>70</v>
      </c>
      <c r="AY320" s="178" t="s">
        <v>131</v>
      </c>
    </row>
    <row r="321" spans="2:65" s="6" customFormat="1" ht="13.5" customHeight="1">
      <c r="B321" s="86"/>
      <c r="C321" s="180" t="s">
        <v>669</v>
      </c>
      <c r="D321" s="180" t="s">
        <v>207</v>
      </c>
      <c r="E321" s="181" t="s">
        <v>670</v>
      </c>
      <c r="F321" s="182" t="s">
        <v>671</v>
      </c>
      <c r="G321" s="183" t="s">
        <v>196</v>
      </c>
      <c r="H321" s="184">
        <v>7.392</v>
      </c>
      <c r="I321" s="185"/>
      <c r="J321" s="186">
        <f>ROUND($I$321*$H$321,2)</f>
        <v>0</v>
      </c>
      <c r="K321" s="182"/>
      <c r="L321" s="187"/>
      <c r="M321" s="188"/>
      <c r="N321" s="189" t="s">
        <v>41</v>
      </c>
      <c r="O321" s="87"/>
      <c r="P321" s="87"/>
      <c r="Q321" s="167">
        <v>0.12</v>
      </c>
      <c r="R321" s="167">
        <f>$Q$321*$H$321</f>
        <v>0.88704</v>
      </c>
      <c r="S321" s="167">
        <v>0</v>
      </c>
      <c r="T321" s="168">
        <f>$S$321*$H$321</f>
        <v>0</v>
      </c>
      <c r="AR321" s="90" t="s">
        <v>376</v>
      </c>
      <c r="AT321" s="90" t="s">
        <v>207</v>
      </c>
      <c r="AU321" s="90" t="s">
        <v>77</v>
      </c>
      <c r="AY321" s="6" t="s">
        <v>131</v>
      </c>
      <c r="BE321" s="169">
        <f>IF($N$321="základní",$J$321,0)</f>
        <v>0</v>
      </c>
      <c r="BF321" s="169">
        <f>IF($N$321="snížená",$J$321,0)</f>
        <v>0</v>
      </c>
      <c r="BG321" s="169">
        <f>IF($N$321="zákl. přenesená",$J$321,0)</f>
        <v>0</v>
      </c>
      <c r="BH321" s="169">
        <f>IF($N$321="sníž. přenesená",$J$321,0)</f>
        <v>0</v>
      </c>
      <c r="BI321" s="169">
        <f>IF($N$321="nulová",$J$321,0)</f>
        <v>0</v>
      </c>
      <c r="BJ321" s="90" t="s">
        <v>20</v>
      </c>
      <c r="BK321" s="169">
        <f>ROUND($I$321*$H$321,2)</f>
        <v>0</v>
      </c>
      <c r="BL321" s="90" t="s">
        <v>364</v>
      </c>
      <c r="BM321" s="90" t="s">
        <v>672</v>
      </c>
    </row>
    <row r="322" spans="2:51" s="6" customFormat="1" ht="13.5" customHeight="1">
      <c r="B322" s="170"/>
      <c r="C322" s="171"/>
      <c r="D322" s="172" t="s">
        <v>140</v>
      </c>
      <c r="E322" s="173"/>
      <c r="F322" s="173" t="s">
        <v>644</v>
      </c>
      <c r="G322" s="171"/>
      <c r="H322" s="174">
        <v>7.392</v>
      </c>
      <c r="J322" s="171"/>
      <c r="K322" s="171"/>
      <c r="L322" s="175"/>
      <c r="M322" s="176"/>
      <c r="N322" s="171"/>
      <c r="O322" s="171"/>
      <c r="P322" s="171"/>
      <c r="Q322" s="171"/>
      <c r="R322" s="171"/>
      <c r="S322" s="171"/>
      <c r="T322" s="177"/>
      <c r="AT322" s="178" t="s">
        <v>140</v>
      </c>
      <c r="AU322" s="178" t="s">
        <v>77</v>
      </c>
      <c r="AV322" s="178" t="s">
        <v>77</v>
      </c>
      <c r="AW322" s="178" t="s">
        <v>89</v>
      </c>
      <c r="AX322" s="178" t="s">
        <v>70</v>
      </c>
      <c r="AY322" s="178" t="s">
        <v>131</v>
      </c>
    </row>
    <row r="323" spans="2:65" s="6" customFormat="1" ht="13.5" customHeight="1">
      <c r="B323" s="86"/>
      <c r="C323" s="180" t="s">
        <v>673</v>
      </c>
      <c r="D323" s="180" t="s">
        <v>207</v>
      </c>
      <c r="E323" s="181" t="s">
        <v>674</v>
      </c>
      <c r="F323" s="182" t="s">
        <v>675</v>
      </c>
      <c r="G323" s="183" t="s">
        <v>196</v>
      </c>
      <c r="H323" s="184">
        <v>7.392</v>
      </c>
      <c r="I323" s="185"/>
      <c r="J323" s="186">
        <f>ROUND($I$323*$H$323,2)</f>
        <v>0</v>
      </c>
      <c r="K323" s="182"/>
      <c r="L323" s="187"/>
      <c r="M323" s="188"/>
      <c r="N323" s="189" t="s">
        <v>41</v>
      </c>
      <c r="O323" s="87"/>
      <c r="P323" s="87"/>
      <c r="Q323" s="167">
        <v>0.014</v>
      </c>
      <c r="R323" s="167">
        <f>$Q$323*$H$323</f>
        <v>0.10348800000000001</v>
      </c>
      <c r="S323" s="167">
        <v>0</v>
      </c>
      <c r="T323" s="168">
        <f>$S$323*$H$323</f>
        <v>0</v>
      </c>
      <c r="AR323" s="90" t="s">
        <v>376</v>
      </c>
      <c r="AT323" s="90" t="s">
        <v>207</v>
      </c>
      <c r="AU323" s="90" t="s">
        <v>77</v>
      </c>
      <c r="AY323" s="6" t="s">
        <v>131</v>
      </c>
      <c r="BE323" s="169">
        <f>IF($N$323="základní",$J$323,0)</f>
        <v>0</v>
      </c>
      <c r="BF323" s="169">
        <f>IF($N$323="snížená",$J$323,0)</f>
        <v>0</v>
      </c>
      <c r="BG323" s="169">
        <f>IF($N$323="zákl. přenesená",$J$323,0)</f>
        <v>0</v>
      </c>
      <c r="BH323" s="169">
        <f>IF($N$323="sníž. přenesená",$J$323,0)</f>
        <v>0</v>
      </c>
      <c r="BI323" s="169">
        <f>IF($N$323="nulová",$J$323,0)</f>
        <v>0</v>
      </c>
      <c r="BJ323" s="90" t="s">
        <v>20</v>
      </c>
      <c r="BK323" s="169">
        <f>ROUND($I$323*$H$323,2)</f>
        <v>0</v>
      </c>
      <c r="BL323" s="90" t="s">
        <v>364</v>
      </c>
      <c r="BM323" s="90" t="s">
        <v>676</v>
      </c>
    </row>
    <row r="324" spans="2:51" s="6" customFormat="1" ht="13.5" customHeight="1">
      <c r="B324" s="170"/>
      <c r="C324" s="171"/>
      <c r="D324" s="172" t="s">
        <v>140</v>
      </c>
      <c r="E324" s="173"/>
      <c r="F324" s="173" t="s">
        <v>644</v>
      </c>
      <c r="G324" s="171"/>
      <c r="H324" s="174">
        <v>7.392</v>
      </c>
      <c r="J324" s="171"/>
      <c r="K324" s="171"/>
      <c r="L324" s="175"/>
      <c r="M324" s="176"/>
      <c r="N324" s="171"/>
      <c r="O324" s="171"/>
      <c r="P324" s="171"/>
      <c r="Q324" s="171"/>
      <c r="R324" s="171"/>
      <c r="S324" s="171"/>
      <c r="T324" s="177"/>
      <c r="AT324" s="178" t="s">
        <v>140</v>
      </c>
      <c r="AU324" s="178" t="s">
        <v>77</v>
      </c>
      <c r="AV324" s="178" t="s">
        <v>77</v>
      </c>
      <c r="AW324" s="178" t="s">
        <v>89</v>
      </c>
      <c r="AX324" s="178" t="s">
        <v>70</v>
      </c>
      <c r="AY324" s="178" t="s">
        <v>131</v>
      </c>
    </row>
    <row r="325" spans="2:65" s="6" customFormat="1" ht="34.5" customHeight="1">
      <c r="B325" s="86"/>
      <c r="C325" s="180" t="s">
        <v>677</v>
      </c>
      <c r="D325" s="180" t="s">
        <v>207</v>
      </c>
      <c r="E325" s="181" t="s">
        <v>678</v>
      </c>
      <c r="F325" s="182" t="s">
        <v>679</v>
      </c>
      <c r="G325" s="183" t="s">
        <v>303</v>
      </c>
      <c r="H325" s="184">
        <v>1</v>
      </c>
      <c r="I325" s="185"/>
      <c r="J325" s="186">
        <f>ROUND($I$325*$H$325,2)</f>
        <v>0</v>
      </c>
      <c r="K325" s="182"/>
      <c r="L325" s="187"/>
      <c r="M325" s="188"/>
      <c r="N325" s="189" t="s">
        <v>41</v>
      </c>
      <c r="O325" s="87"/>
      <c r="P325" s="87"/>
      <c r="Q325" s="167">
        <v>1.5</v>
      </c>
      <c r="R325" s="167">
        <f>$Q$325*$H$325</f>
        <v>1.5</v>
      </c>
      <c r="S325" s="167">
        <v>0</v>
      </c>
      <c r="T325" s="168">
        <f>$S$325*$H$325</f>
        <v>0</v>
      </c>
      <c r="AR325" s="90" t="s">
        <v>376</v>
      </c>
      <c r="AT325" s="90" t="s">
        <v>207</v>
      </c>
      <c r="AU325" s="90" t="s">
        <v>77</v>
      </c>
      <c r="AY325" s="6" t="s">
        <v>131</v>
      </c>
      <c r="BE325" s="169">
        <f>IF($N$325="základní",$J$325,0)</f>
        <v>0</v>
      </c>
      <c r="BF325" s="169">
        <f>IF($N$325="snížená",$J$325,0)</f>
        <v>0</v>
      </c>
      <c r="BG325" s="169">
        <f>IF($N$325="zákl. přenesená",$J$325,0)</f>
        <v>0</v>
      </c>
      <c r="BH325" s="169">
        <f>IF($N$325="sníž. přenesená",$J$325,0)</f>
        <v>0</v>
      </c>
      <c r="BI325" s="169">
        <f>IF($N$325="nulová",$J$325,0)</f>
        <v>0</v>
      </c>
      <c r="BJ325" s="90" t="s">
        <v>20</v>
      </c>
      <c r="BK325" s="169">
        <f>ROUND($I$325*$H$325,2)</f>
        <v>0</v>
      </c>
      <c r="BL325" s="90" t="s">
        <v>364</v>
      </c>
      <c r="BM325" s="90" t="s">
        <v>680</v>
      </c>
    </row>
    <row r="326" spans="2:65" s="6" customFormat="1" ht="34.5" customHeight="1">
      <c r="B326" s="86"/>
      <c r="C326" s="183" t="s">
        <v>681</v>
      </c>
      <c r="D326" s="183" t="s">
        <v>207</v>
      </c>
      <c r="E326" s="181" t="s">
        <v>682</v>
      </c>
      <c r="F326" s="182" t="s">
        <v>683</v>
      </c>
      <c r="G326" s="183" t="s">
        <v>303</v>
      </c>
      <c r="H326" s="184">
        <v>3</v>
      </c>
      <c r="I326" s="185"/>
      <c r="J326" s="186">
        <f>ROUND($I$326*$H$326,2)</f>
        <v>0</v>
      </c>
      <c r="K326" s="182"/>
      <c r="L326" s="187"/>
      <c r="M326" s="188"/>
      <c r="N326" s="189" t="s">
        <v>41</v>
      </c>
      <c r="O326" s="87"/>
      <c r="P326" s="87"/>
      <c r="Q326" s="167">
        <v>0.79</v>
      </c>
      <c r="R326" s="167">
        <f>$Q$326*$H$326</f>
        <v>2.37</v>
      </c>
      <c r="S326" s="167">
        <v>0</v>
      </c>
      <c r="T326" s="168">
        <f>$S$326*$H$326</f>
        <v>0</v>
      </c>
      <c r="AR326" s="90" t="s">
        <v>376</v>
      </c>
      <c r="AT326" s="90" t="s">
        <v>207</v>
      </c>
      <c r="AU326" s="90" t="s">
        <v>77</v>
      </c>
      <c r="AY326" s="90" t="s">
        <v>131</v>
      </c>
      <c r="BE326" s="169">
        <f>IF($N$326="základní",$J$326,0)</f>
        <v>0</v>
      </c>
      <c r="BF326" s="169">
        <f>IF($N$326="snížená",$J$326,0)</f>
        <v>0</v>
      </c>
      <c r="BG326" s="169">
        <f>IF($N$326="zákl. přenesená",$J$326,0)</f>
        <v>0</v>
      </c>
      <c r="BH326" s="169">
        <f>IF($N$326="sníž. přenesená",$J$326,0)</f>
        <v>0</v>
      </c>
      <c r="BI326" s="169">
        <f>IF($N$326="nulová",$J$326,0)</f>
        <v>0</v>
      </c>
      <c r="BJ326" s="90" t="s">
        <v>20</v>
      </c>
      <c r="BK326" s="169">
        <f>ROUND($I$326*$H$326,2)</f>
        <v>0</v>
      </c>
      <c r="BL326" s="90" t="s">
        <v>364</v>
      </c>
      <c r="BM326" s="90" t="s">
        <v>684</v>
      </c>
    </row>
    <row r="327" spans="2:65" s="6" customFormat="1" ht="34.5" customHeight="1">
      <c r="B327" s="86"/>
      <c r="C327" s="183" t="s">
        <v>685</v>
      </c>
      <c r="D327" s="183" t="s">
        <v>207</v>
      </c>
      <c r="E327" s="181" t="s">
        <v>686</v>
      </c>
      <c r="F327" s="182" t="s">
        <v>687</v>
      </c>
      <c r="G327" s="183" t="s">
        <v>303</v>
      </c>
      <c r="H327" s="184">
        <v>3</v>
      </c>
      <c r="I327" s="185"/>
      <c r="J327" s="186">
        <f>ROUND($I$327*$H$327,2)</f>
        <v>0</v>
      </c>
      <c r="K327" s="182"/>
      <c r="L327" s="187"/>
      <c r="M327" s="188"/>
      <c r="N327" s="189" t="s">
        <v>41</v>
      </c>
      <c r="O327" s="87"/>
      <c r="P327" s="87"/>
      <c r="Q327" s="167">
        <v>1</v>
      </c>
      <c r="R327" s="167">
        <f>$Q$327*$H$327</f>
        <v>3</v>
      </c>
      <c r="S327" s="167">
        <v>0</v>
      </c>
      <c r="T327" s="168">
        <f>$S$327*$H$327</f>
        <v>0</v>
      </c>
      <c r="AR327" s="90" t="s">
        <v>376</v>
      </c>
      <c r="AT327" s="90" t="s">
        <v>207</v>
      </c>
      <c r="AU327" s="90" t="s">
        <v>77</v>
      </c>
      <c r="AY327" s="90" t="s">
        <v>131</v>
      </c>
      <c r="BE327" s="169">
        <f>IF($N$327="základní",$J$327,0)</f>
        <v>0</v>
      </c>
      <c r="BF327" s="169">
        <f>IF($N$327="snížená",$J$327,0)</f>
        <v>0</v>
      </c>
      <c r="BG327" s="169">
        <f>IF($N$327="zákl. přenesená",$J$327,0)</f>
        <v>0</v>
      </c>
      <c r="BH327" s="169">
        <f>IF($N$327="sníž. přenesená",$J$327,0)</f>
        <v>0</v>
      </c>
      <c r="BI327" s="169">
        <f>IF($N$327="nulová",$J$327,0)</f>
        <v>0</v>
      </c>
      <c r="BJ327" s="90" t="s">
        <v>20</v>
      </c>
      <c r="BK327" s="169">
        <f>ROUND($I$327*$H$327,2)</f>
        <v>0</v>
      </c>
      <c r="BL327" s="90" t="s">
        <v>364</v>
      </c>
      <c r="BM327" s="90" t="s">
        <v>688</v>
      </c>
    </row>
    <row r="328" spans="2:65" s="6" customFormat="1" ht="34.5" customHeight="1">
      <c r="B328" s="86"/>
      <c r="C328" s="183" t="s">
        <v>689</v>
      </c>
      <c r="D328" s="183" t="s">
        <v>207</v>
      </c>
      <c r="E328" s="181" t="s">
        <v>690</v>
      </c>
      <c r="F328" s="182" t="s">
        <v>691</v>
      </c>
      <c r="G328" s="183" t="s">
        <v>303</v>
      </c>
      <c r="H328" s="184">
        <v>1</v>
      </c>
      <c r="I328" s="185"/>
      <c r="J328" s="186">
        <f>ROUND($I$328*$H$328,2)</f>
        <v>0</v>
      </c>
      <c r="K328" s="182"/>
      <c r="L328" s="187"/>
      <c r="M328" s="188"/>
      <c r="N328" s="189" t="s">
        <v>41</v>
      </c>
      <c r="O328" s="87"/>
      <c r="P328" s="87"/>
      <c r="Q328" s="167">
        <v>5.075</v>
      </c>
      <c r="R328" s="167">
        <f>$Q$328*$H$328</f>
        <v>5.075</v>
      </c>
      <c r="S328" s="167">
        <v>0</v>
      </c>
      <c r="T328" s="168">
        <f>$S$328*$H$328</f>
        <v>0</v>
      </c>
      <c r="AR328" s="90" t="s">
        <v>376</v>
      </c>
      <c r="AT328" s="90" t="s">
        <v>207</v>
      </c>
      <c r="AU328" s="90" t="s">
        <v>77</v>
      </c>
      <c r="AY328" s="90" t="s">
        <v>131</v>
      </c>
      <c r="BE328" s="169">
        <f>IF($N$328="základní",$J$328,0)</f>
        <v>0</v>
      </c>
      <c r="BF328" s="169">
        <f>IF($N$328="snížená",$J$328,0)</f>
        <v>0</v>
      </c>
      <c r="BG328" s="169">
        <f>IF($N$328="zákl. přenesená",$J$328,0)</f>
        <v>0</v>
      </c>
      <c r="BH328" s="169">
        <f>IF($N$328="sníž. přenesená",$J$328,0)</f>
        <v>0</v>
      </c>
      <c r="BI328" s="169">
        <f>IF($N$328="nulová",$J$328,0)</f>
        <v>0</v>
      </c>
      <c r="BJ328" s="90" t="s">
        <v>20</v>
      </c>
      <c r="BK328" s="169">
        <f>ROUND($I$328*$H$328,2)</f>
        <v>0</v>
      </c>
      <c r="BL328" s="90" t="s">
        <v>364</v>
      </c>
      <c r="BM328" s="90" t="s">
        <v>692</v>
      </c>
    </row>
    <row r="329" spans="2:47" s="6" customFormat="1" ht="80.25" customHeight="1">
      <c r="B329" s="86"/>
      <c r="C329" s="87"/>
      <c r="D329" s="172" t="s">
        <v>212</v>
      </c>
      <c r="E329" s="87"/>
      <c r="F329" s="190" t="s">
        <v>693</v>
      </c>
      <c r="G329" s="87"/>
      <c r="H329" s="87"/>
      <c r="J329" s="87"/>
      <c r="K329" s="87"/>
      <c r="L329" s="132"/>
      <c r="M329" s="191"/>
      <c r="N329" s="87"/>
      <c r="O329" s="87"/>
      <c r="P329" s="87"/>
      <c r="Q329" s="87"/>
      <c r="R329" s="87"/>
      <c r="S329" s="87"/>
      <c r="T329" s="192"/>
      <c r="AT329" s="6" t="s">
        <v>212</v>
      </c>
      <c r="AU329" s="6" t="s">
        <v>77</v>
      </c>
    </row>
    <row r="330" spans="2:65" s="6" customFormat="1" ht="24" customHeight="1">
      <c r="B330" s="86"/>
      <c r="C330" s="180" t="s">
        <v>694</v>
      </c>
      <c r="D330" s="180" t="s">
        <v>207</v>
      </c>
      <c r="E330" s="181" t="s">
        <v>695</v>
      </c>
      <c r="F330" s="182" t="s">
        <v>696</v>
      </c>
      <c r="G330" s="183" t="s">
        <v>196</v>
      </c>
      <c r="H330" s="184">
        <v>21.573</v>
      </c>
      <c r="I330" s="185"/>
      <c r="J330" s="186">
        <f>ROUND($I$330*$H$330,2)</f>
        <v>0</v>
      </c>
      <c r="K330" s="182"/>
      <c r="L330" s="187"/>
      <c r="M330" s="188"/>
      <c r="N330" s="189" t="s">
        <v>41</v>
      </c>
      <c r="O330" s="87"/>
      <c r="P330" s="87"/>
      <c r="Q330" s="167">
        <v>0.15</v>
      </c>
      <c r="R330" s="167">
        <f>$Q$330*$H$330</f>
        <v>3.23595</v>
      </c>
      <c r="S330" s="167">
        <v>0</v>
      </c>
      <c r="T330" s="168">
        <f>$S$330*$H$330</f>
        <v>0</v>
      </c>
      <c r="AR330" s="90" t="s">
        <v>376</v>
      </c>
      <c r="AT330" s="90" t="s">
        <v>207</v>
      </c>
      <c r="AU330" s="90" t="s">
        <v>77</v>
      </c>
      <c r="AY330" s="6" t="s">
        <v>131</v>
      </c>
      <c r="BE330" s="169">
        <f>IF($N$330="základní",$J$330,0)</f>
        <v>0</v>
      </c>
      <c r="BF330" s="169">
        <f>IF($N$330="snížená",$J$330,0)</f>
        <v>0</v>
      </c>
      <c r="BG330" s="169">
        <f>IF($N$330="zákl. přenesená",$J$330,0)</f>
        <v>0</v>
      </c>
      <c r="BH330" s="169">
        <f>IF($N$330="sníž. přenesená",$J$330,0)</f>
        <v>0</v>
      </c>
      <c r="BI330" s="169">
        <f>IF($N$330="nulová",$J$330,0)</f>
        <v>0</v>
      </c>
      <c r="BJ330" s="90" t="s">
        <v>20</v>
      </c>
      <c r="BK330" s="169">
        <f>ROUND($I$330*$H$330,2)</f>
        <v>0</v>
      </c>
      <c r="BL330" s="90" t="s">
        <v>364</v>
      </c>
      <c r="BM330" s="90" t="s">
        <v>697</v>
      </c>
    </row>
    <row r="331" spans="2:51" s="6" customFormat="1" ht="13.5" customHeight="1">
      <c r="B331" s="170"/>
      <c r="C331" s="171"/>
      <c r="D331" s="172" t="s">
        <v>140</v>
      </c>
      <c r="E331" s="173"/>
      <c r="F331" s="173" t="s">
        <v>698</v>
      </c>
      <c r="G331" s="171"/>
      <c r="H331" s="174">
        <v>21.573</v>
      </c>
      <c r="J331" s="171"/>
      <c r="K331" s="171"/>
      <c r="L331" s="175"/>
      <c r="M331" s="176"/>
      <c r="N331" s="171"/>
      <c r="O331" s="171"/>
      <c r="P331" s="171"/>
      <c r="Q331" s="171"/>
      <c r="R331" s="171"/>
      <c r="S331" s="171"/>
      <c r="T331" s="177"/>
      <c r="AT331" s="178" t="s">
        <v>140</v>
      </c>
      <c r="AU331" s="178" t="s">
        <v>77</v>
      </c>
      <c r="AV331" s="178" t="s">
        <v>77</v>
      </c>
      <c r="AW331" s="178" t="s">
        <v>89</v>
      </c>
      <c r="AX331" s="178" t="s">
        <v>20</v>
      </c>
      <c r="AY331" s="178" t="s">
        <v>131</v>
      </c>
    </row>
    <row r="332" spans="2:65" s="6" customFormat="1" ht="24" customHeight="1">
      <c r="B332" s="86"/>
      <c r="C332" s="180" t="s">
        <v>699</v>
      </c>
      <c r="D332" s="180" t="s">
        <v>207</v>
      </c>
      <c r="E332" s="181" t="s">
        <v>700</v>
      </c>
      <c r="F332" s="182" t="s">
        <v>701</v>
      </c>
      <c r="G332" s="183" t="s">
        <v>303</v>
      </c>
      <c r="H332" s="184">
        <v>3</v>
      </c>
      <c r="I332" s="185"/>
      <c r="J332" s="186">
        <f>ROUND($I$332*$H$332,2)</f>
        <v>0</v>
      </c>
      <c r="K332" s="182"/>
      <c r="L332" s="187"/>
      <c r="M332" s="188"/>
      <c r="N332" s="189" t="s">
        <v>41</v>
      </c>
      <c r="O332" s="87"/>
      <c r="P332" s="87"/>
      <c r="Q332" s="167">
        <v>0.175</v>
      </c>
      <c r="R332" s="167">
        <f>$Q$332*$H$332</f>
        <v>0.5249999999999999</v>
      </c>
      <c r="S332" s="167">
        <v>0</v>
      </c>
      <c r="T332" s="168">
        <f>$S$332*$H$332</f>
        <v>0</v>
      </c>
      <c r="AR332" s="90" t="s">
        <v>376</v>
      </c>
      <c r="AT332" s="90" t="s">
        <v>207</v>
      </c>
      <c r="AU332" s="90" t="s">
        <v>77</v>
      </c>
      <c r="AY332" s="6" t="s">
        <v>131</v>
      </c>
      <c r="BE332" s="169">
        <f>IF($N$332="základní",$J$332,0)</f>
        <v>0</v>
      </c>
      <c r="BF332" s="169">
        <f>IF($N$332="snížená",$J$332,0)</f>
        <v>0</v>
      </c>
      <c r="BG332" s="169">
        <f>IF($N$332="zákl. přenesená",$J$332,0)</f>
        <v>0</v>
      </c>
      <c r="BH332" s="169">
        <f>IF($N$332="sníž. přenesená",$J$332,0)</f>
        <v>0</v>
      </c>
      <c r="BI332" s="169">
        <f>IF($N$332="nulová",$J$332,0)</f>
        <v>0</v>
      </c>
      <c r="BJ332" s="90" t="s">
        <v>20</v>
      </c>
      <c r="BK332" s="169">
        <f>ROUND($I$332*$H$332,2)</f>
        <v>0</v>
      </c>
      <c r="BL332" s="90" t="s">
        <v>364</v>
      </c>
      <c r="BM332" s="90" t="s">
        <v>702</v>
      </c>
    </row>
    <row r="333" spans="2:65" s="6" customFormat="1" ht="13.5" customHeight="1">
      <c r="B333" s="86"/>
      <c r="C333" s="161" t="s">
        <v>703</v>
      </c>
      <c r="D333" s="161" t="s">
        <v>134</v>
      </c>
      <c r="E333" s="159" t="s">
        <v>704</v>
      </c>
      <c r="F333" s="160" t="s">
        <v>705</v>
      </c>
      <c r="G333" s="161" t="s">
        <v>261</v>
      </c>
      <c r="H333" s="162">
        <v>22.388</v>
      </c>
      <c r="I333" s="163"/>
      <c r="J333" s="164">
        <f>ROUND($I$333*$H$333,2)</f>
        <v>0</v>
      </c>
      <c r="K333" s="160" t="s">
        <v>138</v>
      </c>
      <c r="L333" s="132"/>
      <c r="M333" s="165"/>
      <c r="N333" s="166" t="s">
        <v>41</v>
      </c>
      <c r="O333" s="87"/>
      <c r="P333" s="87"/>
      <c r="Q333" s="167">
        <v>0</v>
      </c>
      <c r="R333" s="167">
        <f>$Q$333*$H$333</f>
        <v>0</v>
      </c>
      <c r="S333" s="167">
        <v>0</v>
      </c>
      <c r="T333" s="168">
        <f>$S$333*$H$333</f>
        <v>0</v>
      </c>
      <c r="AR333" s="90" t="s">
        <v>364</v>
      </c>
      <c r="AT333" s="90" t="s">
        <v>134</v>
      </c>
      <c r="AU333" s="90" t="s">
        <v>77</v>
      </c>
      <c r="AY333" s="90" t="s">
        <v>131</v>
      </c>
      <c r="BE333" s="169">
        <f>IF($N$333="základní",$J$333,0)</f>
        <v>0</v>
      </c>
      <c r="BF333" s="169">
        <f>IF($N$333="snížená",$J$333,0)</f>
        <v>0</v>
      </c>
      <c r="BG333" s="169">
        <f>IF($N$333="zákl. přenesená",$J$333,0)</f>
        <v>0</v>
      </c>
      <c r="BH333" s="169">
        <f>IF($N$333="sníž. přenesená",$J$333,0)</f>
        <v>0</v>
      </c>
      <c r="BI333" s="169">
        <f>IF($N$333="nulová",$J$333,0)</f>
        <v>0</v>
      </c>
      <c r="BJ333" s="90" t="s">
        <v>20</v>
      </c>
      <c r="BK333" s="169">
        <f>ROUND($I$333*$H$333,2)</f>
        <v>0</v>
      </c>
      <c r="BL333" s="90" t="s">
        <v>364</v>
      </c>
      <c r="BM333" s="90" t="s">
        <v>706</v>
      </c>
    </row>
    <row r="334" spans="2:63" s="145" customFormat="1" ht="30" customHeight="1">
      <c r="B334" s="146"/>
      <c r="C334" s="147"/>
      <c r="D334" s="147" t="s">
        <v>69</v>
      </c>
      <c r="E334" s="156" t="s">
        <v>707</v>
      </c>
      <c r="F334" s="156" t="s">
        <v>708</v>
      </c>
      <c r="G334" s="147"/>
      <c r="H334" s="147"/>
      <c r="J334" s="157">
        <f>$BK$334</f>
        <v>0</v>
      </c>
      <c r="K334" s="147"/>
      <c r="L334" s="150"/>
      <c r="M334" s="151"/>
      <c r="N334" s="147"/>
      <c r="O334" s="147"/>
      <c r="P334" s="152">
        <f>SUM($P$335:$P$337)</f>
        <v>0</v>
      </c>
      <c r="Q334" s="147"/>
      <c r="R334" s="152">
        <f>SUM($R$335:$R$337)</f>
        <v>0.15640559999999998</v>
      </c>
      <c r="S334" s="147"/>
      <c r="T334" s="153">
        <f>SUM($T$335:$T$337)</f>
        <v>0</v>
      </c>
      <c r="AR334" s="154" t="s">
        <v>77</v>
      </c>
      <c r="AT334" s="154" t="s">
        <v>69</v>
      </c>
      <c r="AU334" s="154" t="s">
        <v>20</v>
      </c>
      <c r="AY334" s="154" t="s">
        <v>131</v>
      </c>
      <c r="BK334" s="155">
        <f>SUM($BK$335:$BK$337)</f>
        <v>0</v>
      </c>
    </row>
    <row r="335" spans="2:65" s="6" customFormat="1" ht="13.5" customHeight="1">
      <c r="B335" s="86"/>
      <c r="C335" s="161" t="s">
        <v>709</v>
      </c>
      <c r="D335" s="161" t="s">
        <v>134</v>
      </c>
      <c r="E335" s="159" t="s">
        <v>710</v>
      </c>
      <c r="F335" s="160" t="s">
        <v>711</v>
      </c>
      <c r="G335" s="161" t="s">
        <v>196</v>
      </c>
      <c r="H335" s="162">
        <v>260.676</v>
      </c>
      <c r="I335" s="163"/>
      <c r="J335" s="164">
        <f>ROUND($I$335*$H$335,2)</f>
        <v>0</v>
      </c>
      <c r="K335" s="160"/>
      <c r="L335" s="132"/>
      <c r="M335" s="165"/>
      <c r="N335" s="166" t="s">
        <v>41</v>
      </c>
      <c r="O335" s="87"/>
      <c r="P335" s="87"/>
      <c r="Q335" s="167">
        <v>0.0006</v>
      </c>
      <c r="R335" s="167">
        <f>$Q$335*$H$335</f>
        <v>0.15640559999999998</v>
      </c>
      <c r="S335" s="167">
        <v>0</v>
      </c>
      <c r="T335" s="168">
        <f>$S$335*$H$335</f>
        <v>0</v>
      </c>
      <c r="AR335" s="90" t="s">
        <v>78</v>
      </c>
      <c r="AT335" s="90" t="s">
        <v>134</v>
      </c>
      <c r="AU335" s="90" t="s">
        <v>77</v>
      </c>
      <c r="AY335" s="90" t="s">
        <v>131</v>
      </c>
      <c r="BE335" s="169">
        <f>IF($N$335="základní",$J$335,0)</f>
        <v>0</v>
      </c>
      <c r="BF335" s="169">
        <f>IF($N$335="snížená",$J$335,0)</f>
        <v>0</v>
      </c>
      <c r="BG335" s="169">
        <f>IF($N$335="zákl. přenesená",$J$335,0)</f>
        <v>0</v>
      </c>
      <c r="BH335" s="169">
        <f>IF($N$335="sníž. přenesená",$J$335,0)</f>
        <v>0</v>
      </c>
      <c r="BI335" s="169">
        <f>IF($N$335="nulová",$J$335,0)</f>
        <v>0</v>
      </c>
      <c r="BJ335" s="90" t="s">
        <v>20</v>
      </c>
      <c r="BK335" s="169">
        <f>ROUND($I$335*$H$335,2)</f>
        <v>0</v>
      </c>
      <c r="BL335" s="90" t="s">
        <v>78</v>
      </c>
      <c r="BM335" s="90" t="s">
        <v>712</v>
      </c>
    </row>
    <row r="336" spans="2:51" s="6" customFormat="1" ht="24" customHeight="1">
      <c r="B336" s="170"/>
      <c r="C336" s="171"/>
      <c r="D336" s="172" t="s">
        <v>140</v>
      </c>
      <c r="E336" s="173"/>
      <c r="F336" s="173" t="s">
        <v>269</v>
      </c>
      <c r="G336" s="171"/>
      <c r="H336" s="174">
        <v>200.772</v>
      </c>
      <c r="J336" s="171"/>
      <c r="K336" s="171"/>
      <c r="L336" s="175"/>
      <c r="M336" s="176"/>
      <c r="N336" s="171"/>
      <c r="O336" s="171"/>
      <c r="P336" s="171"/>
      <c r="Q336" s="171"/>
      <c r="R336" s="171"/>
      <c r="S336" s="171"/>
      <c r="T336" s="177"/>
      <c r="AT336" s="178" t="s">
        <v>140</v>
      </c>
      <c r="AU336" s="178" t="s">
        <v>77</v>
      </c>
      <c r="AV336" s="178" t="s">
        <v>77</v>
      </c>
      <c r="AW336" s="178" t="s">
        <v>89</v>
      </c>
      <c r="AX336" s="178" t="s">
        <v>70</v>
      </c>
      <c r="AY336" s="178" t="s">
        <v>131</v>
      </c>
    </row>
    <row r="337" spans="2:51" s="6" customFormat="1" ht="13.5" customHeight="1">
      <c r="B337" s="170"/>
      <c r="C337" s="171"/>
      <c r="D337" s="179" t="s">
        <v>140</v>
      </c>
      <c r="E337" s="171"/>
      <c r="F337" s="173" t="s">
        <v>713</v>
      </c>
      <c r="G337" s="171"/>
      <c r="H337" s="174">
        <v>59.904</v>
      </c>
      <c r="J337" s="171"/>
      <c r="K337" s="171"/>
      <c r="L337" s="175"/>
      <c r="M337" s="176"/>
      <c r="N337" s="171"/>
      <c r="O337" s="171"/>
      <c r="P337" s="171"/>
      <c r="Q337" s="171"/>
      <c r="R337" s="171"/>
      <c r="S337" s="171"/>
      <c r="T337" s="177"/>
      <c r="AT337" s="178" t="s">
        <v>140</v>
      </c>
      <c r="AU337" s="178" t="s">
        <v>77</v>
      </c>
      <c r="AV337" s="178" t="s">
        <v>77</v>
      </c>
      <c r="AW337" s="178" t="s">
        <v>89</v>
      </c>
      <c r="AX337" s="178" t="s">
        <v>70</v>
      </c>
      <c r="AY337" s="178" t="s">
        <v>131</v>
      </c>
    </row>
    <row r="338" spans="2:63" s="145" customFormat="1" ht="30" customHeight="1">
      <c r="B338" s="146"/>
      <c r="C338" s="147"/>
      <c r="D338" s="147" t="s">
        <v>69</v>
      </c>
      <c r="E338" s="156" t="s">
        <v>714</v>
      </c>
      <c r="F338" s="156" t="s">
        <v>715</v>
      </c>
      <c r="G338" s="147"/>
      <c r="H338" s="147"/>
      <c r="J338" s="157">
        <f>$BK$338</f>
        <v>0</v>
      </c>
      <c r="K338" s="147"/>
      <c r="L338" s="150"/>
      <c r="M338" s="151"/>
      <c r="N338" s="147"/>
      <c r="O338" s="147"/>
      <c r="P338" s="152">
        <f>SUM($P$339:$P$343)</f>
        <v>0</v>
      </c>
      <c r="Q338" s="147"/>
      <c r="R338" s="152">
        <f>SUM($R$339:$R$343)</f>
        <v>0.014599779999999998</v>
      </c>
      <c r="S338" s="147"/>
      <c r="T338" s="153">
        <f>SUM($T$339:$T$343)</f>
        <v>0</v>
      </c>
      <c r="AR338" s="154" t="s">
        <v>77</v>
      </c>
      <c r="AT338" s="154" t="s">
        <v>69</v>
      </c>
      <c r="AU338" s="154" t="s">
        <v>20</v>
      </c>
      <c r="AY338" s="154" t="s">
        <v>131</v>
      </c>
      <c r="BK338" s="155">
        <f>SUM($BK$339:$BK$343)</f>
        <v>0</v>
      </c>
    </row>
    <row r="339" spans="2:65" s="6" customFormat="1" ht="13.5" customHeight="1">
      <c r="B339" s="86"/>
      <c r="C339" s="158" t="s">
        <v>716</v>
      </c>
      <c r="D339" s="158" t="s">
        <v>134</v>
      </c>
      <c r="E339" s="159" t="s">
        <v>717</v>
      </c>
      <c r="F339" s="160" t="s">
        <v>718</v>
      </c>
      <c r="G339" s="161" t="s">
        <v>196</v>
      </c>
      <c r="H339" s="162">
        <v>20.153</v>
      </c>
      <c r="I339" s="163"/>
      <c r="J339" s="164">
        <f>ROUND($I$339*$H$339,2)</f>
        <v>0</v>
      </c>
      <c r="K339" s="160" t="s">
        <v>138</v>
      </c>
      <c r="L339" s="132"/>
      <c r="M339" s="165"/>
      <c r="N339" s="166" t="s">
        <v>41</v>
      </c>
      <c r="O339" s="87"/>
      <c r="P339" s="87"/>
      <c r="Q339" s="167">
        <v>0.00026</v>
      </c>
      <c r="R339" s="167">
        <f>$Q$339*$H$339</f>
        <v>0.0052397799999999994</v>
      </c>
      <c r="S339" s="167">
        <v>0</v>
      </c>
      <c r="T339" s="168">
        <f>$S$339*$H$339</f>
        <v>0</v>
      </c>
      <c r="AR339" s="90" t="s">
        <v>364</v>
      </c>
      <c r="AT339" s="90" t="s">
        <v>134</v>
      </c>
      <c r="AU339" s="90" t="s">
        <v>77</v>
      </c>
      <c r="AY339" s="6" t="s">
        <v>131</v>
      </c>
      <c r="BE339" s="169">
        <f>IF($N$339="základní",$J$339,0)</f>
        <v>0</v>
      </c>
      <c r="BF339" s="169">
        <f>IF($N$339="snížená",$J$339,0)</f>
        <v>0</v>
      </c>
      <c r="BG339" s="169">
        <f>IF($N$339="zákl. přenesená",$J$339,0)</f>
        <v>0</v>
      </c>
      <c r="BH339" s="169">
        <f>IF($N$339="sníž. přenesená",$J$339,0)</f>
        <v>0</v>
      </c>
      <c r="BI339" s="169">
        <f>IF($N$339="nulová",$J$339,0)</f>
        <v>0</v>
      </c>
      <c r="BJ339" s="90" t="s">
        <v>20</v>
      </c>
      <c r="BK339" s="169">
        <f>ROUND($I$339*$H$339,2)</f>
        <v>0</v>
      </c>
      <c r="BL339" s="90" t="s">
        <v>364</v>
      </c>
      <c r="BM339" s="90" t="s">
        <v>719</v>
      </c>
    </row>
    <row r="340" spans="2:51" s="6" customFormat="1" ht="13.5" customHeight="1">
      <c r="B340" s="170"/>
      <c r="C340" s="171"/>
      <c r="D340" s="172" t="s">
        <v>140</v>
      </c>
      <c r="E340" s="173"/>
      <c r="F340" s="173" t="s">
        <v>720</v>
      </c>
      <c r="G340" s="171"/>
      <c r="H340" s="174">
        <v>20.153</v>
      </c>
      <c r="J340" s="171"/>
      <c r="K340" s="171"/>
      <c r="L340" s="175"/>
      <c r="M340" s="176"/>
      <c r="N340" s="171"/>
      <c r="O340" s="171"/>
      <c r="P340" s="171"/>
      <c r="Q340" s="171"/>
      <c r="R340" s="171"/>
      <c r="S340" s="171"/>
      <c r="T340" s="177"/>
      <c r="AT340" s="178" t="s">
        <v>140</v>
      </c>
      <c r="AU340" s="178" t="s">
        <v>77</v>
      </c>
      <c r="AV340" s="178" t="s">
        <v>77</v>
      </c>
      <c r="AW340" s="178" t="s">
        <v>89</v>
      </c>
      <c r="AX340" s="178" t="s">
        <v>20</v>
      </c>
      <c r="AY340" s="178" t="s">
        <v>131</v>
      </c>
    </row>
    <row r="341" spans="2:65" s="6" customFormat="1" ht="13.5" customHeight="1">
      <c r="B341" s="86"/>
      <c r="C341" s="158" t="s">
        <v>721</v>
      </c>
      <c r="D341" s="158" t="s">
        <v>134</v>
      </c>
      <c r="E341" s="159" t="s">
        <v>722</v>
      </c>
      <c r="F341" s="160" t="s">
        <v>723</v>
      </c>
      <c r="G341" s="161" t="s">
        <v>196</v>
      </c>
      <c r="H341" s="162">
        <v>36</v>
      </c>
      <c r="I341" s="163"/>
      <c r="J341" s="164">
        <f>ROUND($I$341*$H$341,2)</f>
        <v>0</v>
      </c>
      <c r="K341" s="160" t="s">
        <v>138</v>
      </c>
      <c r="L341" s="132"/>
      <c r="M341" s="165"/>
      <c r="N341" s="166" t="s">
        <v>41</v>
      </c>
      <c r="O341" s="87"/>
      <c r="P341" s="87"/>
      <c r="Q341" s="167">
        <v>0.00026</v>
      </c>
      <c r="R341" s="167">
        <f>$Q$341*$H$341</f>
        <v>0.009359999999999999</v>
      </c>
      <c r="S341" s="167">
        <v>0</v>
      </c>
      <c r="T341" s="168">
        <f>$S$341*$H$341</f>
        <v>0</v>
      </c>
      <c r="AR341" s="90" t="s">
        <v>364</v>
      </c>
      <c r="AT341" s="90" t="s">
        <v>134</v>
      </c>
      <c r="AU341" s="90" t="s">
        <v>77</v>
      </c>
      <c r="AY341" s="6" t="s">
        <v>131</v>
      </c>
      <c r="BE341" s="169">
        <f>IF($N$341="základní",$J$341,0)</f>
        <v>0</v>
      </c>
      <c r="BF341" s="169">
        <f>IF($N$341="snížená",$J$341,0)</f>
        <v>0</v>
      </c>
      <c r="BG341" s="169">
        <f>IF($N$341="zákl. přenesená",$J$341,0)</f>
        <v>0</v>
      </c>
      <c r="BH341" s="169">
        <f>IF($N$341="sníž. přenesená",$J$341,0)</f>
        <v>0</v>
      </c>
      <c r="BI341" s="169">
        <f>IF($N$341="nulová",$J$341,0)</f>
        <v>0</v>
      </c>
      <c r="BJ341" s="90" t="s">
        <v>20</v>
      </c>
      <c r="BK341" s="169">
        <f>ROUND($I$341*$H$341,2)</f>
        <v>0</v>
      </c>
      <c r="BL341" s="90" t="s">
        <v>364</v>
      </c>
      <c r="BM341" s="90" t="s">
        <v>724</v>
      </c>
    </row>
    <row r="342" spans="2:51" s="6" customFormat="1" ht="13.5" customHeight="1">
      <c r="B342" s="170"/>
      <c r="C342" s="171"/>
      <c r="D342" s="172" t="s">
        <v>140</v>
      </c>
      <c r="E342" s="173"/>
      <c r="F342" s="173" t="s">
        <v>725</v>
      </c>
      <c r="G342" s="171"/>
      <c r="H342" s="174">
        <v>24</v>
      </c>
      <c r="J342" s="171"/>
      <c r="K342" s="171"/>
      <c r="L342" s="175"/>
      <c r="M342" s="176"/>
      <c r="N342" s="171"/>
      <c r="O342" s="171"/>
      <c r="P342" s="171"/>
      <c r="Q342" s="171"/>
      <c r="R342" s="171"/>
      <c r="S342" s="171"/>
      <c r="T342" s="177"/>
      <c r="AT342" s="178" t="s">
        <v>140</v>
      </c>
      <c r="AU342" s="178" t="s">
        <v>77</v>
      </c>
      <c r="AV342" s="178" t="s">
        <v>77</v>
      </c>
      <c r="AW342" s="178" t="s">
        <v>89</v>
      </c>
      <c r="AX342" s="178" t="s">
        <v>70</v>
      </c>
      <c r="AY342" s="178" t="s">
        <v>131</v>
      </c>
    </row>
    <row r="343" spans="2:51" s="6" customFormat="1" ht="13.5" customHeight="1">
      <c r="B343" s="170"/>
      <c r="C343" s="171"/>
      <c r="D343" s="179" t="s">
        <v>140</v>
      </c>
      <c r="E343" s="171"/>
      <c r="F343" s="173" t="s">
        <v>235</v>
      </c>
      <c r="G343" s="171"/>
      <c r="H343" s="174">
        <v>12</v>
      </c>
      <c r="J343" s="171"/>
      <c r="K343" s="171"/>
      <c r="L343" s="175"/>
      <c r="M343" s="176"/>
      <c r="N343" s="171"/>
      <c r="O343" s="171"/>
      <c r="P343" s="171"/>
      <c r="Q343" s="171"/>
      <c r="R343" s="171"/>
      <c r="S343" s="171"/>
      <c r="T343" s="177"/>
      <c r="AT343" s="178" t="s">
        <v>140</v>
      </c>
      <c r="AU343" s="178" t="s">
        <v>77</v>
      </c>
      <c r="AV343" s="178" t="s">
        <v>77</v>
      </c>
      <c r="AW343" s="178" t="s">
        <v>89</v>
      </c>
      <c r="AX343" s="178" t="s">
        <v>70</v>
      </c>
      <c r="AY343" s="178" t="s">
        <v>131</v>
      </c>
    </row>
    <row r="344" spans="2:63" s="145" customFormat="1" ht="38.25" customHeight="1">
      <c r="B344" s="146"/>
      <c r="C344" s="147"/>
      <c r="D344" s="147" t="s">
        <v>69</v>
      </c>
      <c r="E344" s="148" t="s">
        <v>726</v>
      </c>
      <c r="F344" s="148" t="s">
        <v>727</v>
      </c>
      <c r="G344" s="147"/>
      <c r="H344" s="147"/>
      <c r="J344" s="149">
        <f>$BK$344</f>
        <v>0</v>
      </c>
      <c r="K344" s="147"/>
      <c r="L344" s="150"/>
      <c r="M344" s="151"/>
      <c r="N344" s="147"/>
      <c r="O344" s="147"/>
      <c r="P344" s="152">
        <f>$P$345</f>
        <v>0</v>
      </c>
      <c r="Q344" s="147"/>
      <c r="R344" s="152">
        <f>$R$345</f>
        <v>0</v>
      </c>
      <c r="S344" s="147"/>
      <c r="T344" s="153">
        <f>$T$345</f>
        <v>0</v>
      </c>
      <c r="AR344" s="154" t="s">
        <v>199</v>
      </c>
      <c r="AT344" s="154" t="s">
        <v>69</v>
      </c>
      <c r="AU344" s="154" t="s">
        <v>70</v>
      </c>
      <c r="AY344" s="154" t="s">
        <v>131</v>
      </c>
      <c r="BK344" s="155">
        <f>$BK$345</f>
        <v>0</v>
      </c>
    </row>
    <row r="345" spans="2:63" s="145" customFormat="1" ht="20.25" customHeight="1">
      <c r="B345" s="146"/>
      <c r="C345" s="147"/>
      <c r="D345" s="147" t="s">
        <v>69</v>
      </c>
      <c r="E345" s="156" t="s">
        <v>728</v>
      </c>
      <c r="F345" s="156" t="s">
        <v>729</v>
      </c>
      <c r="G345" s="147"/>
      <c r="H345" s="147"/>
      <c r="J345" s="157">
        <f>$BK$345</f>
        <v>0</v>
      </c>
      <c r="K345" s="147"/>
      <c r="L345" s="150"/>
      <c r="M345" s="151"/>
      <c r="N345" s="147"/>
      <c r="O345" s="147"/>
      <c r="P345" s="152">
        <f>SUM($P$346:$P$351)</f>
        <v>0</v>
      </c>
      <c r="Q345" s="147"/>
      <c r="R345" s="152">
        <f>SUM($R$346:$R$351)</f>
        <v>0</v>
      </c>
      <c r="S345" s="147"/>
      <c r="T345" s="153">
        <f>SUM($T$346:$T$351)</f>
        <v>0</v>
      </c>
      <c r="AR345" s="154" t="s">
        <v>199</v>
      </c>
      <c r="AT345" s="154" t="s">
        <v>69</v>
      </c>
      <c r="AU345" s="154" t="s">
        <v>20</v>
      </c>
      <c r="AY345" s="154" t="s">
        <v>131</v>
      </c>
      <c r="BK345" s="155">
        <f>SUM($BK$346:$BK$351)</f>
        <v>0</v>
      </c>
    </row>
    <row r="346" spans="2:65" s="6" customFormat="1" ht="13.5" customHeight="1">
      <c r="B346" s="86"/>
      <c r="C346" s="158" t="s">
        <v>730</v>
      </c>
      <c r="D346" s="158" t="s">
        <v>134</v>
      </c>
      <c r="E346" s="159" t="s">
        <v>731</v>
      </c>
      <c r="F346" s="160" t="s">
        <v>732</v>
      </c>
      <c r="G346" s="161" t="s">
        <v>733</v>
      </c>
      <c r="H346" s="162">
        <v>1</v>
      </c>
      <c r="I346" s="163"/>
      <c r="J346" s="164">
        <f>ROUND($I$346*$H$346,2)</f>
        <v>0</v>
      </c>
      <c r="K346" s="160"/>
      <c r="L346" s="132"/>
      <c r="M346" s="165"/>
      <c r="N346" s="166" t="s">
        <v>41</v>
      </c>
      <c r="O346" s="87"/>
      <c r="P346" s="87"/>
      <c r="Q346" s="167">
        <v>0</v>
      </c>
      <c r="R346" s="167">
        <f>$Q$346*$H$346</f>
        <v>0</v>
      </c>
      <c r="S346" s="167">
        <v>0</v>
      </c>
      <c r="T346" s="168">
        <f>$S$346*$H$346</f>
        <v>0</v>
      </c>
      <c r="AR346" s="90" t="s">
        <v>734</v>
      </c>
      <c r="AT346" s="90" t="s">
        <v>134</v>
      </c>
      <c r="AU346" s="90" t="s">
        <v>77</v>
      </c>
      <c r="AY346" s="6" t="s">
        <v>131</v>
      </c>
      <c r="BE346" s="169">
        <f>IF($N$346="základní",$J$346,0)</f>
        <v>0</v>
      </c>
      <c r="BF346" s="169">
        <f>IF($N$346="snížená",$J$346,0)</f>
        <v>0</v>
      </c>
      <c r="BG346" s="169">
        <f>IF($N$346="zákl. přenesená",$J$346,0)</f>
        <v>0</v>
      </c>
      <c r="BH346" s="169">
        <f>IF($N$346="sníž. přenesená",$J$346,0)</f>
        <v>0</v>
      </c>
      <c r="BI346" s="169">
        <f>IF($N$346="nulová",$J$346,0)</f>
        <v>0</v>
      </c>
      <c r="BJ346" s="90" t="s">
        <v>20</v>
      </c>
      <c r="BK346" s="169">
        <f>ROUND($I$346*$H$346,2)</f>
        <v>0</v>
      </c>
      <c r="BL346" s="90" t="s">
        <v>734</v>
      </c>
      <c r="BM346" s="90" t="s">
        <v>735</v>
      </c>
    </row>
    <row r="347" spans="2:65" s="6" customFormat="1" ht="13.5" customHeight="1">
      <c r="B347" s="86"/>
      <c r="C347" s="161" t="s">
        <v>736</v>
      </c>
      <c r="D347" s="161" t="s">
        <v>134</v>
      </c>
      <c r="E347" s="159" t="s">
        <v>737</v>
      </c>
      <c r="F347" s="160" t="s">
        <v>738</v>
      </c>
      <c r="G347" s="161" t="s">
        <v>733</v>
      </c>
      <c r="H347" s="162">
        <v>1</v>
      </c>
      <c r="I347" s="163"/>
      <c r="J347" s="164">
        <f>ROUND($I$347*$H$347,2)</f>
        <v>0</v>
      </c>
      <c r="K347" s="160"/>
      <c r="L347" s="132"/>
      <c r="M347" s="165"/>
      <c r="N347" s="166" t="s">
        <v>41</v>
      </c>
      <c r="O347" s="87"/>
      <c r="P347" s="87"/>
      <c r="Q347" s="167">
        <v>0</v>
      </c>
      <c r="R347" s="167">
        <f>$Q$347*$H$347</f>
        <v>0</v>
      </c>
      <c r="S347" s="167">
        <v>0</v>
      </c>
      <c r="T347" s="168">
        <f>$S$347*$H$347</f>
        <v>0</v>
      </c>
      <c r="AR347" s="90" t="s">
        <v>734</v>
      </c>
      <c r="AT347" s="90" t="s">
        <v>134</v>
      </c>
      <c r="AU347" s="90" t="s">
        <v>77</v>
      </c>
      <c r="AY347" s="90" t="s">
        <v>131</v>
      </c>
      <c r="BE347" s="169">
        <f>IF($N$347="základní",$J$347,0)</f>
        <v>0</v>
      </c>
      <c r="BF347" s="169">
        <f>IF($N$347="snížená",$J$347,0)</f>
        <v>0</v>
      </c>
      <c r="BG347" s="169">
        <f>IF($N$347="zákl. přenesená",$J$347,0)</f>
        <v>0</v>
      </c>
      <c r="BH347" s="169">
        <f>IF($N$347="sníž. přenesená",$J$347,0)</f>
        <v>0</v>
      </c>
      <c r="BI347" s="169">
        <f>IF($N$347="nulová",$J$347,0)</f>
        <v>0</v>
      </c>
      <c r="BJ347" s="90" t="s">
        <v>20</v>
      </c>
      <c r="BK347" s="169">
        <f>ROUND($I$347*$H$347,2)</f>
        <v>0</v>
      </c>
      <c r="BL347" s="90" t="s">
        <v>734</v>
      </c>
      <c r="BM347" s="90" t="s">
        <v>739</v>
      </c>
    </row>
    <row r="348" spans="2:65" s="6" customFormat="1" ht="13.5" customHeight="1">
      <c r="B348" s="86"/>
      <c r="C348" s="161" t="s">
        <v>740</v>
      </c>
      <c r="D348" s="161" t="s">
        <v>134</v>
      </c>
      <c r="E348" s="159" t="s">
        <v>741</v>
      </c>
      <c r="F348" s="160" t="s">
        <v>742</v>
      </c>
      <c r="G348" s="161" t="s">
        <v>733</v>
      </c>
      <c r="H348" s="162">
        <v>1</v>
      </c>
      <c r="I348" s="163"/>
      <c r="J348" s="164">
        <f>ROUND($I$348*$H$348,2)</f>
        <v>0</v>
      </c>
      <c r="K348" s="160"/>
      <c r="L348" s="132"/>
      <c r="M348" s="165"/>
      <c r="N348" s="166" t="s">
        <v>41</v>
      </c>
      <c r="O348" s="87"/>
      <c r="P348" s="87"/>
      <c r="Q348" s="167">
        <v>0</v>
      </c>
      <c r="R348" s="167">
        <f>$Q$348*$H$348</f>
        <v>0</v>
      </c>
      <c r="S348" s="167">
        <v>0</v>
      </c>
      <c r="T348" s="168">
        <f>$S$348*$H$348</f>
        <v>0</v>
      </c>
      <c r="AR348" s="90" t="s">
        <v>734</v>
      </c>
      <c r="AT348" s="90" t="s">
        <v>134</v>
      </c>
      <c r="AU348" s="90" t="s">
        <v>77</v>
      </c>
      <c r="AY348" s="90" t="s">
        <v>131</v>
      </c>
      <c r="BE348" s="169">
        <f>IF($N$348="základní",$J$348,0)</f>
        <v>0</v>
      </c>
      <c r="BF348" s="169">
        <f>IF($N$348="snížená",$J$348,0)</f>
        <v>0</v>
      </c>
      <c r="BG348" s="169">
        <f>IF($N$348="zákl. přenesená",$J$348,0)</f>
        <v>0</v>
      </c>
      <c r="BH348" s="169">
        <f>IF($N$348="sníž. přenesená",$J$348,0)</f>
        <v>0</v>
      </c>
      <c r="BI348" s="169">
        <f>IF($N$348="nulová",$J$348,0)</f>
        <v>0</v>
      </c>
      <c r="BJ348" s="90" t="s">
        <v>20</v>
      </c>
      <c r="BK348" s="169">
        <f>ROUND($I$348*$H$348,2)</f>
        <v>0</v>
      </c>
      <c r="BL348" s="90" t="s">
        <v>734</v>
      </c>
      <c r="BM348" s="90" t="s">
        <v>743</v>
      </c>
    </row>
    <row r="349" spans="2:65" s="6" customFormat="1" ht="24" customHeight="1">
      <c r="B349" s="86"/>
      <c r="C349" s="161" t="s">
        <v>744</v>
      </c>
      <c r="D349" s="161" t="s">
        <v>134</v>
      </c>
      <c r="E349" s="159" t="s">
        <v>745</v>
      </c>
      <c r="F349" s="160" t="s">
        <v>746</v>
      </c>
      <c r="G349" s="161" t="s">
        <v>733</v>
      </c>
      <c r="H349" s="162">
        <v>1</v>
      </c>
      <c r="I349" s="163"/>
      <c r="J349" s="164">
        <f>ROUND($I$349*$H$349,2)</f>
        <v>0</v>
      </c>
      <c r="K349" s="160"/>
      <c r="L349" s="132"/>
      <c r="M349" s="165"/>
      <c r="N349" s="166" t="s">
        <v>41</v>
      </c>
      <c r="O349" s="87"/>
      <c r="P349" s="87"/>
      <c r="Q349" s="167">
        <v>0</v>
      </c>
      <c r="R349" s="167">
        <f>$Q$349*$H$349</f>
        <v>0</v>
      </c>
      <c r="S349" s="167">
        <v>0</v>
      </c>
      <c r="T349" s="168">
        <f>$S$349*$H$349</f>
        <v>0</v>
      </c>
      <c r="AR349" s="90" t="s">
        <v>734</v>
      </c>
      <c r="AT349" s="90" t="s">
        <v>134</v>
      </c>
      <c r="AU349" s="90" t="s">
        <v>77</v>
      </c>
      <c r="AY349" s="90" t="s">
        <v>131</v>
      </c>
      <c r="BE349" s="169">
        <f>IF($N$349="základní",$J$349,0)</f>
        <v>0</v>
      </c>
      <c r="BF349" s="169">
        <f>IF($N$349="snížená",$J$349,0)</f>
        <v>0</v>
      </c>
      <c r="BG349" s="169">
        <f>IF($N$349="zákl. přenesená",$J$349,0)</f>
        <v>0</v>
      </c>
      <c r="BH349" s="169">
        <f>IF($N$349="sníž. přenesená",$J$349,0)</f>
        <v>0</v>
      </c>
      <c r="BI349" s="169">
        <f>IF($N$349="nulová",$J$349,0)</f>
        <v>0</v>
      </c>
      <c r="BJ349" s="90" t="s">
        <v>20</v>
      </c>
      <c r="BK349" s="169">
        <f>ROUND($I$349*$H$349,2)</f>
        <v>0</v>
      </c>
      <c r="BL349" s="90" t="s">
        <v>734</v>
      </c>
      <c r="BM349" s="90" t="s">
        <v>747</v>
      </c>
    </row>
    <row r="350" spans="2:47" s="6" customFormat="1" ht="54" customHeight="1">
      <c r="B350" s="86"/>
      <c r="C350" s="87"/>
      <c r="D350" s="172" t="s">
        <v>212</v>
      </c>
      <c r="E350" s="87"/>
      <c r="F350" s="190" t="s">
        <v>748</v>
      </c>
      <c r="G350" s="87"/>
      <c r="H350" s="87"/>
      <c r="J350" s="87"/>
      <c r="K350" s="87"/>
      <c r="L350" s="132"/>
      <c r="M350" s="191"/>
      <c r="N350" s="87"/>
      <c r="O350" s="87"/>
      <c r="P350" s="87"/>
      <c r="Q350" s="87"/>
      <c r="R350" s="87"/>
      <c r="S350" s="87"/>
      <c r="T350" s="192"/>
      <c r="AT350" s="6" t="s">
        <v>212</v>
      </c>
      <c r="AU350" s="6" t="s">
        <v>77</v>
      </c>
    </row>
    <row r="351" spans="2:65" s="6" customFormat="1" ht="13.5" customHeight="1">
      <c r="B351" s="86"/>
      <c r="C351" s="158" t="s">
        <v>749</v>
      </c>
      <c r="D351" s="158" t="s">
        <v>134</v>
      </c>
      <c r="E351" s="159" t="s">
        <v>750</v>
      </c>
      <c r="F351" s="160" t="s">
        <v>751</v>
      </c>
      <c r="G351" s="161" t="s">
        <v>733</v>
      </c>
      <c r="H351" s="162">
        <v>1</v>
      </c>
      <c r="I351" s="163"/>
      <c r="J351" s="164">
        <f>ROUND($I$351*$H$351,2)</f>
        <v>0</v>
      </c>
      <c r="K351" s="160"/>
      <c r="L351" s="132"/>
      <c r="M351" s="165"/>
      <c r="N351" s="193" t="s">
        <v>41</v>
      </c>
      <c r="O351" s="194"/>
      <c r="P351" s="194"/>
      <c r="Q351" s="195">
        <v>0</v>
      </c>
      <c r="R351" s="195">
        <f>$Q$351*$H$351</f>
        <v>0</v>
      </c>
      <c r="S351" s="195">
        <v>0</v>
      </c>
      <c r="T351" s="196">
        <f>$S$351*$H$351</f>
        <v>0</v>
      </c>
      <c r="AR351" s="90" t="s">
        <v>734</v>
      </c>
      <c r="AT351" s="90" t="s">
        <v>134</v>
      </c>
      <c r="AU351" s="90" t="s">
        <v>77</v>
      </c>
      <c r="AY351" s="6" t="s">
        <v>131</v>
      </c>
      <c r="BE351" s="169">
        <f>IF($N$351="základní",$J$351,0)</f>
        <v>0</v>
      </c>
      <c r="BF351" s="169">
        <f>IF($N$351="snížená",$J$351,0)</f>
        <v>0</v>
      </c>
      <c r="BG351" s="169">
        <f>IF($N$351="zákl. přenesená",$J$351,0)</f>
        <v>0</v>
      </c>
      <c r="BH351" s="169">
        <f>IF($N$351="sníž. přenesená",$J$351,0)</f>
        <v>0</v>
      </c>
      <c r="BI351" s="169">
        <f>IF($N$351="nulová",$J$351,0)</f>
        <v>0</v>
      </c>
      <c r="BJ351" s="90" t="s">
        <v>20</v>
      </c>
      <c r="BK351" s="169">
        <f>ROUND($I$351*$H$351,2)</f>
        <v>0</v>
      </c>
      <c r="BL351" s="90" t="s">
        <v>734</v>
      </c>
      <c r="BM351" s="90" t="s">
        <v>752</v>
      </c>
    </row>
    <row r="352" spans="2:12" s="6" customFormat="1" ht="7.5" customHeight="1">
      <c r="B352" s="106"/>
      <c r="C352" s="107"/>
      <c r="D352" s="107"/>
      <c r="E352" s="107"/>
      <c r="F352" s="107"/>
      <c r="G352" s="107"/>
      <c r="H352" s="107"/>
      <c r="I352" s="108"/>
      <c r="J352" s="107"/>
      <c r="K352" s="107"/>
      <c r="L352" s="132"/>
    </row>
    <row r="353" s="2" customFormat="1" ht="12" customHeight="1"/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1"/>
      <c r="C1" s="241"/>
      <c r="D1" s="240" t="s">
        <v>1</v>
      </c>
      <c r="E1" s="241"/>
      <c r="F1" s="242" t="s">
        <v>792</v>
      </c>
      <c r="G1" s="247" t="s">
        <v>793</v>
      </c>
      <c r="H1" s="247"/>
      <c r="I1" s="241"/>
      <c r="J1" s="242" t="s">
        <v>794</v>
      </c>
      <c r="K1" s="240" t="s">
        <v>81</v>
      </c>
      <c r="L1" s="242" t="s">
        <v>795</v>
      </c>
      <c r="M1" s="242"/>
      <c r="N1" s="242"/>
      <c r="O1" s="242"/>
      <c r="P1" s="242"/>
      <c r="Q1" s="242"/>
      <c r="R1" s="242"/>
      <c r="S1" s="242"/>
      <c r="T1" s="242"/>
      <c r="U1" s="238"/>
      <c r="V1" s="2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82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35" t="str">
        <f>'Rekapitulace stavby'!$K$6</f>
        <v>Obnova vnějšího pláště hlavní budovy Hankova domu č.p. 299 ve Dvoře Králové n. Labem - zadávací dokumentace I verze</v>
      </c>
      <c r="F7" s="203"/>
      <c r="G7" s="203"/>
      <c r="H7" s="203"/>
      <c r="J7" s="11"/>
      <c r="K7" s="13"/>
    </row>
    <row r="8" spans="2:11" s="6" customFormat="1" ht="13.5" customHeight="1">
      <c r="B8" s="86"/>
      <c r="C8" s="87"/>
      <c r="D8" s="19" t="s">
        <v>83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18" t="s">
        <v>753</v>
      </c>
      <c r="F9" s="236"/>
      <c r="G9" s="236"/>
      <c r="H9" s="236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18</v>
      </c>
      <c r="E11" s="87"/>
      <c r="F11" s="17"/>
      <c r="G11" s="87"/>
      <c r="H11" s="87"/>
      <c r="I11" s="89" t="s">
        <v>19</v>
      </c>
      <c r="J11" s="17"/>
      <c r="K11" s="88"/>
    </row>
    <row r="12" spans="2:11" s="6" customFormat="1" ht="15" customHeight="1">
      <c r="B12" s="86"/>
      <c r="C12" s="87"/>
      <c r="D12" s="19" t="s">
        <v>21</v>
      </c>
      <c r="E12" s="87"/>
      <c r="F12" s="17" t="s">
        <v>22</v>
      </c>
      <c r="G12" s="87"/>
      <c r="H12" s="87"/>
      <c r="I12" s="89" t="s">
        <v>23</v>
      </c>
      <c r="J12" s="52" t="str">
        <f>'Rekapitulace stavby'!$AN$8</f>
        <v>15.03.2017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27</v>
      </c>
      <c r="E14" s="87"/>
      <c r="F14" s="87"/>
      <c r="G14" s="87"/>
      <c r="H14" s="87"/>
      <c r="I14" s="89" t="s">
        <v>28</v>
      </c>
      <c r="J14" s="17"/>
      <c r="K14" s="88"/>
    </row>
    <row r="15" spans="2:11" s="6" customFormat="1" ht="18" customHeight="1">
      <c r="B15" s="86"/>
      <c r="C15" s="87"/>
      <c r="D15" s="87"/>
      <c r="E15" s="17" t="s">
        <v>29</v>
      </c>
      <c r="F15" s="87"/>
      <c r="G15" s="87"/>
      <c r="H15" s="87"/>
      <c r="I15" s="89" t="s">
        <v>30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31</v>
      </c>
      <c r="E17" s="87"/>
      <c r="F17" s="87"/>
      <c r="G17" s="87"/>
      <c r="H17" s="87"/>
      <c r="I17" s="89" t="s">
        <v>28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30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33</v>
      </c>
      <c r="E20" s="87"/>
      <c r="F20" s="87"/>
      <c r="G20" s="87"/>
      <c r="H20" s="87"/>
      <c r="I20" s="89" t="s">
        <v>28</v>
      </c>
      <c r="J20" s="17">
        <f>IF('Rekapitulace stavby'!$AN$16="","",'Rekapitulace stavby'!$AN$16)</f>
      </c>
      <c r="K20" s="88"/>
    </row>
    <row r="21" spans="2:11" s="6" customFormat="1" ht="18" customHeight="1">
      <c r="B21" s="86"/>
      <c r="C21" s="87"/>
      <c r="D21" s="87"/>
      <c r="E21" s="17" t="str">
        <f>IF('Rekapitulace stavby'!$E$17="","",'Rekapitulace stavby'!$E$17)</f>
        <v> </v>
      </c>
      <c r="F21" s="87"/>
      <c r="G21" s="87"/>
      <c r="H21" s="87"/>
      <c r="I21" s="89" t="s">
        <v>30</v>
      </c>
      <c r="J21" s="17">
        <f>IF('Rekapitulace stavby'!$AN$17="","",'Rekapitulace stavby'!$AN$17)</f>
      </c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35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06"/>
      <c r="F24" s="237"/>
      <c r="G24" s="237"/>
      <c r="H24" s="237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36</v>
      </c>
      <c r="E27" s="87"/>
      <c r="F27" s="87"/>
      <c r="G27" s="87"/>
      <c r="H27" s="87"/>
      <c r="J27" s="65">
        <f>ROUND($J$87,2)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38</v>
      </c>
      <c r="G29" s="87"/>
      <c r="H29" s="87"/>
      <c r="I29" s="98" t="s">
        <v>37</v>
      </c>
      <c r="J29" s="28" t="s">
        <v>39</v>
      </c>
      <c r="K29" s="88"/>
    </row>
    <row r="30" spans="2:11" s="6" customFormat="1" ht="15" customHeight="1">
      <c r="B30" s="86"/>
      <c r="C30" s="87"/>
      <c r="D30" s="30" t="s">
        <v>40</v>
      </c>
      <c r="E30" s="30" t="s">
        <v>41</v>
      </c>
      <c r="F30" s="99">
        <f>ROUND(SUM($BE$87:$BE$116),2)</f>
        <v>0</v>
      </c>
      <c r="G30" s="87"/>
      <c r="H30" s="87"/>
      <c r="I30" s="100">
        <v>0.21</v>
      </c>
      <c r="J30" s="99">
        <f>ROUND(SUM($BE$87:$BE$116)*$I$30,2)</f>
        <v>0</v>
      </c>
      <c r="K30" s="88"/>
    </row>
    <row r="31" spans="2:11" s="6" customFormat="1" ht="15" customHeight="1">
      <c r="B31" s="86"/>
      <c r="C31" s="87"/>
      <c r="D31" s="87"/>
      <c r="E31" s="30" t="s">
        <v>42</v>
      </c>
      <c r="F31" s="99">
        <f>ROUND(SUM($BF$87:$BF$116),2)</f>
        <v>0</v>
      </c>
      <c r="G31" s="87"/>
      <c r="H31" s="87"/>
      <c r="I31" s="100">
        <v>0.15</v>
      </c>
      <c r="J31" s="99">
        <f>ROUND(SUM($BF$87:$BF$116)*$I$31,2)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43</v>
      </c>
      <c r="F32" s="99">
        <f>ROUND(SUM($BG$87:$BG$116),2)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44</v>
      </c>
      <c r="F33" s="99">
        <f>ROUND(SUM($BH$87:$BH$116),2)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45</v>
      </c>
      <c r="F34" s="99">
        <f>ROUND(SUM($BI$87:$BI$116),2)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46</v>
      </c>
      <c r="E36" s="102"/>
      <c r="F36" s="102"/>
      <c r="G36" s="103" t="s">
        <v>47</v>
      </c>
      <c r="H36" s="35" t="s">
        <v>48</v>
      </c>
      <c r="I36" s="104"/>
      <c r="J36" s="36">
        <f>ROUND(SUM($J$27:$J$34),2)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85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15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35" t="str">
        <f>$E$7</f>
        <v>Obnova vnějšího pláště hlavní budovy Hankova domu č.p. 299 ve Dvoře Králové n. Labem - zadávací dokumentace I verze</v>
      </c>
      <c r="F45" s="236"/>
      <c r="G45" s="236"/>
      <c r="H45" s="236"/>
      <c r="J45" s="87"/>
      <c r="K45" s="88"/>
    </row>
    <row r="46" spans="2:11" s="6" customFormat="1" ht="15" customHeight="1">
      <c r="B46" s="86"/>
      <c r="C46" s="19" t="s">
        <v>83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18" t="str">
        <f>$E$9</f>
        <v>4 - Východní průčelí</v>
      </c>
      <c r="F47" s="236"/>
      <c r="G47" s="236"/>
      <c r="H47" s="236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21</v>
      </c>
      <c r="D49" s="87"/>
      <c r="E49" s="87"/>
      <c r="F49" s="17" t="str">
        <f>$F$12</f>
        <v> </v>
      </c>
      <c r="G49" s="87"/>
      <c r="H49" s="87"/>
      <c r="I49" s="89" t="s">
        <v>23</v>
      </c>
      <c r="J49" s="52" t="str">
        <f>IF($J$12="","",$J$12)</f>
        <v>15.03.2017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27</v>
      </c>
      <c r="D51" s="87"/>
      <c r="E51" s="87"/>
      <c r="F51" s="17" t="str">
        <f>$E$15</f>
        <v>Město Dvůr Králové nad Labem</v>
      </c>
      <c r="G51" s="87"/>
      <c r="H51" s="87"/>
      <c r="I51" s="89" t="s">
        <v>33</v>
      </c>
      <c r="J51" s="17" t="str">
        <f>$E$21</f>
        <v> </v>
      </c>
      <c r="K51" s="88"/>
    </row>
    <row r="52" spans="2:11" s="6" customFormat="1" ht="15" customHeight="1">
      <c r="B52" s="86"/>
      <c r="C52" s="19" t="s">
        <v>31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86</v>
      </c>
      <c r="D54" s="101"/>
      <c r="E54" s="101"/>
      <c r="F54" s="101"/>
      <c r="G54" s="101"/>
      <c r="H54" s="101"/>
      <c r="I54" s="114"/>
      <c r="J54" s="115" t="s">
        <v>87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88</v>
      </c>
      <c r="D56" s="87"/>
      <c r="E56" s="87"/>
      <c r="F56" s="87"/>
      <c r="G56" s="87"/>
      <c r="H56" s="87"/>
      <c r="J56" s="65">
        <f>ROUND($J$87,2)</f>
        <v>0</v>
      </c>
      <c r="K56" s="88"/>
      <c r="AU56" s="6" t="s">
        <v>89</v>
      </c>
    </row>
    <row r="57" spans="2:11" s="71" customFormat="1" ht="25.5" customHeight="1">
      <c r="B57" s="117"/>
      <c r="C57" s="118"/>
      <c r="D57" s="119" t="s">
        <v>90</v>
      </c>
      <c r="E57" s="119"/>
      <c r="F57" s="119"/>
      <c r="G57" s="119"/>
      <c r="H57" s="119"/>
      <c r="I57" s="120"/>
      <c r="J57" s="121">
        <f>ROUND($J$88,2)</f>
        <v>0</v>
      </c>
      <c r="K57" s="122"/>
    </row>
    <row r="58" spans="2:11" s="123" customFormat="1" ht="20.25" customHeight="1">
      <c r="B58" s="124"/>
      <c r="C58" s="125"/>
      <c r="D58" s="126" t="s">
        <v>93</v>
      </c>
      <c r="E58" s="126"/>
      <c r="F58" s="126"/>
      <c r="G58" s="126"/>
      <c r="H58" s="126"/>
      <c r="I58" s="127"/>
      <c r="J58" s="128">
        <f>ROUND($J$89,2)</f>
        <v>0</v>
      </c>
      <c r="K58" s="129"/>
    </row>
    <row r="59" spans="2:11" s="123" customFormat="1" ht="20.25" customHeight="1">
      <c r="B59" s="124"/>
      <c r="C59" s="125"/>
      <c r="D59" s="126" t="s">
        <v>94</v>
      </c>
      <c r="E59" s="126"/>
      <c r="F59" s="126"/>
      <c r="G59" s="126"/>
      <c r="H59" s="126"/>
      <c r="I59" s="127"/>
      <c r="J59" s="128">
        <f>ROUND($J$91,2)</f>
        <v>0</v>
      </c>
      <c r="K59" s="129"/>
    </row>
    <row r="60" spans="2:11" s="123" customFormat="1" ht="20.25" customHeight="1">
      <c r="B60" s="124"/>
      <c r="C60" s="125"/>
      <c r="D60" s="126" t="s">
        <v>95</v>
      </c>
      <c r="E60" s="126"/>
      <c r="F60" s="126"/>
      <c r="G60" s="126"/>
      <c r="H60" s="126"/>
      <c r="I60" s="127"/>
      <c r="J60" s="128">
        <f>ROUND($J$92,2)</f>
        <v>0</v>
      </c>
      <c r="K60" s="129"/>
    </row>
    <row r="61" spans="2:11" s="123" customFormat="1" ht="20.25" customHeight="1">
      <c r="B61" s="124"/>
      <c r="C61" s="125"/>
      <c r="D61" s="126" t="s">
        <v>96</v>
      </c>
      <c r="E61" s="126"/>
      <c r="F61" s="126"/>
      <c r="G61" s="126"/>
      <c r="H61" s="126"/>
      <c r="I61" s="127"/>
      <c r="J61" s="128">
        <f>ROUND($J$95,2)</f>
        <v>0</v>
      </c>
      <c r="K61" s="129"/>
    </row>
    <row r="62" spans="2:11" s="123" customFormat="1" ht="20.25" customHeight="1">
      <c r="B62" s="124"/>
      <c r="C62" s="125"/>
      <c r="D62" s="126" t="s">
        <v>97</v>
      </c>
      <c r="E62" s="126"/>
      <c r="F62" s="126"/>
      <c r="G62" s="126"/>
      <c r="H62" s="126"/>
      <c r="I62" s="127"/>
      <c r="J62" s="128">
        <f>ROUND($J$99,2)</f>
        <v>0</v>
      </c>
      <c r="K62" s="129"/>
    </row>
    <row r="63" spans="2:11" s="123" customFormat="1" ht="20.25" customHeight="1">
      <c r="B63" s="124"/>
      <c r="C63" s="125"/>
      <c r="D63" s="126" t="s">
        <v>98</v>
      </c>
      <c r="E63" s="126"/>
      <c r="F63" s="126"/>
      <c r="G63" s="126"/>
      <c r="H63" s="126"/>
      <c r="I63" s="127"/>
      <c r="J63" s="128">
        <f>ROUND($J$101,2)</f>
        <v>0</v>
      </c>
      <c r="K63" s="129"/>
    </row>
    <row r="64" spans="2:11" s="71" customFormat="1" ht="25.5" customHeight="1">
      <c r="B64" s="117"/>
      <c r="C64" s="118"/>
      <c r="D64" s="119" t="s">
        <v>99</v>
      </c>
      <c r="E64" s="119"/>
      <c r="F64" s="119"/>
      <c r="G64" s="119"/>
      <c r="H64" s="119"/>
      <c r="I64" s="120"/>
      <c r="J64" s="121">
        <f>ROUND($J$107,2)</f>
        <v>0</v>
      </c>
      <c r="K64" s="122"/>
    </row>
    <row r="65" spans="2:11" s="123" customFormat="1" ht="20.25" customHeight="1">
      <c r="B65" s="124"/>
      <c r="C65" s="125"/>
      <c r="D65" s="126" t="s">
        <v>104</v>
      </c>
      <c r="E65" s="126"/>
      <c r="F65" s="126"/>
      <c r="G65" s="126"/>
      <c r="H65" s="126"/>
      <c r="I65" s="127"/>
      <c r="J65" s="128">
        <f>ROUND($J$108,2)</f>
        <v>0</v>
      </c>
      <c r="K65" s="129"/>
    </row>
    <row r="66" spans="2:11" s="123" customFormat="1" ht="20.25" customHeight="1">
      <c r="B66" s="124"/>
      <c r="C66" s="125"/>
      <c r="D66" s="126" t="s">
        <v>105</v>
      </c>
      <c r="E66" s="126"/>
      <c r="F66" s="126"/>
      <c r="G66" s="126"/>
      <c r="H66" s="126"/>
      <c r="I66" s="127"/>
      <c r="J66" s="128">
        <f>ROUND($J$110,2)</f>
        <v>0</v>
      </c>
      <c r="K66" s="129"/>
    </row>
    <row r="67" spans="2:11" s="123" customFormat="1" ht="20.25" customHeight="1">
      <c r="B67" s="124"/>
      <c r="C67" s="125"/>
      <c r="D67" s="126" t="s">
        <v>109</v>
      </c>
      <c r="E67" s="126"/>
      <c r="F67" s="126"/>
      <c r="G67" s="126"/>
      <c r="H67" s="126"/>
      <c r="I67" s="127"/>
      <c r="J67" s="128">
        <f>ROUND($J$114,2)</f>
        <v>0</v>
      </c>
      <c r="K67" s="129"/>
    </row>
    <row r="68" spans="2:11" s="6" customFormat="1" ht="22.5" customHeight="1">
      <c r="B68" s="86"/>
      <c r="C68" s="87"/>
      <c r="D68" s="87"/>
      <c r="E68" s="87"/>
      <c r="F68" s="87"/>
      <c r="G68" s="87"/>
      <c r="H68" s="87"/>
      <c r="J68" s="87"/>
      <c r="K68" s="88"/>
    </row>
    <row r="69" spans="2:11" s="6" customFormat="1" ht="7.5" customHeight="1">
      <c r="B69" s="106"/>
      <c r="C69" s="107"/>
      <c r="D69" s="107"/>
      <c r="E69" s="107"/>
      <c r="F69" s="107"/>
      <c r="G69" s="107"/>
      <c r="H69" s="107"/>
      <c r="I69" s="108"/>
      <c r="J69" s="107"/>
      <c r="K69" s="109"/>
    </row>
    <row r="73" spans="2:12" s="6" customFormat="1" ht="7.5" customHeight="1">
      <c r="B73" s="130"/>
      <c r="C73" s="131"/>
      <c r="D73" s="131"/>
      <c r="E73" s="131"/>
      <c r="F73" s="131"/>
      <c r="G73" s="131"/>
      <c r="H73" s="131"/>
      <c r="I73" s="111"/>
      <c r="J73" s="131"/>
      <c r="K73" s="131"/>
      <c r="L73" s="132"/>
    </row>
    <row r="74" spans="2:12" s="6" customFormat="1" ht="37.5" customHeight="1">
      <c r="B74" s="86"/>
      <c r="C74" s="12" t="s">
        <v>114</v>
      </c>
      <c r="D74" s="87"/>
      <c r="E74" s="87"/>
      <c r="F74" s="87"/>
      <c r="G74" s="87"/>
      <c r="H74" s="87"/>
      <c r="J74" s="87"/>
      <c r="K74" s="87"/>
      <c r="L74" s="132"/>
    </row>
    <row r="75" spans="2:12" s="6" customFormat="1" ht="7.5" customHeight="1">
      <c r="B75" s="86"/>
      <c r="C75" s="87"/>
      <c r="D75" s="87"/>
      <c r="E75" s="87"/>
      <c r="F75" s="87"/>
      <c r="G75" s="87"/>
      <c r="H75" s="87"/>
      <c r="J75" s="87"/>
      <c r="K75" s="87"/>
      <c r="L75" s="132"/>
    </row>
    <row r="76" spans="2:12" s="6" customFormat="1" ht="15" customHeight="1">
      <c r="B76" s="86"/>
      <c r="C76" s="19" t="s">
        <v>15</v>
      </c>
      <c r="D76" s="87"/>
      <c r="E76" s="87"/>
      <c r="F76" s="87"/>
      <c r="G76" s="87"/>
      <c r="H76" s="87"/>
      <c r="J76" s="87"/>
      <c r="K76" s="87"/>
      <c r="L76" s="132"/>
    </row>
    <row r="77" spans="2:12" s="6" customFormat="1" ht="14.25" customHeight="1">
      <c r="B77" s="86"/>
      <c r="C77" s="87"/>
      <c r="D77" s="87"/>
      <c r="E77" s="235" t="str">
        <f>$E$7</f>
        <v>Obnova vnějšího pláště hlavní budovy Hankova domu č.p. 299 ve Dvoře Králové n. Labem - zadávací dokumentace I verze</v>
      </c>
      <c r="F77" s="236"/>
      <c r="G77" s="236"/>
      <c r="H77" s="236"/>
      <c r="J77" s="87"/>
      <c r="K77" s="87"/>
      <c r="L77" s="132"/>
    </row>
    <row r="78" spans="2:12" s="6" customFormat="1" ht="15" customHeight="1">
      <c r="B78" s="86"/>
      <c r="C78" s="19" t="s">
        <v>83</v>
      </c>
      <c r="D78" s="87"/>
      <c r="E78" s="87"/>
      <c r="F78" s="87"/>
      <c r="G78" s="87"/>
      <c r="H78" s="87"/>
      <c r="J78" s="87"/>
      <c r="K78" s="87"/>
      <c r="L78" s="132"/>
    </row>
    <row r="79" spans="2:12" s="6" customFormat="1" ht="18" customHeight="1">
      <c r="B79" s="86"/>
      <c r="C79" s="87"/>
      <c r="D79" s="87"/>
      <c r="E79" s="218" t="str">
        <f>$E$9</f>
        <v>4 - Východní průčelí</v>
      </c>
      <c r="F79" s="236"/>
      <c r="G79" s="236"/>
      <c r="H79" s="236"/>
      <c r="J79" s="87"/>
      <c r="K79" s="87"/>
      <c r="L79" s="132"/>
    </row>
    <row r="80" spans="2:12" s="6" customFormat="1" ht="7.5" customHeight="1">
      <c r="B80" s="86"/>
      <c r="C80" s="87"/>
      <c r="D80" s="87"/>
      <c r="E80" s="87"/>
      <c r="F80" s="87"/>
      <c r="G80" s="87"/>
      <c r="H80" s="87"/>
      <c r="J80" s="87"/>
      <c r="K80" s="87"/>
      <c r="L80" s="132"/>
    </row>
    <row r="81" spans="2:12" s="6" customFormat="1" ht="18" customHeight="1">
      <c r="B81" s="86"/>
      <c r="C81" s="19" t="s">
        <v>21</v>
      </c>
      <c r="D81" s="87"/>
      <c r="E81" s="87"/>
      <c r="F81" s="17" t="str">
        <f>$F$12</f>
        <v> </v>
      </c>
      <c r="G81" s="87"/>
      <c r="H81" s="87"/>
      <c r="I81" s="89" t="s">
        <v>23</v>
      </c>
      <c r="J81" s="52" t="str">
        <f>IF($J$12="","",$J$12)</f>
        <v>15.03.2017</v>
      </c>
      <c r="K81" s="87"/>
      <c r="L81" s="132"/>
    </row>
    <row r="82" spans="2:12" s="6" customFormat="1" ht="7.5" customHeight="1">
      <c r="B82" s="86"/>
      <c r="C82" s="87"/>
      <c r="D82" s="87"/>
      <c r="E82" s="87"/>
      <c r="F82" s="87"/>
      <c r="G82" s="87"/>
      <c r="H82" s="87"/>
      <c r="J82" s="87"/>
      <c r="K82" s="87"/>
      <c r="L82" s="132"/>
    </row>
    <row r="83" spans="2:12" s="6" customFormat="1" ht="13.5" customHeight="1">
      <c r="B83" s="86"/>
      <c r="C83" s="19" t="s">
        <v>27</v>
      </c>
      <c r="D83" s="87"/>
      <c r="E83" s="87"/>
      <c r="F83" s="17" t="str">
        <f>$E$15</f>
        <v>Město Dvůr Králové nad Labem</v>
      </c>
      <c r="G83" s="87"/>
      <c r="H83" s="87"/>
      <c r="I83" s="89" t="s">
        <v>33</v>
      </c>
      <c r="J83" s="17" t="str">
        <f>$E$21</f>
        <v> </v>
      </c>
      <c r="K83" s="87"/>
      <c r="L83" s="132"/>
    </row>
    <row r="84" spans="2:12" s="6" customFormat="1" ht="15" customHeight="1">
      <c r="B84" s="86"/>
      <c r="C84" s="19" t="s">
        <v>31</v>
      </c>
      <c r="D84" s="87"/>
      <c r="E84" s="87"/>
      <c r="F84" s="17">
        <f>IF($E$18="","",$E$18)</f>
      </c>
      <c r="G84" s="87"/>
      <c r="H84" s="87"/>
      <c r="J84" s="87"/>
      <c r="K84" s="87"/>
      <c r="L84" s="132"/>
    </row>
    <row r="85" spans="2:12" s="6" customFormat="1" ht="11.25" customHeight="1">
      <c r="B85" s="86"/>
      <c r="C85" s="87"/>
      <c r="D85" s="87"/>
      <c r="E85" s="87"/>
      <c r="F85" s="87"/>
      <c r="G85" s="87"/>
      <c r="H85" s="87"/>
      <c r="J85" s="87"/>
      <c r="K85" s="87"/>
      <c r="L85" s="132"/>
    </row>
    <row r="86" spans="2:20" s="133" customFormat="1" ht="30" customHeight="1">
      <c r="B86" s="134"/>
      <c r="C86" s="135" t="s">
        <v>115</v>
      </c>
      <c r="D86" s="136" t="s">
        <v>55</v>
      </c>
      <c r="E86" s="136" t="s">
        <v>51</v>
      </c>
      <c r="F86" s="136" t="s">
        <v>116</v>
      </c>
      <c r="G86" s="136" t="s">
        <v>117</v>
      </c>
      <c r="H86" s="136" t="s">
        <v>118</v>
      </c>
      <c r="I86" s="137" t="s">
        <v>119</v>
      </c>
      <c r="J86" s="136" t="s">
        <v>120</v>
      </c>
      <c r="K86" s="138" t="s">
        <v>121</v>
      </c>
      <c r="L86" s="139"/>
      <c r="M86" s="58" t="s">
        <v>122</v>
      </c>
      <c r="N86" s="59" t="s">
        <v>40</v>
      </c>
      <c r="O86" s="59" t="s">
        <v>123</v>
      </c>
      <c r="P86" s="59" t="s">
        <v>124</v>
      </c>
      <c r="Q86" s="59" t="s">
        <v>125</v>
      </c>
      <c r="R86" s="59" t="s">
        <v>126</v>
      </c>
      <c r="S86" s="59" t="s">
        <v>127</v>
      </c>
      <c r="T86" s="60" t="s">
        <v>128</v>
      </c>
    </row>
    <row r="87" spans="2:63" s="6" customFormat="1" ht="30" customHeight="1">
      <c r="B87" s="86"/>
      <c r="C87" s="64" t="s">
        <v>88</v>
      </c>
      <c r="D87" s="87"/>
      <c r="E87" s="87"/>
      <c r="F87" s="87"/>
      <c r="G87" s="87"/>
      <c r="H87" s="87"/>
      <c r="J87" s="140">
        <f>$BK$87</f>
        <v>0</v>
      </c>
      <c r="K87" s="87"/>
      <c r="L87" s="132"/>
      <c r="M87" s="141"/>
      <c r="N87" s="94"/>
      <c r="O87" s="94"/>
      <c r="P87" s="142">
        <f>$P$88+$P$107</f>
        <v>0</v>
      </c>
      <c r="Q87" s="94"/>
      <c r="R87" s="142">
        <f>$R$88+$R$107</f>
        <v>1.91345858</v>
      </c>
      <c r="S87" s="94"/>
      <c r="T87" s="143">
        <f>$T$88+$T$107</f>
        <v>2.6128389999999997</v>
      </c>
      <c r="AT87" s="6" t="s">
        <v>69</v>
      </c>
      <c r="AU87" s="6" t="s">
        <v>89</v>
      </c>
      <c r="BK87" s="144">
        <f>$BK$88+$BK$107</f>
        <v>0</v>
      </c>
    </row>
    <row r="88" spans="2:63" s="145" customFormat="1" ht="38.25" customHeight="1">
      <c r="B88" s="146"/>
      <c r="C88" s="147"/>
      <c r="D88" s="147" t="s">
        <v>69</v>
      </c>
      <c r="E88" s="148" t="s">
        <v>129</v>
      </c>
      <c r="F88" s="148" t="s">
        <v>130</v>
      </c>
      <c r="G88" s="147"/>
      <c r="H88" s="147"/>
      <c r="J88" s="149">
        <f>$BK$88</f>
        <v>0</v>
      </c>
      <c r="K88" s="147"/>
      <c r="L88" s="150"/>
      <c r="M88" s="151"/>
      <c r="N88" s="147"/>
      <c r="O88" s="147"/>
      <c r="P88" s="152">
        <f>$P$89+$P$91+$P$92+$P$95+$P$99+$P$101</f>
        <v>0</v>
      </c>
      <c r="Q88" s="147"/>
      <c r="R88" s="152">
        <f>$R$89+$R$91+$R$92+$R$95+$R$99+$R$101</f>
        <v>1.15345858</v>
      </c>
      <c r="S88" s="147"/>
      <c r="T88" s="153">
        <f>$T$89+$T$91+$T$92+$T$95+$T$99+$T$101</f>
        <v>2.61</v>
      </c>
      <c r="AR88" s="154" t="s">
        <v>20</v>
      </c>
      <c r="AT88" s="154" t="s">
        <v>69</v>
      </c>
      <c r="AU88" s="154" t="s">
        <v>70</v>
      </c>
      <c r="AY88" s="154" t="s">
        <v>131</v>
      </c>
      <c r="BK88" s="155">
        <f>$BK$89+$BK$91+$BK$92+$BK$95+$BK$99+$BK$101</f>
        <v>0</v>
      </c>
    </row>
    <row r="89" spans="2:63" s="145" customFormat="1" ht="20.25" customHeight="1">
      <c r="B89" s="146"/>
      <c r="C89" s="147"/>
      <c r="D89" s="147" t="s">
        <v>69</v>
      </c>
      <c r="E89" s="156" t="s">
        <v>172</v>
      </c>
      <c r="F89" s="156" t="s">
        <v>173</v>
      </c>
      <c r="G89" s="147"/>
      <c r="H89" s="147"/>
      <c r="J89" s="157">
        <f>$BK$89</f>
        <v>0</v>
      </c>
      <c r="K89" s="147"/>
      <c r="L89" s="150"/>
      <c r="M89" s="151"/>
      <c r="N89" s="147"/>
      <c r="O89" s="147"/>
      <c r="P89" s="152">
        <f>$P$90</f>
        <v>0</v>
      </c>
      <c r="Q89" s="147"/>
      <c r="R89" s="152">
        <f>$R$90</f>
        <v>0.89318</v>
      </c>
      <c r="S89" s="147"/>
      <c r="T89" s="153">
        <f>$T$90</f>
        <v>0</v>
      </c>
      <c r="AR89" s="154" t="s">
        <v>20</v>
      </c>
      <c r="AT89" s="154" t="s">
        <v>69</v>
      </c>
      <c r="AU89" s="154" t="s">
        <v>20</v>
      </c>
      <c r="AY89" s="154" t="s">
        <v>131</v>
      </c>
      <c r="BK89" s="155">
        <f>$BK$90</f>
        <v>0</v>
      </c>
    </row>
    <row r="90" spans="2:65" s="6" customFormat="1" ht="13.5" customHeight="1">
      <c r="B90" s="86"/>
      <c r="C90" s="158" t="s">
        <v>286</v>
      </c>
      <c r="D90" s="158" t="s">
        <v>134</v>
      </c>
      <c r="E90" s="159" t="s">
        <v>754</v>
      </c>
      <c r="F90" s="160" t="s">
        <v>755</v>
      </c>
      <c r="G90" s="161" t="s">
        <v>137</v>
      </c>
      <c r="H90" s="162">
        <v>0.5</v>
      </c>
      <c r="I90" s="163"/>
      <c r="J90" s="164">
        <f>ROUND($I$90*$H$90,2)</f>
        <v>0</v>
      </c>
      <c r="K90" s="160" t="s">
        <v>138</v>
      </c>
      <c r="L90" s="132"/>
      <c r="M90" s="165"/>
      <c r="N90" s="166" t="s">
        <v>41</v>
      </c>
      <c r="O90" s="87"/>
      <c r="P90" s="87"/>
      <c r="Q90" s="167">
        <v>1.78636</v>
      </c>
      <c r="R90" s="167">
        <f>$Q$90*$H$90</f>
        <v>0.89318</v>
      </c>
      <c r="S90" s="167">
        <v>0</v>
      </c>
      <c r="T90" s="168">
        <f>$S$90*$H$90</f>
        <v>0</v>
      </c>
      <c r="AR90" s="90" t="s">
        <v>78</v>
      </c>
      <c r="AT90" s="90" t="s">
        <v>134</v>
      </c>
      <c r="AU90" s="90" t="s">
        <v>77</v>
      </c>
      <c r="AY90" s="6" t="s">
        <v>131</v>
      </c>
      <c r="BE90" s="169">
        <f>IF($N$90="základní",$J$90,0)</f>
        <v>0</v>
      </c>
      <c r="BF90" s="169">
        <f>IF($N$90="snížená",$J$90,0)</f>
        <v>0</v>
      </c>
      <c r="BG90" s="169">
        <f>IF($N$90="zákl. přenesená",$J$90,0)</f>
        <v>0</v>
      </c>
      <c r="BH90" s="169">
        <f>IF($N$90="sníž. přenesená",$J$90,0)</f>
        <v>0</v>
      </c>
      <c r="BI90" s="169">
        <f>IF($N$90="nulová",$J$90,0)</f>
        <v>0</v>
      </c>
      <c r="BJ90" s="90" t="s">
        <v>20</v>
      </c>
      <c r="BK90" s="169">
        <f>ROUND($I$90*$H$90,2)</f>
        <v>0</v>
      </c>
      <c r="BL90" s="90" t="s">
        <v>78</v>
      </c>
      <c r="BM90" s="90" t="s">
        <v>756</v>
      </c>
    </row>
    <row r="91" spans="2:63" s="145" customFormat="1" ht="30" customHeight="1">
      <c r="B91" s="146"/>
      <c r="C91" s="147"/>
      <c r="D91" s="147" t="s">
        <v>69</v>
      </c>
      <c r="E91" s="156" t="s">
        <v>199</v>
      </c>
      <c r="F91" s="156" t="s">
        <v>200</v>
      </c>
      <c r="G91" s="147"/>
      <c r="H91" s="147"/>
      <c r="J91" s="157">
        <f>$BK$91</f>
        <v>0</v>
      </c>
      <c r="K91" s="147"/>
      <c r="L91" s="150"/>
      <c r="M91" s="151"/>
      <c r="N91" s="147"/>
      <c r="O91" s="147"/>
      <c r="P91" s="152">
        <v>0</v>
      </c>
      <c r="Q91" s="147"/>
      <c r="R91" s="152">
        <v>0</v>
      </c>
      <c r="S91" s="147"/>
      <c r="T91" s="153">
        <v>0</v>
      </c>
      <c r="AR91" s="154" t="s">
        <v>20</v>
      </c>
      <c r="AT91" s="154" t="s">
        <v>69</v>
      </c>
      <c r="AU91" s="154" t="s">
        <v>20</v>
      </c>
      <c r="AY91" s="154" t="s">
        <v>131</v>
      </c>
      <c r="BK91" s="155">
        <v>0</v>
      </c>
    </row>
    <row r="92" spans="2:63" s="145" customFormat="1" ht="20.25" customHeight="1">
      <c r="B92" s="146"/>
      <c r="C92" s="147"/>
      <c r="D92" s="147" t="s">
        <v>69</v>
      </c>
      <c r="E92" s="156" t="s">
        <v>214</v>
      </c>
      <c r="F92" s="156" t="s">
        <v>215</v>
      </c>
      <c r="G92" s="147"/>
      <c r="H92" s="147"/>
      <c r="J92" s="157">
        <f>$BK$92</f>
        <v>0</v>
      </c>
      <c r="K92" s="147"/>
      <c r="L92" s="150"/>
      <c r="M92" s="151"/>
      <c r="N92" s="147"/>
      <c r="O92" s="147"/>
      <c r="P92" s="152">
        <f>SUM($P$93:$P$94)</f>
        <v>0</v>
      </c>
      <c r="Q92" s="147"/>
      <c r="R92" s="152">
        <f>SUM($R$93:$R$94)</f>
        <v>0.26027858</v>
      </c>
      <c r="S92" s="147"/>
      <c r="T92" s="153">
        <f>SUM($T$93:$T$94)</f>
        <v>0</v>
      </c>
      <c r="AR92" s="154" t="s">
        <v>20</v>
      </c>
      <c r="AT92" s="154" t="s">
        <v>69</v>
      </c>
      <c r="AU92" s="154" t="s">
        <v>20</v>
      </c>
      <c r="AY92" s="154" t="s">
        <v>131</v>
      </c>
      <c r="BK92" s="155">
        <f>SUM($BK$93:$BK$94)</f>
        <v>0</v>
      </c>
    </row>
    <row r="93" spans="2:65" s="6" customFormat="1" ht="13.5" customHeight="1">
      <c r="B93" s="86"/>
      <c r="C93" s="161" t="s">
        <v>280</v>
      </c>
      <c r="D93" s="161" t="s">
        <v>134</v>
      </c>
      <c r="E93" s="159" t="s">
        <v>222</v>
      </c>
      <c r="F93" s="160" t="s">
        <v>223</v>
      </c>
      <c r="G93" s="161" t="s">
        <v>196</v>
      </c>
      <c r="H93" s="162">
        <v>7.751</v>
      </c>
      <c r="I93" s="163"/>
      <c r="J93" s="164">
        <f>ROUND($I$93*$H$93,2)</f>
        <v>0</v>
      </c>
      <c r="K93" s="160" t="s">
        <v>138</v>
      </c>
      <c r="L93" s="132"/>
      <c r="M93" s="165"/>
      <c r="N93" s="166" t="s">
        <v>41</v>
      </c>
      <c r="O93" s="87"/>
      <c r="P93" s="87"/>
      <c r="Q93" s="167">
        <v>0.03358</v>
      </c>
      <c r="R93" s="167">
        <f>$Q$93*$H$93</f>
        <v>0.26027858</v>
      </c>
      <c r="S93" s="167">
        <v>0</v>
      </c>
      <c r="T93" s="168">
        <f>$S$93*$H$93</f>
        <v>0</v>
      </c>
      <c r="AR93" s="90" t="s">
        <v>78</v>
      </c>
      <c r="AT93" s="90" t="s">
        <v>134</v>
      </c>
      <c r="AU93" s="90" t="s">
        <v>77</v>
      </c>
      <c r="AY93" s="90" t="s">
        <v>131</v>
      </c>
      <c r="BE93" s="169">
        <f>IF($N$93="základní",$J$93,0)</f>
        <v>0</v>
      </c>
      <c r="BF93" s="169">
        <f>IF($N$93="snížená",$J$93,0)</f>
        <v>0</v>
      </c>
      <c r="BG93" s="169">
        <f>IF($N$93="zákl. přenesená",$J$93,0)</f>
        <v>0</v>
      </c>
      <c r="BH93" s="169">
        <f>IF($N$93="sníž. přenesená",$J$93,0)</f>
        <v>0</v>
      </c>
      <c r="BI93" s="169">
        <f>IF($N$93="nulová",$J$93,0)</f>
        <v>0</v>
      </c>
      <c r="BJ93" s="90" t="s">
        <v>20</v>
      </c>
      <c r="BK93" s="169">
        <f>ROUND($I$93*$H$93,2)</f>
        <v>0</v>
      </c>
      <c r="BL93" s="90" t="s">
        <v>78</v>
      </c>
      <c r="BM93" s="90" t="s">
        <v>757</v>
      </c>
    </row>
    <row r="94" spans="2:51" s="6" customFormat="1" ht="13.5" customHeight="1">
      <c r="B94" s="170"/>
      <c r="C94" s="171"/>
      <c r="D94" s="172" t="s">
        <v>140</v>
      </c>
      <c r="E94" s="173"/>
      <c r="F94" s="173" t="s">
        <v>758</v>
      </c>
      <c r="G94" s="171"/>
      <c r="H94" s="174">
        <v>7.751</v>
      </c>
      <c r="J94" s="171"/>
      <c r="K94" s="171"/>
      <c r="L94" s="175"/>
      <c r="M94" s="176"/>
      <c r="N94" s="171"/>
      <c r="O94" s="171"/>
      <c r="P94" s="171"/>
      <c r="Q94" s="171"/>
      <c r="R94" s="171"/>
      <c r="S94" s="171"/>
      <c r="T94" s="177"/>
      <c r="AT94" s="178" t="s">
        <v>140</v>
      </c>
      <c r="AU94" s="178" t="s">
        <v>77</v>
      </c>
      <c r="AV94" s="178" t="s">
        <v>77</v>
      </c>
      <c r="AW94" s="178" t="s">
        <v>89</v>
      </c>
      <c r="AX94" s="178" t="s">
        <v>20</v>
      </c>
      <c r="AY94" s="178" t="s">
        <v>131</v>
      </c>
    </row>
    <row r="95" spans="2:63" s="145" customFormat="1" ht="30" customHeight="1">
      <c r="B95" s="146"/>
      <c r="C95" s="147"/>
      <c r="D95" s="147" t="s">
        <v>69</v>
      </c>
      <c r="E95" s="156" t="s">
        <v>359</v>
      </c>
      <c r="F95" s="156" t="s">
        <v>360</v>
      </c>
      <c r="G95" s="147"/>
      <c r="H95" s="147"/>
      <c r="J95" s="157">
        <f>$BK$95</f>
        <v>0</v>
      </c>
      <c r="K95" s="147"/>
      <c r="L95" s="150"/>
      <c r="M95" s="151"/>
      <c r="N95" s="147"/>
      <c r="O95" s="147"/>
      <c r="P95" s="152">
        <f>SUM($P$96:$P$98)</f>
        <v>0</v>
      </c>
      <c r="Q95" s="147"/>
      <c r="R95" s="152">
        <f>SUM($R$96:$R$98)</f>
        <v>0</v>
      </c>
      <c r="S95" s="147"/>
      <c r="T95" s="153">
        <f>SUM($T$96:$T$98)</f>
        <v>2.61</v>
      </c>
      <c r="AR95" s="154" t="s">
        <v>20</v>
      </c>
      <c r="AT95" s="154" t="s">
        <v>69</v>
      </c>
      <c r="AU95" s="154" t="s">
        <v>20</v>
      </c>
      <c r="AY95" s="154" t="s">
        <v>131</v>
      </c>
      <c r="BK95" s="155">
        <f>SUM($BK$96:$BK$98)</f>
        <v>0</v>
      </c>
    </row>
    <row r="96" spans="2:65" s="6" customFormat="1" ht="13.5" customHeight="1">
      <c r="B96" s="86"/>
      <c r="C96" s="158" t="s">
        <v>388</v>
      </c>
      <c r="D96" s="158" t="s">
        <v>134</v>
      </c>
      <c r="E96" s="159" t="s">
        <v>389</v>
      </c>
      <c r="F96" s="160" t="s">
        <v>390</v>
      </c>
      <c r="G96" s="161" t="s">
        <v>137</v>
      </c>
      <c r="H96" s="162">
        <v>2</v>
      </c>
      <c r="I96" s="163"/>
      <c r="J96" s="164">
        <f>ROUND($I$96*$H$96,2)</f>
        <v>0</v>
      </c>
      <c r="K96" s="160" t="s">
        <v>138</v>
      </c>
      <c r="L96" s="132"/>
      <c r="M96" s="165"/>
      <c r="N96" s="166" t="s">
        <v>41</v>
      </c>
      <c r="O96" s="87"/>
      <c r="P96" s="87"/>
      <c r="Q96" s="167">
        <v>0</v>
      </c>
      <c r="R96" s="167">
        <f>$Q$96*$H$96</f>
        <v>0</v>
      </c>
      <c r="S96" s="167">
        <v>1.175</v>
      </c>
      <c r="T96" s="168">
        <f>$S$96*$H$96</f>
        <v>2.35</v>
      </c>
      <c r="AR96" s="90" t="s">
        <v>78</v>
      </c>
      <c r="AT96" s="90" t="s">
        <v>134</v>
      </c>
      <c r="AU96" s="90" t="s">
        <v>77</v>
      </c>
      <c r="AY96" s="6" t="s">
        <v>131</v>
      </c>
      <c r="BE96" s="169">
        <f>IF($N$96="základní",$J$96,0)</f>
        <v>0</v>
      </c>
      <c r="BF96" s="169">
        <f>IF($N$96="snížená",$J$96,0)</f>
        <v>0</v>
      </c>
      <c r="BG96" s="169">
        <f>IF($N$96="zákl. přenesená",$J$96,0)</f>
        <v>0</v>
      </c>
      <c r="BH96" s="169">
        <f>IF($N$96="sníž. přenesená",$J$96,0)</f>
        <v>0</v>
      </c>
      <c r="BI96" s="169">
        <f>IF($N$96="nulová",$J$96,0)</f>
        <v>0</v>
      </c>
      <c r="BJ96" s="90" t="s">
        <v>20</v>
      </c>
      <c r="BK96" s="169">
        <f>ROUND($I$96*$H$96,2)</f>
        <v>0</v>
      </c>
      <c r="BL96" s="90" t="s">
        <v>78</v>
      </c>
      <c r="BM96" s="90" t="s">
        <v>759</v>
      </c>
    </row>
    <row r="97" spans="2:65" s="6" customFormat="1" ht="13.5" customHeight="1">
      <c r="B97" s="86"/>
      <c r="C97" s="161" t="s">
        <v>20</v>
      </c>
      <c r="D97" s="161" t="s">
        <v>134</v>
      </c>
      <c r="E97" s="159" t="s">
        <v>760</v>
      </c>
      <c r="F97" s="160" t="s">
        <v>761</v>
      </c>
      <c r="G97" s="161" t="s">
        <v>409</v>
      </c>
      <c r="H97" s="162">
        <v>1</v>
      </c>
      <c r="I97" s="163"/>
      <c r="J97" s="164">
        <f>ROUND($I$97*$H$97,2)</f>
        <v>0</v>
      </c>
      <c r="K97" s="160"/>
      <c r="L97" s="132"/>
      <c r="M97" s="165"/>
      <c r="N97" s="166" t="s">
        <v>41</v>
      </c>
      <c r="O97" s="87"/>
      <c r="P97" s="87"/>
      <c r="Q97" s="167">
        <v>0</v>
      </c>
      <c r="R97" s="167">
        <f>$Q$97*$H$97</f>
        <v>0</v>
      </c>
      <c r="S97" s="167">
        <v>0.13</v>
      </c>
      <c r="T97" s="168">
        <f>$S$97*$H$97</f>
        <v>0.13</v>
      </c>
      <c r="AR97" s="90" t="s">
        <v>78</v>
      </c>
      <c r="AT97" s="90" t="s">
        <v>134</v>
      </c>
      <c r="AU97" s="90" t="s">
        <v>77</v>
      </c>
      <c r="AY97" s="90" t="s">
        <v>131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20</v>
      </c>
      <c r="BK97" s="169">
        <f>ROUND($I$97*$H$97,2)</f>
        <v>0</v>
      </c>
      <c r="BL97" s="90" t="s">
        <v>78</v>
      </c>
      <c r="BM97" s="90" t="s">
        <v>762</v>
      </c>
    </row>
    <row r="98" spans="2:65" s="6" customFormat="1" ht="13.5" customHeight="1">
      <c r="B98" s="86"/>
      <c r="C98" s="161" t="s">
        <v>290</v>
      </c>
      <c r="D98" s="161" t="s">
        <v>134</v>
      </c>
      <c r="E98" s="159" t="s">
        <v>763</v>
      </c>
      <c r="F98" s="160" t="s">
        <v>764</v>
      </c>
      <c r="G98" s="161" t="s">
        <v>409</v>
      </c>
      <c r="H98" s="162">
        <v>1</v>
      </c>
      <c r="I98" s="163"/>
      <c r="J98" s="164">
        <f>ROUND($I$98*$H$98,2)</f>
        <v>0</v>
      </c>
      <c r="K98" s="160"/>
      <c r="L98" s="132"/>
      <c r="M98" s="165"/>
      <c r="N98" s="166" t="s">
        <v>41</v>
      </c>
      <c r="O98" s="87"/>
      <c r="P98" s="87"/>
      <c r="Q98" s="167">
        <v>0</v>
      </c>
      <c r="R98" s="167">
        <f>$Q$98*$H$98</f>
        <v>0</v>
      </c>
      <c r="S98" s="167">
        <v>0.13</v>
      </c>
      <c r="T98" s="168">
        <f>$S$98*$H$98</f>
        <v>0.13</v>
      </c>
      <c r="AR98" s="90" t="s">
        <v>78</v>
      </c>
      <c r="AT98" s="90" t="s">
        <v>134</v>
      </c>
      <c r="AU98" s="90" t="s">
        <v>77</v>
      </c>
      <c r="AY98" s="90" t="s">
        <v>131</v>
      </c>
      <c r="BE98" s="169">
        <f>IF($N$98="základní",$J$98,0)</f>
        <v>0</v>
      </c>
      <c r="BF98" s="169">
        <f>IF($N$98="snížená",$J$98,0)</f>
        <v>0</v>
      </c>
      <c r="BG98" s="169">
        <f>IF($N$98="zákl. přenesená",$J$98,0)</f>
        <v>0</v>
      </c>
      <c r="BH98" s="169">
        <f>IF($N$98="sníž. přenesená",$J$98,0)</f>
        <v>0</v>
      </c>
      <c r="BI98" s="169">
        <f>IF($N$98="nulová",$J$98,0)</f>
        <v>0</v>
      </c>
      <c r="BJ98" s="90" t="s">
        <v>20</v>
      </c>
      <c r="BK98" s="169">
        <f>ROUND($I$98*$H$98,2)</f>
        <v>0</v>
      </c>
      <c r="BL98" s="90" t="s">
        <v>78</v>
      </c>
      <c r="BM98" s="90" t="s">
        <v>765</v>
      </c>
    </row>
    <row r="99" spans="2:63" s="145" customFormat="1" ht="30" customHeight="1">
      <c r="B99" s="146"/>
      <c r="C99" s="147"/>
      <c r="D99" s="147" t="s">
        <v>69</v>
      </c>
      <c r="E99" s="156" t="s">
        <v>459</v>
      </c>
      <c r="F99" s="156" t="s">
        <v>460</v>
      </c>
      <c r="G99" s="147"/>
      <c r="H99" s="147"/>
      <c r="J99" s="157">
        <f>$BK$99</f>
        <v>0</v>
      </c>
      <c r="K99" s="147"/>
      <c r="L99" s="150"/>
      <c r="M99" s="151"/>
      <c r="N99" s="147"/>
      <c r="O99" s="147"/>
      <c r="P99" s="152">
        <f>$P$100</f>
        <v>0</v>
      </c>
      <c r="Q99" s="147"/>
      <c r="R99" s="152">
        <f>$R$100</f>
        <v>0</v>
      </c>
      <c r="S99" s="147"/>
      <c r="T99" s="153">
        <f>$T$100</f>
        <v>0</v>
      </c>
      <c r="AR99" s="154" t="s">
        <v>20</v>
      </c>
      <c r="AT99" s="154" t="s">
        <v>69</v>
      </c>
      <c r="AU99" s="154" t="s">
        <v>20</v>
      </c>
      <c r="AY99" s="154" t="s">
        <v>131</v>
      </c>
      <c r="BK99" s="155">
        <f>$BK$100</f>
        <v>0</v>
      </c>
    </row>
    <row r="100" spans="2:65" s="6" customFormat="1" ht="13.5" customHeight="1">
      <c r="B100" s="86"/>
      <c r="C100" s="161" t="s">
        <v>481</v>
      </c>
      <c r="D100" s="161" t="s">
        <v>134</v>
      </c>
      <c r="E100" s="159" t="s">
        <v>462</v>
      </c>
      <c r="F100" s="160" t="s">
        <v>463</v>
      </c>
      <c r="G100" s="161" t="s">
        <v>261</v>
      </c>
      <c r="H100" s="162">
        <v>1.153</v>
      </c>
      <c r="I100" s="163"/>
      <c r="J100" s="164">
        <f>ROUND($I$100*$H$100,2)</f>
        <v>0</v>
      </c>
      <c r="K100" s="160" t="s">
        <v>464</v>
      </c>
      <c r="L100" s="132"/>
      <c r="M100" s="165"/>
      <c r="N100" s="166" t="s">
        <v>41</v>
      </c>
      <c r="O100" s="87"/>
      <c r="P100" s="87"/>
      <c r="Q100" s="167">
        <v>0</v>
      </c>
      <c r="R100" s="167">
        <f>$Q$100*$H$100</f>
        <v>0</v>
      </c>
      <c r="S100" s="167">
        <v>0</v>
      </c>
      <c r="T100" s="168">
        <f>$S$100*$H$100</f>
        <v>0</v>
      </c>
      <c r="AR100" s="90" t="s">
        <v>78</v>
      </c>
      <c r="AT100" s="90" t="s">
        <v>134</v>
      </c>
      <c r="AU100" s="90" t="s">
        <v>77</v>
      </c>
      <c r="AY100" s="90" t="s">
        <v>131</v>
      </c>
      <c r="BE100" s="169">
        <f>IF($N$100="základní",$J$100,0)</f>
        <v>0</v>
      </c>
      <c r="BF100" s="169">
        <f>IF($N$100="snížená",$J$100,0)</f>
        <v>0</v>
      </c>
      <c r="BG100" s="169">
        <f>IF($N$100="zákl. přenesená",$J$100,0)</f>
        <v>0</v>
      </c>
      <c r="BH100" s="169">
        <f>IF($N$100="sníž. přenesená",$J$100,0)</f>
        <v>0</v>
      </c>
      <c r="BI100" s="169">
        <f>IF($N$100="nulová",$J$100,0)</f>
        <v>0</v>
      </c>
      <c r="BJ100" s="90" t="s">
        <v>20</v>
      </c>
      <c r="BK100" s="169">
        <f>ROUND($I$100*$H$100,2)</f>
        <v>0</v>
      </c>
      <c r="BL100" s="90" t="s">
        <v>78</v>
      </c>
      <c r="BM100" s="90" t="s">
        <v>766</v>
      </c>
    </row>
    <row r="101" spans="2:63" s="145" customFormat="1" ht="30" customHeight="1">
      <c r="B101" s="146"/>
      <c r="C101" s="147"/>
      <c r="D101" s="147" t="s">
        <v>69</v>
      </c>
      <c r="E101" s="156" t="s">
        <v>466</v>
      </c>
      <c r="F101" s="156" t="s">
        <v>467</v>
      </c>
      <c r="G101" s="147"/>
      <c r="H101" s="147"/>
      <c r="J101" s="157">
        <f>$BK$101</f>
        <v>0</v>
      </c>
      <c r="K101" s="147"/>
      <c r="L101" s="150"/>
      <c r="M101" s="151"/>
      <c r="N101" s="147"/>
      <c r="O101" s="147"/>
      <c r="P101" s="152">
        <f>SUM($P$102:$P$106)</f>
        <v>0</v>
      </c>
      <c r="Q101" s="147"/>
      <c r="R101" s="152">
        <f>SUM($R$102:$R$106)</f>
        <v>0</v>
      </c>
      <c r="S101" s="147"/>
      <c r="T101" s="153">
        <f>SUM($T$102:$T$106)</f>
        <v>0</v>
      </c>
      <c r="AR101" s="154" t="s">
        <v>20</v>
      </c>
      <c r="AT101" s="154" t="s">
        <v>69</v>
      </c>
      <c r="AU101" s="154" t="s">
        <v>20</v>
      </c>
      <c r="AY101" s="154" t="s">
        <v>131</v>
      </c>
      <c r="BK101" s="155">
        <f>SUM($BK$102:$BK$106)</f>
        <v>0</v>
      </c>
    </row>
    <row r="102" spans="2:65" s="6" customFormat="1" ht="13.5" customHeight="1">
      <c r="B102" s="86"/>
      <c r="C102" s="161" t="s">
        <v>767</v>
      </c>
      <c r="D102" s="161" t="s">
        <v>134</v>
      </c>
      <c r="E102" s="159" t="s">
        <v>469</v>
      </c>
      <c r="F102" s="160" t="s">
        <v>470</v>
      </c>
      <c r="G102" s="161" t="s">
        <v>261</v>
      </c>
      <c r="H102" s="162">
        <v>2.613</v>
      </c>
      <c r="I102" s="163"/>
      <c r="J102" s="164">
        <f>ROUND($I$102*$H$102,2)</f>
        <v>0</v>
      </c>
      <c r="K102" s="160" t="s">
        <v>138</v>
      </c>
      <c r="L102" s="132"/>
      <c r="M102" s="165"/>
      <c r="N102" s="166" t="s">
        <v>41</v>
      </c>
      <c r="O102" s="87"/>
      <c r="P102" s="87"/>
      <c r="Q102" s="167">
        <v>0</v>
      </c>
      <c r="R102" s="167">
        <f>$Q$102*$H$102</f>
        <v>0</v>
      </c>
      <c r="S102" s="167">
        <v>0</v>
      </c>
      <c r="T102" s="168">
        <f>$S$102*$H$102</f>
        <v>0</v>
      </c>
      <c r="AR102" s="90" t="s">
        <v>78</v>
      </c>
      <c r="AT102" s="90" t="s">
        <v>134</v>
      </c>
      <c r="AU102" s="90" t="s">
        <v>77</v>
      </c>
      <c r="AY102" s="90" t="s">
        <v>131</v>
      </c>
      <c r="BE102" s="169">
        <f>IF($N$102="základní",$J$102,0)</f>
        <v>0</v>
      </c>
      <c r="BF102" s="169">
        <f>IF($N$102="snížená",$J$102,0)</f>
        <v>0</v>
      </c>
      <c r="BG102" s="169">
        <f>IF($N$102="zákl. přenesená",$J$102,0)</f>
        <v>0</v>
      </c>
      <c r="BH102" s="169">
        <f>IF($N$102="sníž. přenesená",$J$102,0)</f>
        <v>0</v>
      </c>
      <c r="BI102" s="169">
        <f>IF($N$102="nulová",$J$102,0)</f>
        <v>0</v>
      </c>
      <c r="BJ102" s="90" t="s">
        <v>20</v>
      </c>
      <c r="BK102" s="169">
        <f>ROUND($I$102*$H$102,2)</f>
        <v>0</v>
      </c>
      <c r="BL102" s="90" t="s">
        <v>78</v>
      </c>
      <c r="BM102" s="90" t="s">
        <v>768</v>
      </c>
    </row>
    <row r="103" spans="2:65" s="6" customFormat="1" ht="13.5" customHeight="1">
      <c r="B103" s="86"/>
      <c r="C103" s="161" t="s">
        <v>769</v>
      </c>
      <c r="D103" s="161" t="s">
        <v>134</v>
      </c>
      <c r="E103" s="159" t="s">
        <v>473</v>
      </c>
      <c r="F103" s="160" t="s">
        <v>474</v>
      </c>
      <c r="G103" s="161" t="s">
        <v>261</v>
      </c>
      <c r="H103" s="162">
        <v>2.613</v>
      </c>
      <c r="I103" s="163"/>
      <c r="J103" s="164">
        <f>ROUND($I$103*$H$103,2)</f>
        <v>0</v>
      </c>
      <c r="K103" s="160" t="s">
        <v>464</v>
      </c>
      <c r="L103" s="132"/>
      <c r="M103" s="165"/>
      <c r="N103" s="166" t="s">
        <v>41</v>
      </c>
      <c r="O103" s="87"/>
      <c r="P103" s="87"/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78</v>
      </c>
      <c r="AT103" s="90" t="s">
        <v>134</v>
      </c>
      <c r="AU103" s="90" t="s">
        <v>77</v>
      </c>
      <c r="AY103" s="90" t="s">
        <v>131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20</v>
      </c>
      <c r="BK103" s="169">
        <f>ROUND($I$103*$H$103,2)</f>
        <v>0</v>
      </c>
      <c r="BL103" s="90" t="s">
        <v>78</v>
      </c>
      <c r="BM103" s="90" t="s">
        <v>770</v>
      </c>
    </row>
    <row r="104" spans="2:65" s="6" customFormat="1" ht="13.5" customHeight="1">
      <c r="B104" s="86"/>
      <c r="C104" s="161" t="s">
        <v>771</v>
      </c>
      <c r="D104" s="161" t="s">
        <v>134</v>
      </c>
      <c r="E104" s="159" t="s">
        <v>477</v>
      </c>
      <c r="F104" s="160" t="s">
        <v>478</v>
      </c>
      <c r="G104" s="161" t="s">
        <v>261</v>
      </c>
      <c r="H104" s="162">
        <v>26.13</v>
      </c>
      <c r="I104" s="163"/>
      <c r="J104" s="164">
        <f>ROUND($I$104*$H$104,2)</f>
        <v>0</v>
      </c>
      <c r="K104" s="160" t="s">
        <v>464</v>
      </c>
      <c r="L104" s="132"/>
      <c r="M104" s="165"/>
      <c r="N104" s="166" t="s">
        <v>41</v>
      </c>
      <c r="O104" s="87"/>
      <c r="P104" s="87"/>
      <c r="Q104" s="167">
        <v>0</v>
      </c>
      <c r="R104" s="167">
        <f>$Q$104*$H$104</f>
        <v>0</v>
      </c>
      <c r="S104" s="167">
        <v>0</v>
      </c>
      <c r="T104" s="168">
        <f>$S$104*$H$104</f>
        <v>0</v>
      </c>
      <c r="AR104" s="90" t="s">
        <v>78</v>
      </c>
      <c r="AT104" s="90" t="s">
        <v>134</v>
      </c>
      <c r="AU104" s="90" t="s">
        <v>77</v>
      </c>
      <c r="AY104" s="90" t="s">
        <v>131</v>
      </c>
      <c r="BE104" s="169">
        <f>IF($N$104="základní",$J$104,0)</f>
        <v>0</v>
      </c>
      <c r="BF104" s="169">
        <f>IF($N$104="snížená",$J$104,0)</f>
        <v>0</v>
      </c>
      <c r="BG104" s="169">
        <f>IF($N$104="zákl. přenesená",$J$104,0)</f>
        <v>0</v>
      </c>
      <c r="BH104" s="169">
        <f>IF($N$104="sníž. přenesená",$J$104,0)</f>
        <v>0</v>
      </c>
      <c r="BI104" s="169">
        <f>IF($N$104="nulová",$J$104,0)</f>
        <v>0</v>
      </c>
      <c r="BJ104" s="90" t="s">
        <v>20</v>
      </c>
      <c r="BK104" s="169">
        <f>ROUND($I$104*$H$104,2)</f>
        <v>0</v>
      </c>
      <c r="BL104" s="90" t="s">
        <v>78</v>
      </c>
      <c r="BM104" s="90" t="s">
        <v>772</v>
      </c>
    </row>
    <row r="105" spans="2:51" s="6" customFormat="1" ht="13.5" customHeight="1">
      <c r="B105" s="170"/>
      <c r="C105" s="171"/>
      <c r="D105" s="179" t="s">
        <v>140</v>
      </c>
      <c r="E105" s="171"/>
      <c r="F105" s="173" t="s">
        <v>773</v>
      </c>
      <c r="G105" s="171"/>
      <c r="H105" s="174">
        <v>26.13</v>
      </c>
      <c r="J105" s="171"/>
      <c r="K105" s="171"/>
      <c r="L105" s="175"/>
      <c r="M105" s="176"/>
      <c r="N105" s="171"/>
      <c r="O105" s="171"/>
      <c r="P105" s="171"/>
      <c r="Q105" s="171"/>
      <c r="R105" s="171"/>
      <c r="S105" s="171"/>
      <c r="T105" s="177"/>
      <c r="AT105" s="178" t="s">
        <v>140</v>
      </c>
      <c r="AU105" s="178" t="s">
        <v>77</v>
      </c>
      <c r="AV105" s="178" t="s">
        <v>77</v>
      </c>
      <c r="AW105" s="178" t="s">
        <v>70</v>
      </c>
      <c r="AX105" s="178" t="s">
        <v>20</v>
      </c>
      <c r="AY105" s="178" t="s">
        <v>131</v>
      </c>
    </row>
    <row r="106" spans="2:65" s="6" customFormat="1" ht="13.5" customHeight="1">
      <c r="B106" s="86"/>
      <c r="C106" s="158" t="s">
        <v>774</v>
      </c>
      <c r="D106" s="158" t="s">
        <v>134</v>
      </c>
      <c r="E106" s="159" t="s">
        <v>482</v>
      </c>
      <c r="F106" s="160" t="s">
        <v>483</v>
      </c>
      <c r="G106" s="161" t="s">
        <v>261</v>
      </c>
      <c r="H106" s="162">
        <v>2.613</v>
      </c>
      <c r="I106" s="163"/>
      <c r="J106" s="164">
        <f>ROUND($I$106*$H$106,2)</f>
        <v>0</v>
      </c>
      <c r="K106" s="160" t="s">
        <v>138</v>
      </c>
      <c r="L106" s="132"/>
      <c r="M106" s="165"/>
      <c r="N106" s="166" t="s">
        <v>41</v>
      </c>
      <c r="O106" s="87"/>
      <c r="P106" s="87"/>
      <c r="Q106" s="167">
        <v>0</v>
      </c>
      <c r="R106" s="167">
        <f>$Q$106*$H$106</f>
        <v>0</v>
      </c>
      <c r="S106" s="167">
        <v>0</v>
      </c>
      <c r="T106" s="168">
        <f>$S$106*$H$106</f>
        <v>0</v>
      </c>
      <c r="AR106" s="90" t="s">
        <v>78</v>
      </c>
      <c r="AT106" s="90" t="s">
        <v>134</v>
      </c>
      <c r="AU106" s="90" t="s">
        <v>77</v>
      </c>
      <c r="AY106" s="6" t="s">
        <v>131</v>
      </c>
      <c r="BE106" s="169">
        <f>IF($N$106="základní",$J$106,0)</f>
        <v>0</v>
      </c>
      <c r="BF106" s="169">
        <f>IF($N$106="snížená",$J$106,0)</f>
        <v>0</v>
      </c>
      <c r="BG106" s="169">
        <f>IF($N$106="zákl. přenesená",$J$106,0)</f>
        <v>0</v>
      </c>
      <c r="BH106" s="169">
        <f>IF($N$106="sníž. přenesená",$J$106,0)</f>
        <v>0</v>
      </c>
      <c r="BI106" s="169">
        <f>IF($N$106="nulová",$J$106,0)</f>
        <v>0</v>
      </c>
      <c r="BJ106" s="90" t="s">
        <v>20</v>
      </c>
      <c r="BK106" s="169">
        <f>ROUND($I$106*$H$106,2)</f>
        <v>0</v>
      </c>
      <c r="BL106" s="90" t="s">
        <v>78</v>
      </c>
      <c r="BM106" s="90" t="s">
        <v>775</v>
      </c>
    </row>
    <row r="107" spans="2:63" s="145" customFormat="1" ht="38.25" customHeight="1">
      <c r="B107" s="146"/>
      <c r="C107" s="147"/>
      <c r="D107" s="147" t="s">
        <v>69</v>
      </c>
      <c r="E107" s="148" t="s">
        <v>485</v>
      </c>
      <c r="F107" s="148" t="s">
        <v>486</v>
      </c>
      <c r="G107" s="147"/>
      <c r="H107" s="147"/>
      <c r="J107" s="149">
        <f>$BK$107</f>
        <v>0</v>
      </c>
      <c r="K107" s="147"/>
      <c r="L107" s="150"/>
      <c r="M107" s="151"/>
      <c r="N107" s="147"/>
      <c r="O107" s="147"/>
      <c r="P107" s="152">
        <f>$P$108+$P$110+$P$114</f>
        <v>0</v>
      </c>
      <c r="Q107" s="147"/>
      <c r="R107" s="152">
        <f>$R$108+$R$110+$R$114</f>
        <v>0.76</v>
      </c>
      <c r="S107" s="147"/>
      <c r="T107" s="153">
        <f>$T$108+$T$110+$T$114</f>
        <v>0.002839</v>
      </c>
      <c r="AR107" s="154" t="s">
        <v>77</v>
      </c>
      <c r="AT107" s="154" t="s">
        <v>69</v>
      </c>
      <c r="AU107" s="154" t="s">
        <v>70</v>
      </c>
      <c r="AY107" s="154" t="s">
        <v>131</v>
      </c>
      <c r="BK107" s="155">
        <f>$BK$108+$BK$110+$BK$114</f>
        <v>0</v>
      </c>
    </row>
    <row r="108" spans="2:63" s="145" customFormat="1" ht="20.25" customHeight="1">
      <c r="B108" s="146"/>
      <c r="C108" s="147"/>
      <c r="D108" s="147" t="s">
        <v>69</v>
      </c>
      <c r="E108" s="156" t="s">
        <v>525</v>
      </c>
      <c r="F108" s="156" t="s">
        <v>526</v>
      </c>
      <c r="G108" s="147"/>
      <c r="H108" s="147"/>
      <c r="J108" s="157">
        <f>$BK$108</f>
        <v>0</v>
      </c>
      <c r="K108" s="147"/>
      <c r="L108" s="150"/>
      <c r="M108" s="151"/>
      <c r="N108" s="147"/>
      <c r="O108" s="147"/>
      <c r="P108" s="152">
        <f>$P$109</f>
        <v>0</v>
      </c>
      <c r="Q108" s="147"/>
      <c r="R108" s="152">
        <f>$R$109</f>
        <v>0</v>
      </c>
      <c r="S108" s="147"/>
      <c r="T108" s="153">
        <f>$T$109</f>
        <v>0.002839</v>
      </c>
      <c r="AR108" s="154" t="s">
        <v>77</v>
      </c>
      <c r="AT108" s="154" t="s">
        <v>69</v>
      </c>
      <c r="AU108" s="154" t="s">
        <v>20</v>
      </c>
      <c r="AY108" s="154" t="s">
        <v>131</v>
      </c>
      <c r="BK108" s="155">
        <f>$BK$109</f>
        <v>0</v>
      </c>
    </row>
    <row r="109" spans="2:65" s="6" customFormat="1" ht="13.5" customHeight="1">
      <c r="B109" s="86"/>
      <c r="C109" s="161" t="s">
        <v>7</v>
      </c>
      <c r="D109" s="161" t="s">
        <v>134</v>
      </c>
      <c r="E109" s="159" t="s">
        <v>776</v>
      </c>
      <c r="F109" s="160" t="s">
        <v>777</v>
      </c>
      <c r="G109" s="161" t="s">
        <v>283</v>
      </c>
      <c r="H109" s="162">
        <v>1.7</v>
      </c>
      <c r="I109" s="163"/>
      <c r="J109" s="164">
        <f>ROUND($I$109*$H$109,2)</f>
        <v>0</v>
      </c>
      <c r="K109" s="160"/>
      <c r="L109" s="132"/>
      <c r="M109" s="165"/>
      <c r="N109" s="166" t="s">
        <v>41</v>
      </c>
      <c r="O109" s="87"/>
      <c r="P109" s="87"/>
      <c r="Q109" s="167">
        <v>0</v>
      </c>
      <c r="R109" s="167">
        <f>$Q$109*$H$109</f>
        <v>0</v>
      </c>
      <c r="S109" s="167">
        <v>0.00167</v>
      </c>
      <c r="T109" s="168">
        <f>$S$109*$H$109</f>
        <v>0.002839</v>
      </c>
      <c r="AR109" s="90" t="s">
        <v>364</v>
      </c>
      <c r="AT109" s="90" t="s">
        <v>134</v>
      </c>
      <c r="AU109" s="90" t="s">
        <v>77</v>
      </c>
      <c r="AY109" s="90" t="s">
        <v>131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20</v>
      </c>
      <c r="BK109" s="169">
        <f>ROUND($I$109*$H$109,2)</f>
        <v>0</v>
      </c>
      <c r="BL109" s="90" t="s">
        <v>364</v>
      </c>
      <c r="BM109" s="90" t="s">
        <v>778</v>
      </c>
    </row>
    <row r="110" spans="2:63" s="145" customFormat="1" ht="30" customHeight="1">
      <c r="B110" s="146"/>
      <c r="C110" s="147"/>
      <c r="D110" s="147" t="s">
        <v>69</v>
      </c>
      <c r="E110" s="156" t="s">
        <v>576</v>
      </c>
      <c r="F110" s="156" t="s">
        <v>577</v>
      </c>
      <c r="G110" s="147"/>
      <c r="H110" s="147"/>
      <c r="J110" s="157">
        <f>$BK$110</f>
        <v>0</v>
      </c>
      <c r="K110" s="147"/>
      <c r="L110" s="150"/>
      <c r="M110" s="151"/>
      <c r="N110" s="147"/>
      <c r="O110" s="147"/>
      <c r="P110" s="152">
        <f>SUM($P$111:$P$113)</f>
        <v>0</v>
      </c>
      <c r="Q110" s="147"/>
      <c r="R110" s="152">
        <f>SUM($R$111:$R$113)</f>
        <v>0.25</v>
      </c>
      <c r="S110" s="147"/>
      <c r="T110" s="153">
        <f>SUM($T$111:$T$113)</f>
        <v>0</v>
      </c>
      <c r="AR110" s="154" t="s">
        <v>77</v>
      </c>
      <c r="AT110" s="154" t="s">
        <v>69</v>
      </c>
      <c r="AU110" s="154" t="s">
        <v>20</v>
      </c>
      <c r="AY110" s="154" t="s">
        <v>131</v>
      </c>
      <c r="BK110" s="155">
        <f>SUM($BK$111:$BK$113)</f>
        <v>0</v>
      </c>
    </row>
    <row r="111" spans="2:65" s="6" customFormat="1" ht="13.5" customHeight="1">
      <c r="B111" s="86"/>
      <c r="C111" s="161" t="s">
        <v>616</v>
      </c>
      <c r="D111" s="161" t="s">
        <v>134</v>
      </c>
      <c r="E111" s="159" t="s">
        <v>579</v>
      </c>
      <c r="F111" s="160" t="s">
        <v>580</v>
      </c>
      <c r="G111" s="161" t="s">
        <v>261</v>
      </c>
      <c r="H111" s="162">
        <v>0.25</v>
      </c>
      <c r="I111" s="163"/>
      <c r="J111" s="164">
        <f>ROUND($I$111*$H$111,2)</f>
        <v>0</v>
      </c>
      <c r="K111" s="160" t="s">
        <v>138</v>
      </c>
      <c r="L111" s="132"/>
      <c r="M111" s="165"/>
      <c r="N111" s="166" t="s">
        <v>41</v>
      </c>
      <c r="O111" s="87"/>
      <c r="P111" s="87"/>
      <c r="Q111" s="167">
        <v>0</v>
      </c>
      <c r="R111" s="167">
        <f>$Q$111*$H$111</f>
        <v>0</v>
      </c>
      <c r="S111" s="167">
        <v>0</v>
      </c>
      <c r="T111" s="168">
        <f>$S$111*$H$111</f>
        <v>0</v>
      </c>
      <c r="AR111" s="90" t="s">
        <v>364</v>
      </c>
      <c r="AT111" s="90" t="s">
        <v>134</v>
      </c>
      <c r="AU111" s="90" t="s">
        <v>77</v>
      </c>
      <c r="AY111" s="90" t="s">
        <v>131</v>
      </c>
      <c r="BE111" s="169">
        <f>IF($N$111="základní",$J$111,0)</f>
        <v>0</v>
      </c>
      <c r="BF111" s="169">
        <f>IF($N$111="snížená",$J$111,0)</f>
        <v>0</v>
      </c>
      <c r="BG111" s="169">
        <f>IF($N$111="zákl. přenesená",$J$111,0)</f>
        <v>0</v>
      </c>
      <c r="BH111" s="169">
        <f>IF($N$111="sníž. přenesená",$J$111,0)</f>
        <v>0</v>
      </c>
      <c r="BI111" s="169">
        <f>IF($N$111="nulová",$J$111,0)</f>
        <v>0</v>
      </c>
      <c r="BJ111" s="90" t="s">
        <v>20</v>
      </c>
      <c r="BK111" s="169">
        <f>ROUND($I$111*$H$111,2)</f>
        <v>0</v>
      </c>
      <c r="BL111" s="90" t="s">
        <v>364</v>
      </c>
      <c r="BM111" s="90" t="s">
        <v>779</v>
      </c>
    </row>
    <row r="112" spans="2:65" s="6" customFormat="1" ht="24" customHeight="1">
      <c r="B112" s="86"/>
      <c r="C112" s="161" t="s">
        <v>372</v>
      </c>
      <c r="D112" s="161" t="s">
        <v>134</v>
      </c>
      <c r="E112" s="159" t="s">
        <v>780</v>
      </c>
      <c r="F112" s="160" t="s">
        <v>781</v>
      </c>
      <c r="G112" s="161" t="s">
        <v>303</v>
      </c>
      <c r="H112" s="162">
        <v>1</v>
      </c>
      <c r="I112" s="163"/>
      <c r="J112" s="164">
        <f>ROUND($I$112*$H$112,2)</f>
        <v>0</v>
      </c>
      <c r="K112" s="160"/>
      <c r="L112" s="132"/>
      <c r="M112" s="165"/>
      <c r="N112" s="166" t="s">
        <v>41</v>
      </c>
      <c r="O112" s="87"/>
      <c r="P112" s="87"/>
      <c r="Q112" s="167">
        <v>0.25</v>
      </c>
      <c r="R112" s="167">
        <f>$Q$112*$H$112</f>
        <v>0.25</v>
      </c>
      <c r="S112" s="167">
        <v>0</v>
      </c>
      <c r="T112" s="168">
        <f>$S$112*$H$112</f>
        <v>0</v>
      </c>
      <c r="AR112" s="90" t="s">
        <v>364</v>
      </c>
      <c r="AT112" s="90" t="s">
        <v>134</v>
      </c>
      <c r="AU112" s="90" t="s">
        <v>77</v>
      </c>
      <c r="AY112" s="90" t="s">
        <v>131</v>
      </c>
      <c r="BE112" s="169">
        <f>IF($N$112="základní",$J$112,0)</f>
        <v>0</v>
      </c>
      <c r="BF112" s="169">
        <f>IF($N$112="snížená",$J$112,0)</f>
        <v>0</v>
      </c>
      <c r="BG112" s="169">
        <f>IF($N$112="zákl. přenesená",$J$112,0)</f>
        <v>0</v>
      </c>
      <c r="BH112" s="169">
        <f>IF($N$112="sníž. přenesená",$J$112,0)</f>
        <v>0</v>
      </c>
      <c r="BI112" s="169">
        <f>IF($N$112="nulová",$J$112,0)</f>
        <v>0</v>
      </c>
      <c r="BJ112" s="90" t="s">
        <v>20</v>
      </c>
      <c r="BK112" s="169">
        <f>ROUND($I$112*$H$112,2)</f>
        <v>0</v>
      </c>
      <c r="BL112" s="90" t="s">
        <v>364</v>
      </c>
      <c r="BM112" s="90" t="s">
        <v>782</v>
      </c>
    </row>
    <row r="113" spans="2:47" s="6" customFormat="1" ht="93" customHeight="1">
      <c r="B113" s="86"/>
      <c r="C113" s="87"/>
      <c r="D113" s="172" t="s">
        <v>212</v>
      </c>
      <c r="E113" s="87"/>
      <c r="F113" s="190" t="s">
        <v>783</v>
      </c>
      <c r="G113" s="87"/>
      <c r="H113" s="87"/>
      <c r="J113" s="87"/>
      <c r="K113" s="87"/>
      <c r="L113" s="132"/>
      <c r="M113" s="191"/>
      <c r="N113" s="87"/>
      <c r="O113" s="87"/>
      <c r="P113" s="87"/>
      <c r="Q113" s="87"/>
      <c r="R113" s="87"/>
      <c r="S113" s="87"/>
      <c r="T113" s="192"/>
      <c r="AT113" s="6" t="s">
        <v>212</v>
      </c>
      <c r="AU113" s="6" t="s">
        <v>77</v>
      </c>
    </row>
    <row r="114" spans="2:63" s="145" customFormat="1" ht="30" customHeight="1">
      <c r="B114" s="146"/>
      <c r="C114" s="147"/>
      <c r="D114" s="147" t="s">
        <v>69</v>
      </c>
      <c r="E114" s="156" t="s">
        <v>638</v>
      </c>
      <c r="F114" s="156" t="s">
        <v>639</v>
      </c>
      <c r="G114" s="147"/>
      <c r="H114" s="147"/>
      <c r="J114" s="157">
        <f>$BK$114</f>
        <v>0</v>
      </c>
      <c r="K114" s="147"/>
      <c r="L114" s="150"/>
      <c r="M114" s="151"/>
      <c r="N114" s="147"/>
      <c r="O114" s="147"/>
      <c r="P114" s="152">
        <f>SUM($P$115:$P$116)</f>
        <v>0</v>
      </c>
      <c r="Q114" s="147"/>
      <c r="R114" s="152">
        <f>SUM($R$115:$R$116)</f>
        <v>0.51</v>
      </c>
      <c r="S114" s="147"/>
      <c r="T114" s="153">
        <f>SUM($T$115:$T$116)</f>
        <v>0</v>
      </c>
      <c r="AR114" s="154" t="s">
        <v>77</v>
      </c>
      <c r="AT114" s="154" t="s">
        <v>69</v>
      </c>
      <c r="AU114" s="154" t="s">
        <v>20</v>
      </c>
      <c r="AY114" s="154" t="s">
        <v>131</v>
      </c>
      <c r="BK114" s="155">
        <f>SUM($BK$115:$BK$116)</f>
        <v>0</v>
      </c>
    </row>
    <row r="115" spans="2:65" s="6" customFormat="1" ht="13.5" customHeight="1">
      <c r="B115" s="86"/>
      <c r="C115" s="158" t="s">
        <v>572</v>
      </c>
      <c r="D115" s="158" t="s">
        <v>134</v>
      </c>
      <c r="E115" s="159" t="s">
        <v>704</v>
      </c>
      <c r="F115" s="160" t="s">
        <v>705</v>
      </c>
      <c r="G115" s="161" t="s">
        <v>261</v>
      </c>
      <c r="H115" s="162">
        <v>0.51</v>
      </c>
      <c r="I115" s="163"/>
      <c r="J115" s="164">
        <f>ROUND($I$115*$H$115,2)</f>
        <v>0</v>
      </c>
      <c r="K115" s="160" t="s">
        <v>138</v>
      </c>
      <c r="L115" s="132"/>
      <c r="M115" s="165"/>
      <c r="N115" s="166" t="s">
        <v>41</v>
      </c>
      <c r="O115" s="87"/>
      <c r="P115" s="87"/>
      <c r="Q115" s="167">
        <v>0</v>
      </c>
      <c r="R115" s="167">
        <f>$Q$115*$H$115</f>
        <v>0</v>
      </c>
      <c r="S115" s="167">
        <v>0</v>
      </c>
      <c r="T115" s="168">
        <f>$S$115*$H$115</f>
        <v>0</v>
      </c>
      <c r="AR115" s="90" t="s">
        <v>364</v>
      </c>
      <c r="AT115" s="90" t="s">
        <v>134</v>
      </c>
      <c r="AU115" s="90" t="s">
        <v>77</v>
      </c>
      <c r="AY115" s="6" t="s">
        <v>131</v>
      </c>
      <c r="BE115" s="169">
        <f>IF($N$115="základní",$J$115,0)</f>
        <v>0</v>
      </c>
      <c r="BF115" s="169">
        <f>IF($N$115="snížená",$J$115,0)</f>
        <v>0</v>
      </c>
      <c r="BG115" s="169">
        <f>IF($N$115="zákl. přenesená",$J$115,0)</f>
        <v>0</v>
      </c>
      <c r="BH115" s="169">
        <f>IF($N$115="sníž. přenesená",$J$115,0)</f>
        <v>0</v>
      </c>
      <c r="BI115" s="169">
        <f>IF($N$115="nulová",$J$115,0)</f>
        <v>0</v>
      </c>
      <c r="BJ115" s="90" t="s">
        <v>20</v>
      </c>
      <c r="BK115" s="169">
        <f>ROUND($I$115*$H$115,2)</f>
        <v>0</v>
      </c>
      <c r="BL115" s="90" t="s">
        <v>364</v>
      </c>
      <c r="BM115" s="90" t="s">
        <v>784</v>
      </c>
    </row>
    <row r="116" spans="2:65" s="6" customFormat="1" ht="24" customHeight="1">
      <c r="B116" s="86"/>
      <c r="C116" s="183" t="s">
        <v>785</v>
      </c>
      <c r="D116" s="183" t="s">
        <v>207</v>
      </c>
      <c r="E116" s="181" t="s">
        <v>786</v>
      </c>
      <c r="F116" s="182" t="s">
        <v>787</v>
      </c>
      <c r="G116" s="183" t="s">
        <v>303</v>
      </c>
      <c r="H116" s="184">
        <v>1</v>
      </c>
      <c r="I116" s="185"/>
      <c r="J116" s="186">
        <f>ROUND($I$116*$H$116,2)</f>
        <v>0</v>
      </c>
      <c r="K116" s="182"/>
      <c r="L116" s="187"/>
      <c r="M116" s="188"/>
      <c r="N116" s="197" t="s">
        <v>41</v>
      </c>
      <c r="O116" s="194"/>
      <c r="P116" s="194"/>
      <c r="Q116" s="195">
        <v>0.51</v>
      </c>
      <c r="R116" s="195">
        <f>$Q$116*$H$116</f>
        <v>0.51</v>
      </c>
      <c r="S116" s="195">
        <v>0</v>
      </c>
      <c r="T116" s="196">
        <f>$S$116*$H$116</f>
        <v>0</v>
      </c>
      <c r="AR116" s="90" t="s">
        <v>376</v>
      </c>
      <c r="AT116" s="90" t="s">
        <v>207</v>
      </c>
      <c r="AU116" s="90" t="s">
        <v>77</v>
      </c>
      <c r="AY116" s="90" t="s">
        <v>131</v>
      </c>
      <c r="BE116" s="169">
        <f>IF($N$116="základní",$J$116,0)</f>
        <v>0</v>
      </c>
      <c r="BF116" s="169">
        <f>IF($N$116="snížená",$J$116,0)</f>
        <v>0</v>
      </c>
      <c r="BG116" s="169">
        <f>IF($N$116="zákl. přenesená",$J$116,0)</f>
        <v>0</v>
      </c>
      <c r="BH116" s="169">
        <f>IF($N$116="sníž. přenesená",$J$116,0)</f>
        <v>0</v>
      </c>
      <c r="BI116" s="169">
        <f>IF($N$116="nulová",$J$116,0)</f>
        <v>0</v>
      </c>
      <c r="BJ116" s="90" t="s">
        <v>20</v>
      </c>
      <c r="BK116" s="169">
        <f>ROUND($I$116*$H$116,2)</f>
        <v>0</v>
      </c>
      <c r="BL116" s="90" t="s">
        <v>364</v>
      </c>
      <c r="BM116" s="90" t="s">
        <v>788</v>
      </c>
    </row>
    <row r="117" spans="2:12" s="6" customFormat="1" ht="7.5" customHeight="1">
      <c r="B117" s="106"/>
      <c r="C117" s="107"/>
      <c r="D117" s="107"/>
      <c r="E117" s="107"/>
      <c r="F117" s="107"/>
      <c r="G117" s="107"/>
      <c r="H117" s="107"/>
      <c r="I117" s="108"/>
      <c r="J117" s="107"/>
      <c r="K117" s="107"/>
      <c r="L117" s="132"/>
    </row>
    <row r="353" s="2" customFormat="1" ht="12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254" customFormat="1" ht="45" customHeight="1">
      <c r="B3" s="251"/>
      <c r="C3" s="252" t="s">
        <v>796</v>
      </c>
      <c r="D3" s="252"/>
      <c r="E3" s="252"/>
      <c r="F3" s="252"/>
      <c r="G3" s="252"/>
      <c r="H3" s="252"/>
      <c r="I3" s="252"/>
      <c r="J3" s="252"/>
      <c r="K3" s="253"/>
    </row>
    <row r="4" spans="2:11" ht="25.5" customHeight="1">
      <c r="B4" s="255"/>
      <c r="C4" s="256" t="s">
        <v>797</v>
      </c>
      <c r="D4" s="256"/>
      <c r="E4" s="256"/>
      <c r="F4" s="256"/>
      <c r="G4" s="256"/>
      <c r="H4" s="256"/>
      <c r="I4" s="256"/>
      <c r="J4" s="256"/>
      <c r="K4" s="257"/>
    </row>
    <row r="5" spans="2:1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5"/>
      <c r="C6" s="259" t="s">
        <v>798</v>
      </c>
      <c r="D6" s="259"/>
      <c r="E6" s="259"/>
      <c r="F6" s="259"/>
      <c r="G6" s="259"/>
      <c r="H6" s="259"/>
      <c r="I6" s="259"/>
      <c r="J6" s="259"/>
      <c r="K6" s="257"/>
    </row>
    <row r="7" spans="2:11" ht="15" customHeight="1">
      <c r="B7" s="260"/>
      <c r="C7" s="259" t="s">
        <v>799</v>
      </c>
      <c r="D7" s="259"/>
      <c r="E7" s="259"/>
      <c r="F7" s="259"/>
      <c r="G7" s="259"/>
      <c r="H7" s="259"/>
      <c r="I7" s="259"/>
      <c r="J7" s="259"/>
      <c r="K7" s="257"/>
    </row>
    <row r="8" spans="2:11" ht="12.75" customHeight="1">
      <c r="B8" s="260"/>
      <c r="C8" s="261"/>
      <c r="D8" s="261"/>
      <c r="E8" s="261"/>
      <c r="F8" s="261"/>
      <c r="G8" s="261"/>
      <c r="H8" s="261"/>
      <c r="I8" s="261"/>
      <c r="J8" s="261"/>
      <c r="K8" s="257"/>
    </row>
    <row r="9" spans="2:11" ht="15" customHeight="1">
      <c r="B9" s="260"/>
      <c r="C9" s="259" t="s">
        <v>800</v>
      </c>
      <c r="D9" s="259"/>
      <c r="E9" s="259"/>
      <c r="F9" s="259"/>
      <c r="G9" s="259"/>
      <c r="H9" s="259"/>
      <c r="I9" s="259"/>
      <c r="J9" s="259"/>
      <c r="K9" s="257"/>
    </row>
    <row r="10" spans="2:11" ht="15" customHeight="1">
      <c r="B10" s="260"/>
      <c r="C10" s="261"/>
      <c r="D10" s="259" t="s">
        <v>801</v>
      </c>
      <c r="E10" s="259"/>
      <c r="F10" s="259"/>
      <c r="G10" s="259"/>
      <c r="H10" s="259"/>
      <c r="I10" s="259"/>
      <c r="J10" s="259"/>
      <c r="K10" s="257"/>
    </row>
    <row r="11" spans="2:11" ht="15" customHeight="1">
      <c r="B11" s="260"/>
      <c r="C11" s="262"/>
      <c r="D11" s="259" t="s">
        <v>802</v>
      </c>
      <c r="E11" s="259"/>
      <c r="F11" s="259"/>
      <c r="G11" s="259"/>
      <c r="H11" s="259"/>
      <c r="I11" s="259"/>
      <c r="J11" s="259"/>
      <c r="K11" s="257"/>
    </row>
    <row r="12" spans="2:11" ht="12.75" customHeight="1">
      <c r="B12" s="260"/>
      <c r="C12" s="262"/>
      <c r="D12" s="262"/>
      <c r="E12" s="262"/>
      <c r="F12" s="262"/>
      <c r="G12" s="262"/>
      <c r="H12" s="262"/>
      <c r="I12" s="262"/>
      <c r="J12" s="262"/>
      <c r="K12" s="257"/>
    </row>
    <row r="13" spans="2:11" ht="15" customHeight="1">
      <c r="B13" s="260"/>
      <c r="C13" s="262"/>
      <c r="D13" s="259" t="s">
        <v>803</v>
      </c>
      <c r="E13" s="259"/>
      <c r="F13" s="259"/>
      <c r="G13" s="259"/>
      <c r="H13" s="259"/>
      <c r="I13" s="259"/>
      <c r="J13" s="259"/>
      <c r="K13" s="257"/>
    </row>
    <row r="14" spans="2:11" ht="15" customHeight="1">
      <c r="B14" s="260"/>
      <c r="C14" s="262"/>
      <c r="D14" s="259" t="s">
        <v>804</v>
      </c>
      <c r="E14" s="259"/>
      <c r="F14" s="259"/>
      <c r="G14" s="259"/>
      <c r="H14" s="259"/>
      <c r="I14" s="259"/>
      <c r="J14" s="259"/>
      <c r="K14" s="257"/>
    </row>
    <row r="15" spans="2:11" ht="15" customHeight="1">
      <c r="B15" s="260"/>
      <c r="C15" s="262"/>
      <c r="D15" s="259" t="s">
        <v>805</v>
      </c>
      <c r="E15" s="259"/>
      <c r="F15" s="259"/>
      <c r="G15" s="259"/>
      <c r="H15" s="259"/>
      <c r="I15" s="259"/>
      <c r="J15" s="259"/>
      <c r="K15" s="257"/>
    </row>
    <row r="16" spans="2:11" ht="15" customHeight="1">
      <c r="B16" s="260"/>
      <c r="C16" s="262"/>
      <c r="D16" s="262"/>
      <c r="E16" s="263" t="s">
        <v>75</v>
      </c>
      <c r="F16" s="259" t="s">
        <v>806</v>
      </c>
      <c r="G16" s="259"/>
      <c r="H16" s="259"/>
      <c r="I16" s="259"/>
      <c r="J16" s="259"/>
      <c r="K16" s="257"/>
    </row>
    <row r="17" spans="2:11" ht="15" customHeight="1">
      <c r="B17" s="260"/>
      <c r="C17" s="262"/>
      <c r="D17" s="262"/>
      <c r="E17" s="263" t="s">
        <v>807</v>
      </c>
      <c r="F17" s="259" t="s">
        <v>808</v>
      </c>
      <c r="G17" s="259"/>
      <c r="H17" s="259"/>
      <c r="I17" s="259"/>
      <c r="J17" s="259"/>
      <c r="K17" s="257"/>
    </row>
    <row r="18" spans="2:11" ht="15" customHeight="1">
      <c r="B18" s="260"/>
      <c r="C18" s="262"/>
      <c r="D18" s="262"/>
      <c r="E18" s="263" t="s">
        <v>809</v>
      </c>
      <c r="F18" s="259" t="s">
        <v>810</v>
      </c>
      <c r="G18" s="259"/>
      <c r="H18" s="259"/>
      <c r="I18" s="259"/>
      <c r="J18" s="259"/>
      <c r="K18" s="257"/>
    </row>
    <row r="19" spans="2:11" ht="15" customHeight="1">
      <c r="B19" s="260"/>
      <c r="C19" s="262"/>
      <c r="D19" s="262"/>
      <c r="E19" s="263" t="s">
        <v>811</v>
      </c>
      <c r="F19" s="259" t="s">
        <v>812</v>
      </c>
      <c r="G19" s="259"/>
      <c r="H19" s="259"/>
      <c r="I19" s="259"/>
      <c r="J19" s="259"/>
      <c r="K19" s="257"/>
    </row>
    <row r="20" spans="2:11" ht="15" customHeight="1">
      <c r="B20" s="260"/>
      <c r="C20" s="262"/>
      <c r="D20" s="262"/>
      <c r="E20" s="263" t="s">
        <v>813</v>
      </c>
      <c r="F20" s="259" t="s">
        <v>814</v>
      </c>
      <c r="G20" s="259"/>
      <c r="H20" s="259"/>
      <c r="I20" s="259"/>
      <c r="J20" s="259"/>
      <c r="K20" s="257"/>
    </row>
    <row r="21" spans="2:11" ht="15" customHeight="1">
      <c r="B21" s="260"/>
      <c r="C21" s="262"/>
      <c r="D21" s="262"/>
      <c r="E21" s="263" t="s">
        <v>815</v>
      </c>
      <c r="F21" s="259" t="s">
        <v>816</v>
      </c>
      <c r="G21" s="259"/>
      <c r="H21" s="259"/>
      <c r="I21" s="259"/>
      <c r="J21" s="259"/>
      <c r="K21" s="257"/>
    </row>
    <row r="22" spans="2:11" ht="12.75" customHeight="1">
      <c r="B22" s="260"/>
      <c r="C22" s="262"/>
      <c r="D22" s="262"/>
      <c r="E22" s="262"/>
      <c r="F22" s="262"/>
      <c r="G22" s="262"/>
      <c r="H22" s="262"/>
      <c r="I22" s="262"/>
      <c r="J22" s="262"/>
      <c r="K22" s="257"/>
    </row>
    <row r="23" spans="2:11" ht="15" customHeight="1">
      <c r="B23" s="260"/>
      <c r="C23" s="259" t="s">
        <v>817</v>
      </c>
      <c r="D23" s="259"/>
      <c r="E23" s="259"/>
      <c r="F23" s="259"/>
      <c r="G23" s="259"/>
      <c r="H23" s="259"/>
      <c r="I23" s="259"/>
      <c r="J23" s="259"/>
      <c r="K23" s="257"/>
    </row>
    <row r="24" spans="2:11" ht="15" customHeight="1">
      <c r="B24" s="260"/>
      <c r="C24" s="259" t="s">
        <v>818</v>
      </c>
      <c r="D24" s="259"/>
      <c r="E24" s="259"/>
      <c r="F24" s="259"/>
      <c r="G24" s="259"/>
      <c r="H24" s="259"/>
      <c r="I24" s="259"/>
      <c r="J24" s="259"/>
      <c r="K24" s="257"/>
    </row>
    <row r="25" spans="2:11" ht="15" customHeight="1">
      <c r="B25" s="260"/>
      <c r="C25" s="261"/>
      <c r="D25" s="259" t="s">
        <v>819</v>
      </c>
      <c r="E25" s="259"/>
      <c r="F25" s="259"/>
      <c r="G25" s="259"/>
      <c r="H25" s="259"/>
      <c r="I25" s="259"/>
      <c r="J25" s="259"/>
      <c r="K25" s="257"/>
    </row>
    <row r="26" spans="2:11" ht="15" customHeight="1">
      <c r="B26" s="260"/>
      <c r="C26" s="262"/>
      <c r="D26" s="259" t="s">
        <v>820</v>
      </c>
      <c r="E26" s="259"/>
      <c r="F26" s="259"/>
      <c r="G26" s="259"/>
      <c r="H26" s="259"/>
      <c r="I26" s="259"/>
      <c r="J26" s="259"/>
      <c r="K26" s="257"/>
    </row>
    <row r="27" spans="2:11" ht="12.75" customHeight="1">
      <c r="B27" s="260"/>
      <c r="C27" s="262"/>
      <c r="D27" s="262"/>
      <c r="E27" s="262"/>
      <c r="F27" s="262"/>
      <c r="G27" s="262"/>
      <c r="H27" s="262"/>
      <c r="I27" s="262"/>
      <c r="J27" s="262"/>
      <c r="K27" s="257"/>
    </row>
    <row r="28" spans="2:11" ht="15" customHeight="1">
      <c r="B28" s="260"/>
      <c r="C28" s="262"/>
      <c r="D28" s="259" t="s">
        <v>821</v>
      </c>
      <c r="E28" s="259"/>
      <c r="F28" s="259"/>
      <c r="G28" s="259"/>
      <c r="H28" s="259"/>
      <c r="I28" s="259"/>
      <c r="J28" s="259"/>
      <c r="K28" s="257"/>
    </row>
    <row r="29" spans="2:11" ht="15" customHeight="1">
      <c r="B29" s="260"/>
      <c r="C29" s="262"/>
      <c r="D29" s="259" t="s">
        <v>822</v>
      </c>
      <c r="E29" s="259"/>
      <c r="F29" s="259"/>
      <c r="G29" s="259"/>
      <c r="H29" s="259"/>
      <c r="I29" s="259"/>
      <c r="J29" s="259"/>
      <c r="K29" s="257"/>
    </row>
    <row r="30" spans="2:11" ht="12.75" customHeight="1">
      <c r="B30" s="260"/>
      <c r="C30" s="262"/>
      <c r="D30" s="262"/>
      <c r="E30" s="262"/>
      <c r="F30" s="262"/>
      <c r="G30" s="262"/>
      <c r="H30" s="262"/>
      <c r="I30" s="262"/>
      <c r="J30" s="262"/>
      <c r="K30" s="257"/>
    </row>
    <row r="31" spans="2:11" ht="15" customHeight="1">
      <c r="B31" s="260"/>
      <c r="C31" s="262"/>
      <c r="D31" s="259" t="s">
        <v>823</v>
      </c>
      <c r="E31" s="259"/>
      <c r="F31" s="259"/>
      <c r="G31" s="259"/>
      <c r="H31" s="259"/>
      <c r="I31" s="259"/>
      <c r="J31" s="259"/>
      <c r="K31" s="257"/>
    </row>
    <row r="32" spans="2:11" ht="15" customHeight="1">
      <c r="B32" s="260"/>
      <c r="C32" s="262"/>
      <c r="D32" s="259" t="s">
        <v>824</v>
      </c>
      <c r="E32" s="259"/>
      <c r="F32" s="259"/>
      <c r="G32" s="259"/>
      <c r="H32" s="259"/>
      <c r="I32" s="259"/>
      <c r="J32" s="259"/>
      <c r="K32" s="257"/>
    </row>
    <row r="33" spans="2:11" ht="15" customHeight="1">
      <c r="B33" s="260"/>
      <c r="C33" s="262"/>
      <c r="D33" s="259" t="s">
        <v>825</v>
      </c>
      <c r="E33" s="259"/>
      <c r="F33" s="259"/>
      <c r="G33" s="259"/>
      <c r="H33" s="259"/>
      <c r="I33" s="259"/>
      <c r="J33" s="259"/>
      <c r="K33" s="257"/>
    </row>
    <row r="34" spans="2:11" ht="15" customHeight="1">
      <c r="B34" s="260"/>
      <c r="C34" s="262"/>
      <c r="D34" s="261"/>
      <c r="E34" s="264" t="s">
        <v>115</v>
      </c>
      <c r="F34" s="261"/>
      <c r="G34" s="259" t="s">
        <v>826</v>
      </c>
      <c r="H34" s="259"/>
      <c r="I34" s="259"/>
      <c r="J34" s="259"/>
      <c r="K34" s="257"/>
    </row>
    <row r="35" spans="2:11" ht="30.75" customHeight="1">
      <c r="B35" s="260"/>
      <c r="C35" s="262"/>
      <c r="D35" s="261"/>
      <c r="E35" s="264" t="s">
        <v>827</v>
      </c>
      <c r="F35" s="261"/>
      <c r="G35" s="259" t="s">
        <v>828</v>
      </c>
      <c r="H35" s="259"/>
      <c r="I35" s="259"/>
      <c r="J35" s="259"/>
      <c r="K35" s="257"/>
    </row>
    <row r="36" spans="2:11" ht="15" customHeight="1">
      <c r="B36" s="260"/>
      <c r="C36" s="262"/>
      <c r="D36" s="261"/>
      <c r="E36" s="264" t="s">
        <v>51</v>
      </c>
      <c r="F36" s="261"/>
      <c r="G36" s="259" t="s">
        <v>829</v>
      </c>
      <c r="H36" s="259"/>
      <c r="I36" s="259"/>
      <c r="J36" s="259"/>
      <c r="K36" s="257"/>
    </row>
    <row r="37" spans="2:11" ht="15" customHeight="1">
      <c r="B37" s="260"/>
      <c r="C37" s="262"/>
      <c r="D37" s="261"/>
      <c r="E37" s="264" t="s">
        <v>116</v>
      </c>
      <c r="F37" s="261"/>
      <c r="G37" s="259" t="s">
        <v>830</v>
      </c>
      <c r="H37" s="259"/>
      <c r="I37" s="259"/>
      <c r="J37" s="259"/>
      <c r="K37" s="257"/>
    </row>
    <row r="38" spans="2:11" ht="15" customHeight="1">
      <c r="B38" s="260"/>
      <c r="C38" s="262"/>
      <c r="D38" s="261"/>
      <c r="E38" s="264" t="s">
        <v>117</v>
      </c>
      <c r="F38" s="261"/>
      <c r="G38" s="259" t="s">
        <v>831</v>
      </c>
      <c r="H38" s="259"/>
      <c r="I38" s="259"/>
      <c r="J38" s="259"/>
      <c r="K38" s="257"/>
    </row>
    <row r="39" spans="2:11" ht="15" customHeight="1">
      <c r="B39" s="260"/>
      <c r="C39" s="262"/>
      <c r="D39" s="261"/>
      <c r="E39" s="264" t="s">
        <v>118</v>
      </c>
      <c r="F39" s="261"/>
      <c r="G39" s="259" t="s">
        <v>832</v>
      </c>
      <c r="H39" s="259"/>
      <c r="I39" s="259"/>
      <c r="J39" s="259"/>
      <c r="K39" s="257"/>
    </row>
    <row r="40" spans="2:11" ht="15" customHeight="1">
      <c r="B40" s="260"/>
      <c r="C40" s="262"/>
      <c r="D40" s="261"/>
      <c r="E40" s="264" t="s">
        <v>833</v>
      </c>
      <c r="F40" s="261"/>
      <c r="G40" s="259" t="s">
        <v>834</v>
      </c>
      <c r="H40" s="259"/>
      <c r="I40" s="259"/>
      <c r="J40" s="259"/>
      <c r="K40" s="257"/>
    </row>
    <row r="41" spans="2:11" ht="15" customHeight="1">
      <c r="B41" s="260"/>
      <c r="C41" s="262"/>
      <c r="D41" s="261"/>
      <c r="E41" s="264"/>
      <c r="F41" s="261"/>
      <c r="G41" s="259" t="s">
        <v>835</v>
      </c>
      <c r="H41" s="259"/>
      <c r="I41" s="259"/>
      <c r="J41" s="259"/>
      <c r="K41" s="257"/>
    </row>
    <row r="42" spans="2:11" ht="15" customHeight="1">
      <c r="B42" s="260"/>
      <c r="C42" s="262"/>
      <c r="D42" s="261"/>
      <c r="E42" s="264" t="s">
        <v>836</v>
      </c>
      <c r="F42" s="261"/>
      <c r="G42" s="259" t="s">
        <v>837</v>
      </c>
      <c r="H42" s="259"/>
      <c r="I42" s="259"/>
      <c r="J42" s="259"/>
      <c r="K42" s="257"/>
    </row>
    <row r="43" spans="2:11" ht="15" customHeight="1">
      <c r="B43" s="260"/>
      <c r="C43" s="262"/>
      <c r="D43" s="261"/>
      <c r="E43" s="264" t="s">
        <v>121</v>
      </c>
      <c r="F43" s="261"/>
      <c r="G43" s="259" t="s">
        <v>838</v>
      </c>
      <c r="H43" s="259"/>
      <c r="I43" s="259"/>
      <c r="J43" s="259"/>
      <c r="K43" s="257"/>
    </row>
    <row r="44" spans="2:11" ht="12.75" customHeight="1">
      <c r="B44" s="260"/>
      <c r="C44" s="262"/>
      <c r="D44" s="261"/>
      <c r="E44" s="261"/>
      <c r="F44" s="261"/>
      <c r="G44" s="261"/>
      <c r="H44" s="261"/>
      <c r="I44" s="261"/>
      <c r="J44" s="261"/>
      <c r="K44" s="257"/>
    </row>
    <row r="45" spans="2:11" ht="15" customHeight="1">
      <c r="B45" s="260"/>
      <c r="C45" s="262"/>
      <c r="D45" s="259" t="s">
        <v>839</v>
      </c>
      <c r="E45" s="259"/>
      <c r="F45" s="259"/>
      <c r="G45" s="259"/>
      <c r="H45" s="259"/>
      <c r="I45" s="259"/>
      <c r="J45" s="259"/>
      <c r="K45" s="257"/>
    </row>
    <row r="46" spans="2:11" ht="15" customHeight="1">
      <c r="B46" s="260"/>
      <c r="C46" s="262"/>
      <c r="D46" s="262"/>
      <c r="E46" s="259" t="s">
        <v>840</v>
      </c>
      <c r="F46" s="259"/>
      <c r="G46" s="259"/>
      <c r="H46" s="259"/>
      <c r="I46" s="259"/>
      <c r="J46" s="259"/>
      <c r="K46" s="257"/>
    </row>
    <row r="47" spans="2:11" ht="15" customHeight="1">
      <c r="B47" s="260"/>
      <c r="C47" s="262"/>
      <c r="D47" s="262"/>
      <c r="E47" s="259" t="s">
        <v>841</v>
      </c>
      <c r="F47" s="259"/>
      <c r="G47" s="259"/>
      <c r="H47" s="259"/>
      <c r="I47" s="259"/>
      <c r="J47" s="259"/>
      <c r="K47" s="257"/>
    </row>
    <row r="48" spans="2:11" ht="15" customHeight="1">
      <c r="B48" s="260"/>
      <c r="C48" s="262"/>
      <c r="D48" s="262"/>
      <c r="E48" s="259" t="s">
        <v>842</v>
      </c>
      <c r="F48" s="259"/>
      <c r="G48" s="259"/>
      <c r="H48" s="259"/>
      <c r="I48" s="259"/>
      <c r="J48" s="259"/>
      <c r="K48" s="257"/>
    </row>
    <row r="49" spans="2:11" ht="15" customHeight="1">
      <c r="B49" s="260"/>
      <c r="C49" s="262"/>
      <c r="D49" s="259" t="s">
        <v>843</v>
      </c>
      <c r="E49" s="259"/>
      <c r="F49" s="259"/>
      <c r="G49" s="259"/>
      <c r="H49" s="259"/>
      <c r="I49" s="259"/>
      <c r="J49" s="259"/>
      <c r="K49" s="257"/>
    </row>
    <row r="50" spans="2:11" ht="25.5" customHeight="1">
      <c r="B50" s="255"/>
      <c r="C50" s="256" t="s">
        <v>844</v>
      </c>
      <c r="D50" s="256"/>
      <c r="E50" s="256"/>
      <c r="F50" s="256"/>
      <c r="G50" s="256"/>
      <c r="H50" s="256"/>
      <c r="I50" s="256"/>
      <c r="J50" s="256"/>
      <c r="K50" s="257"/>
    </row>
    <row r="51" spans="2:11" ht="5.25" customHeight="1">
      <c r="B51" s="255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5"/>
      <c r="C52" s="259" t="s">
        <v>845</v>
      </c>
      <c r="D52" s="259"/>
      <c r="E52" s="259"/>
      <c r="F52" s="259"/>
      <c r="G52" s="259"/>
      <c r="H52" s="259"/>
      <c r="I52" s="259"/>
      <c r="J52" s="259"/>
      <c r="K52" s="257"/>
    </row>
    <row r="53" spans="2:11" ht="15" customHeight="1">
      <c r="B53" s="255"/>
      <c r="C53" s="259" t="s">
        <v>846</v>
      </c>
      <c r="D53" s="259"/>
      <c r="E53" s="259"/>
      <c r="F53" s="259"/>
      <c r="G53" s="259"/>
      <c r="H53" s="259"/>
      <c r="I53" s="259"/>
      <c r="J53" s="259"/>
      <c r="K53" s="257"/>
    </row>
    <row r="54" spans="2:11" ht="12.75" customHeight="1">
      <c r="B54" s="255"/>
      <c r="C54" s="261"/>
      <c r="D54" s="261"/>
      <c r="E54" s="261"/>
      <c r="F54" s="261"/>
      <c r="G54" s="261"/>
      <c r="H54" s="261"/>
      <c r="I54" s="261"/>
      <c r="J54" s="261"/>
      <c r="K54" s="257"/>
    </row>
    <row r="55" spans="2:11" ht="15" customHeight="1">
      <c r="B55" s="255"/>
      <c r="C55" s="259" t="s">
        <v>847</v>
      </c>
      <c r="D55" s="259"/>
      <c r="E55" s="259"/>
      <c r="F55" s="259"/>
      <c r="G55" s="259"/>
      <c r="H55" s="259"/>
      <c r="I55" s="259"/>
      <c r="J55" s="259"/>
      <c r="K55" s="257"/>
    </row>
    <row r="56" spans="2:11" ht="15" customHeight="1">
      <c r="B56" s="255"/>
      <c r="C56" s="262"/>
      <c r="D56" s="259" t="s">
        <v>848</v>
      </c>
      <c r="E56" s="259"/>
      <c r="F56" s="259"/>
      <c r="G56" s="259"/>
      <c r="H56" s="259"/>
      <c r="I56" s="259"/>
      <c r="J56" s="259"/>
      <c r="K56" s="257"/>
    </row>
    <row r="57" spans="2:11" ht="15" customHeight="1">
      <c r="B57" s="255"/>
      <c r="C57" s="262"/>
      <c r="D57" s="259" t="s">
        <v>849</v>
      </c>
      <c r="E57" s="259"/>
      <c r="F57" s="259"/>
      <c r="G57" s="259"/>
      <c r="H57" s="259"/>
      <c r="I57" s="259"/>
      <c r="J57" s="259"/>
      <c r="K57" s="257"/>
    </row>
    <row r="58" spans="2:11" ht="15" customHeight="1">
      <c r="B58" s="255"/>
      <c r="C58" s="262"/>
      <c r="D58" s="259" t="s">
        <v>850</v>
      </c>
      <c r="E58" s="259"/>
      <c r="F58" s="259"/>
      <c r="G58" s="259"/>
      <c r="H58" s="259"/>
      <c r="I58" s="259"/>
      <c r="J58" s="259"/>
      <c r="K58" s="257"/>
    </row>
    <row r="59" spans="2:11" ht="15" customHeight="1">
      <c r="B59" s="255"/>
      <c r="C59" s="262"/>
      <c r="D59" s="259" t="s">
        <v>851</v>
      </c>
      <c r="E59" s="259"/>
      <c r="F59" s="259"/>
      <c r="G59" s="259"/>
      <c r="H59" s="259"/>
      <c r="I59" s="259"/>
      <c r="J59" s="259"/>
      <c r="K59" s="257"/>
    </row>
    <row r="60" spans="2:11" ht="15" customHeight="1">
      <c r="B60" s="255"/>
      <c r="C60" s="262"/>
      <c r="D60" s="265" t="s">
        <v>852</v>
      </c>
      <c r="E60" s="265"/>
      <c r="F60" s="265"/>
      <c r="G60" s="265"/>
      <c r="H60" s="265"/>
      <c r="I60" s="265"/>
      <c r="J60" s="265"/>
      <c r="K60" s="257"/>
    </row>
    <row r="61" spans="2:11" ht="15" customHeight="1">
      <c r="B61" s="255"/>
      <c r="C61" s="262"/>
      <c r="D61" s="259" t="s">
        <v>853</v>
      </c>
      <c r="E61" s="259"/>
      <c r="F61" s="259"/>
      <c r="G61" s="259"/>
      <c r="H61" s="259"/>
      <c r="I61" s="259"/>
      <c r="J61" s="259"/>
      <c r="K61" s="257"/>
    </row>
    <row r="62" spans="2:11" ht="12.75" customHeight="1">
      <c r="B62" s="255"/>
      <c r="C62" s="262"/>
      <c r="D62" s="262"/>
      <c r="E62" s="266"/>
      <c r="F62" s="262"/>
      <c r="G62" s="262"/>
      <c r="H62" s="262"/>
      <c r="I62" s="262"/>
      <c r="J62" s="262"/>
      <c r="K62" s="257"/>
    </row>
    <row r="63" spans="2:11" ht="15" customHeight="1">
      <c r="B63" s="255"/>
      <c r="C63" s="262"/>
      <c r="D63" s="259" t="s">
        <v>854</v>
      </c>
      <c r="E63" s="259"/>
      <c r="F63" s="259"/>
      <c r="G63" s="259"/>
      <c r="H63" s="259"/>
      <c r="I63" s="259"/>
      <c r="J63" s="259"/>
      <c r="K63" s="257"/>
    </row>
    <row r="64" spans="2:11" ht="15" customHeight="1">
      <c r="B64" s="255"/>
      <c r="C64" s="262"/>
      <c r="D64" s="265" t="s">
        <v>855</v>
      </c>
      <c r="E64" s="265"/>
      <c r="F64" s="265"/>
      <c r="G64" s="265"/>
      <c r="H64" s="265"/>
      <c r="I64" s="265"/>
      <c r="J64" s="265"/>
      <c r="K64" s="257"/>
    </row>
    <row r="65" spans="2:11" ht="15" customHeight="1">
      <c r="B65" s="255"/>
      <c r="C65" s="262"/>
      <c r="D65" s="259" t="s">
        <v>856</v>
      </c>
      <c r="E65" s="259"/>
      <c r="F65" s="259"/>
      <c r="G65" s="259"/>
      <c r="H65" s="259"/>
      <c r="I65" s="259"/>
      <c r="J65" s="259"/>
      <c r="K65" s="257"/>
    </row>
    <row r="66" spans="2:11" ht="15" customHeight="1">
      <c r="B66" s="255"/>
      <c r="C66" s="262"/>
      <c r="D66" s="259" t="s">
        <v>857</v>
      </c>
      <c r="E66" s="259"/>
      <c r="F66" s="259"/>
      <c r="G66" s="259"/>
      <c r="H66" s="259"/>
      <c r="I66" s="259"/>
      <c r="J66" s="259"/>
      <c r="K66" s="257"/>
    </row>
    <row r="67" spans="2:11" ht="15" customHeight="1">
      <c r="B67" s="255"/>
      <c r="C67" s="262"/>
      <c r="D67" s="259" t="s">
        <v>858</v>
      </c>
      <c r="E67" s="259"/>
      <c r="F67" s="259"/>
      <c r="G67" s="259"/>
      <c r="H67" s="259"/>
      <c r="I67" s="259"/>
      <c r="J67" s="259"/>
      <c r="K67" s="257"/>
    </row>
    <row r="68" spans="2:11" ht="15" customHeight="1">
      <c r="B68" s="255"/>
      <c r="C68" s="262"/>
      <c r="D68" s="259" t="s">
        <v>859</v>
      </c>
      <c r="E68" s="259"/>
      <c r="F68" s="259"/>
      <c r="G68" s="259"/>
      <c r="H68" s="259"/>
      <c r="I68" s="259"/>
      <c r="J68" s="259"/>
      <c r="K68" s="257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276" t="s">
        <v>795</v>
      </c>
      <c r="D73" s="276"/>
      <c r="E73" s="276"/>
      <c r="F73" s="276"/>
      <c r="G73" s="276"/>
      <c r="H73" s="276"/>
      <c r="I73" s="276"/>
      <c r="J73" s="276"/>
      <c r="K73" s="277"/>
    </row>
    <row r="74" spans="2:11" ht="17.25" customHeight="1">
      <c r="B74" s="275"/>
      <c r="C74" s="278" t="s">
        <v>860</v>
      </c>
      <c r="D74" s="278"/>
      <c r="E74" s="278"/>
      <c r="F74" s="278" t="s">
        <v>861</v>
      </c>
      <c r="G74" s="279"/>
      <c r="H74" s="278" t="s">
        <v>116</v>
      </c>
      <c r="I74" s="278" t="s">
        <v>55</v>
      </c>
      <c r="J74" s="278" t="s">
        <v>862</v>
      </c>
      <c r="K74" s="277"/>
    </row>
    <row r="75" spans="2:11" ht="17.25" customHeight="1">
      <c r="B75" s="275"/>
      <c r="C75" s="280" t="s">
        <v>863</v>
      </c>
      <c r="D75" s="280"/>
      <c r="E75" s="280"/>
      <c r="F75" s="281" t="s">
        <v>864</v>
      </c>
      <c r="G75" s="282"/>
      <c r="H75" s="280"/>
      <c r="I75" s="280"/>
      <c r="J75" s="280" t="s">
        <v>865</v>
      </c>
      <c r="K75" s="277"/>
    </row>
    <row r="76" spans="2:11" ht="5.25" customHeight="1">
      <c r="B76" s="275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5"/>
      <c r="C77" s="264" t="s">
        <v>51</v>
      </c>
      <c r="D77" s="283"/>
      <c r="E77" s="283"/>
      <c r="F77" s="285" t="s">
        <v>866</v>
      </c>
      <c r="G77" s="284"/>
      <c r="H77" s="264" t="s">
        <v>867</v>
      </c>
      <c r="I77" s="264" t="s">
        <v>868</v>
      </c>
      <c r="J77" s="264">
        <v>20</v>
      </c>
      <c r="K77" s="277"/>
    </row>
    <row r="78" spans="2:11" ht="15" customHeight="1">
      <c r="B78" s="275"/>
      <c r="C78" s="264" t="s">
        <v>869</v>
      </c>
      <c r="D78" s="264"/>
      <c r="E78" s="264"/>
      <c r="F78" s="285" t="s">
        <v>866</v>
      </c>
      <c r="G78" s="284"/>
      <c r="H78" s="264" t="s">
        <v>870</v>
      </c>
      <c r="I78" s="264" t="s">
        <v>868</v>
      </c>
      <c r="J78" s="264">
        <v>120</v>
      </c>
      <c r="K78" s="277"/>
    </row>
    <row r="79" spans="2:11" ht="15" customHeight="1">
      <c r="B79" s="286"/>
      <c r="C79" s="264" t="s">
        <v>871</v>
      </c>
      <c r="D79" s="264"/>
      <c r="E79" s="264"/>
      <c r="F79" s="285" t="s">
        <v>872</v>
      </c>
      <c r="G79" s="284"/>
      <c r="H79" s="264" t="s">
        <v>873</v>
      </c>
      <c r="I79" s="264" t="s">
        <v>868</v>
      </c>
      <c r="J79" s="264">
        <v>50</v>
      </c>
      <c r="K79" s="277"/>
    </row>
    <row r="80" spans="2:11" ht="15" customHeight="1">
      <c r="B80" s="286"/>
      <c r="C80" s="264" t="s">
        <v>874</v>
      </c>
      <c r="D80" s="264"/>
      <c r="E80" s="264"/>
      <c r="F80" s="285" t="s">
        <v>866</v>
      </c>
      <c r="G80" s="284"/>
      <c r="H80" s="264" t="s">
        <v>875</v>
      </c>
      <c r="I80" s="264" t="s">
        <v>876</v>
      </c>
      <c r="J80" s="264"/>
      <c r="K80" s="277"/>
    </row>
    <row r="81" spans="2:11" ht="15" customHeight="1">
      <c r="B81" s="286"/>
      <c r="C81" s="287" t="s">
        <v>877</v>
      </c>
      <c r="D81" s="287"/>
      <c r="E81" s="287"/>
      <c r="F81" s="288" t="s">
        <v>872</v>
      </c>
      <c r="G81" s="287"/>
      <c r="H81" s="287" t="s">
        <v>878</v>
      </c>
      <c r="I81" s="287" t="s">
        <v>868</v>
      </c>
      <c r="J81" s="287">
        <v>15</v>
      </c>
      <c r="K81" s="277"/>
    </row>
    <row r="82" spans="2:11" ht="15" customHeight="1">
      <c r="B82" s="286"/>
      <c r="C82" s="287" t="s">
        <v>879</v>
      </c>
      <c r="D82" s="287"/>
      <c r="E82" s="287"/>
      <c r="F82" s="288" t="s">
        <v>872</v>
      </c>
      <c r="G82" s="287"/>
      <c r="H82" s="287" t="s">
        <v>880</v>
      </c>
      <c r="I82" s="287" t="s">
        <v>868</v>
      </c>
      <c r="J82" s="287">
        <v>15</v>
      </c>
      <c r="K82" s="277"/>
    </row>
    <row r="83" spans="2:11" ht="15" customHeight="1">
      <c r="B83" s="286"/>
      <c r="C83" s="287" t="s">
        <v>881</v>
      </c>
      <c r="D83" s="287"/>
      <c r="E83" s="287"/>
      <c r="F83" s="288" t="s">
        <v>872</v>
      </c>
      <c r="G83" s="287"/>
      <c r="H83" s="287" t="s">
        <v>882</v>
      </c>
      <c r="I83" s="287" t="s">
        <v>868</v>
      </c>
      <c r="J83" s="287">
        <v>20</v>
      </c>
      <c r="K83" s="277"/>
    </row>
    <row r="84" spans="2:11" ht="15" customHeight="1">
      <c r="B84" s="286"/>
      <c r="C84" s="287" t="s">
        <v>883</v>
      </c>
      <c r="D84" s="287"/>
      <c r="E84" s="287"/>
      <c r="F84" s="288" t="s">
        <v>872</v>
      </c>
      <c r="G84" s="287"/>
      <c r="H84" s="287" t="s">
        <v>884</v>
      </c>
      <c r="I84" s="287" t="s">
        <v>868</v>
      </c>
      <c r="J84" s="287">
        <v>20</v>
      </c>
      <c r="K84" s="277"/>
    </row>
    <row r="85" spans="2:11" ht="15" customHeight="1">
      <c r="B85" s="286"/>
      <c r="C85" s="264" t="s">
        <v>885</v>
      </c>
      <c r="D85" s="264"/>
      <c r="E85" s="264"/>
      <c r="F85" s="285" t="s">
        <v>872</v>
      </c>
      <c r="G85" s="284"/>
      <c r="H85" s="264" t="s">
        <v>886</v>
      </c>
      <c r="I85" s="264" t="s">
        <v>868</v>
      </c>
      <c r="J85" s="264">
        <v>50</v>
      </c>
      <c r="K85" s="277"/>
    </row>
    <row r="86" spans="2:11" ht="15" customHeight="1">
      <c r="B86" s="286"/>
      <c r="C86" s="264" t="s">
        <v>887</v>
      </c>
      <c r="D86" s="264"/>
      <c r="E86" s="264"/>
      <c r="F86" s="285" t="s">
        <v>872</v>
      </c>
      <c r="G86" s="284"/>
      <c r="H86" s="264" t="s">
        <v>888</v>
      </c>
      <c r="I86" s="264" t="s">
        <v>868</v>
      </c>
      <c r="J86" s="264">
        <v>20</v>
      </c>
      <c r="K86" s="277"/>
    </row>
    <row r="87" spans="2:11" ht="15" customHeight="1">
      <c r="B87" s="286"/>
      <c r="C87" s="264" t="s">
        <v>889</v>
      </c>
      <c r="D87" s="264"/>
      <c r="E87" s="264"/>
      <c r="F87" s="285" t="s">
        <v>872</v>
      </c>
      <c r="G87" s="284"/>
      <c r="H87" s="264" t="s">
        <v>890</v>
      </c>
      <c r="I87" s="264" t="s">
        <v>868</v>
      </c>
      <c r="J87" s="264">
        <v>20</v>
      </c>
      <c r="K87" s="277"/>
    </row>
    <row r="88" spans="2:11" ht="15" customHeight="1">
      <c r="B88" s="286"/>
      <c r="C88" s="264" t="s">
        <v>891</v>
      </c>
      <c r="D88" s="264"/>
      <c r="E88" s="264"/>
      <c r="F88" s="285" t="s">
        <v>872</v>
      </c>
      <c r="G88" s="284"/>
      <c r="H88" s="264" t="s">
        <v>892</v>
      </c>
      <c r="I88" s="264" t="s">
        <v>868</v>
      </c>
      <c r="J88" s="264">
        <v>50</v>
      </c>
      <c r="K88" s="277"/>
    </row>
    <row r="89" spans="2:11" ht="15" customHeight="1">
      <c r="B89" s="286"/>
      <c r="C89" s="264" t="s">
        <v>893</v>
      </c>
      <c r="D89" s="264"/>
      <c r="E89" s="264"/>
      <c r="F89" s="285" t="s">
        <v>872</v>
      </c>
      <c r="G89" s="284"/>
      <c r="H89" s="264" t="s">
        <v>893</v>
      </c>
      <c r="I89" s="264" t="s">
        <v>868</v>
      </c>
      <c r="J89" s="264">
        <v>50</v>
      </c>
      <c r="K89" s="277"/>
    </row>
    <row r="90" spans="2:11" ht="15" customHeight="1">
      <c r="B90" s="286"/>
      <c r="C90" s="264" t="s">
        <v>122</v>
      </c>
      <c r="D90" s="264"/>
      <c r="E90" s="264"/>
      <c r="F90" s="285" t="s">
        <v>872</v>
      </c>
      <c r="G90" s="284"/>
      <c r="H90" s="264" t="s">
        <v>894</v>
      </c>
      <c r="I90" s="264" t="s">
        <v>868</v>
      </c>
      <c r="J90" s="264">
        <v>255</v>
      </c>
      <c r="K90" s="277"/>
    </row>
    <row r="91" spans="2:11" ht="15" customHeight="1">
      <c r="B91" s="286"/>
      <c r="C91" s="264" t="s">
        <v>895</v>
      </c>
      <c r="D91" s="264"/>
      <c r="E91" s="264"/>
      <c r="F91" s="285" t="s">
        <v>866</v>
      </c>
      <c r="G91" s="284"/>
      <c r="H91" s="264" t="s">
        <v>896</v>
      </c>
      <c r="I91" s="264" t="s">
        <v>897</v>
      </c>
      <c r="J91" s="264"/>
      <c r="K91" s="277"/>
    </row>
    <row r="92" spans="2:11" ht="15" customHeight="1">
      <c r="B92" s="286"/>
      <c r="C92" s="264" t="s">
        <v>898</v>
      </c>
      <c r="D92" s="264"/>
      <c r="E92" s="264"/>
      <c r="F92" s="285" t="s">
        <v>866</v>
      </c>
      <c r="G92" s="284"/>
      <c r="H92" s="264" t="s">
        <v>899</v>
      </c>
      <c r="I92" s="264" t="s">
        <v>900</v>
      </c>
      <c r="J92" s="264"/>
      <c r="K92" s="277"/>
    </row>
    <row r="93" spans="2:11" ht="15" customHeight="1">
      <c r="B93" s="286"/>
      <c r="C93" s="264" t="s">
        <v>901</v>
      </c>
      <c r="D93" s="264"/>
      <c r="E93" s="264"/>
      <c r="F93" s="285" t="s">
        <v>866</v>
      </c>
      <c r="G93" s="284"/>
      <c r="H93" s="264" t="s">
        <v>901</v>
      </c>
      <c r="I93" s="264" t="s">
        <v>900</v>
      </c>
      <c r="J93" s="264"/>
      <c r="K93" s="277"/>
    </row>
    <row r="94" spans="2:11" ht="15" customHeight="1">
      <c r="B94" s="286"/>
      <c r="C94" s="264" t="s">
        <v>36</v>
      </c>
      <c r="D94" s="264"/>
      <c r="E94" s="264"/>
      <c r="F94" s="285" t="s">
        <v>866</v>
      </c>
      <c r="G94" s="284"/>
      <c r="H94" s="264" t="s">
        <v>902</v>
      </c>
      <c r="I94" s="264" t="s">
        <v>900</v>
      </c>
      <c r="J94" s="264"/>
      <c r="K94" s="277"/>
    </row>
    <row r="95" spans="2:11" ht="15" customHeight="1">
      <c r="B95" s="286"/>
      <c r="C95" s="264" t="s">
        <v>46</v>
      </c>
      <c r="D95" s="264"/>
      <c r="E95" s="264"/>
      <c r="F95" s="285" t="s">
        <v>866</v>
      </c>
      <c r="G95" s="284"/>
      <c r="H95" s="264" t="s">
        <v>903</v>
      </c>
      <c r="I95" s="264" t="s">
        <v>900</v>
      </c>
      <c r="J95" s="264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276" t="s">
        <v>904</v>
      </c>
      <c r="D100" s="276"/>
      <c r="E100" s="276"/>
      <c r="F100" s="276"/>
      <c r="G100" s="276"/>
      <c r="H100" s="276"/>
      <c r="I100" s="276"/>
      <c r="J100" s="276"/>
      <c r="K100" s="277"/>
    </row>
    <row r="101" spans="2:11" ht="17.25" customHeight="1">
      <c r="B101" s="275"/>
      <c r="C101" s="278" t="s">
        <v>860</v>
      </c>
      <c r="D101" s="278"/>
      <c r="E101" s="278"/>
      <c r="F101" s="278" t="s">
        <v>861</v>
      </c>
      <c r="G101" s="279"/>
      <c r="H101" s="278" t="s">
        <v>116</v>
      </c>
      <c r="I101" s="278" t="s">
        <v>55</v>
      </c>
      <c r="J101" s="278" t="s">
        <v>862</v>
      </c>
      <c r="K101" s="277"/>
    </row>
    <row r="102" spans="2:11" ht="17.25" customHeight="1">
      <c r="B102" s="275"/>
      <c r="C102" s="280" t="s">
        <v>863</v>
      </c>
      <c r="D102" s="280"/>
      <c r="E102" s="280"/>
      <c r="F102" s="281" t="s">
        <v>864</v>
      </c>
      <c r="G102" s="282"/>
      <c r="H102" s="280"/>
      <c r="I102" s="280"/>
      <c r="J102" s="280" t="s">
        <v>865</v>
      </c>
      <c r="K102" s="277"/>
    </row>
    <row r="103" spans="2:11" ht="5.25" customHeight="1">
      <c r="B103" s="275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5"/>
      <c r="C104" s="264" t="s">
        <v>51</v>
      </c>
      <c r="D104" s="283"/>
      <c r="E104" s="283"/>
      <c r="F104" s="285" t="s">
        <v>866</v>
      </c>
      <c r="G104" s="294"/>
      <c r="H104" s="264" t="s">
        <v>905</v>
      </c>
      <c r="I104" s="264" t="s">
        <v>868</v>
      </c>
      <c r="J104" s="264">
        <v>20</v>
      </c>
      <c r="K104" s="277"/>
    </row>
    <row r="105" spans="2:11" ht="15" customHeight="1">
      <c r="B105" s="275"/>
      <c r="C105" s="264" t="s">
        <v>869</v>
      </c>
      <c r="D105" s="264"/>
      <c r="E105" s="264"/>
      <c r="F105" s="285" t="s">
        <v>866</v>
      </c>
      <c r="G105" s="264"/>
      <c r="H105" s="264" t="s">
        <v>905</v>
      </c>
      <c r="I105" s="264" t="s">
        <v>868</v>
      </c>
      <c r="J105" s="264">
        <v>120</v>
      </c>
      <c r="K105" s="277"/>
    </row>
    <row r="106" spans="2:11" ht="15" customHeight="1">
      <c r="B106" s="286"/>
      <c r="C106" s="264" t="s">
        <v>871</v>
      </c>
      <c r="D106" s="264"/>
      <c r="E106" s="264"/>
      <c r="F106" s="285" t="s">
        <v>872</v>
      </c>
      <c r="G106" s="264"/>
      <c r="H106" s="264" t="s">
        <v>905</v>
      </c>
      <c r="I106" s="264" t="s">
        <v>868</v>
      </c>
      <c r="J106" s="264">
        <v>50</v>
      </c>
      <c r="K106" s="277"/>
    </row>
    <row r="107" spans="2:11" ht="15" customHeight="1">
      <c r="B107" s="286"/>
      <c r="C107" s="264" t="s">
        <v>874</v>
      </c>
      <c r="D107" s="264"/>
      <c r="E107" s="264"/>
      <c r="F107" s="285" t="s">
        <v>866</v>
      </c>
      <c r="G107" s="264"/>
      <c r="H107" s="264" t="s">
        <v>905</v>
      </c>
      <c r="I107" s="264" t="s">
        <v>876</v>
      </c>
      <c r="J107" s="264"/>
      <c r="K107" s="277"/>
    </row>
    <row r="108" spans="2:11" ht="15" customHeight="1">
      <c r="B108" s="286"/>
      <c r="C108" s="264" t="s">
        <v>885</v>
      </c>
      <c r="D108" s="264"/>
      <c r="E108" s="264"/>
      <c r="F108" s="285" t="s">
        <v>872</v>
      </c>
      <c r="G108" s="264"/>
      <c r="H108" s="264" t="s">
        <v>905</v>
      </c>
      <c r="I108" s="264" t="s">
        <v>868</v>
      </c>
      <c r="J108" s="264">
        <v>50</v>
      </c>
      <c r="K108" s="277"/>
    </row>
    <row r="109" spans="2:11" ht="15" customHeight="1">
      <c r="B109" s="286"/>
      <c r="C109" s="264" t="s">
        <v>893</v>
      </c>
      <c r="D109" s="264"/>
      <c r="E109" s="264"/>
      <c r="F109" s="285" t="s">
        <v>872</v>
      </c>
      <c r="G109" s="264"/>
      <c r="H109" s="264" t="s">
        <v>905</v>
      </c>
      <c r="I109" s="264" t="s">
        <v>868</v>
      </c>
      <c r="J109" s="264">
        <v>50</v>
      </c>
      <c r="K109" s="277"/>
    </row>
    <row r="110" spans="2:11" ht="15" customHeight="1">
      <c r="B110" s="286"/>
      <c r="C110" s="264" t="s">
        <v>891</v>
      </c>
      <c r="D110" s="264"/>
      <c r="E110" s="264"/>
      <c r="F110" s="285" t="s">
        <v>872</v>
      </c>
      <c r="G110" s="264"/>
      <c r="H110" s="264" t="s">
        <v>905</v>
      </c>
      <c r="I110" s="264" t="s">
        <v>868</v>
      </c>
      <c r="J110" s="264">
        <v>50</v>
      </c>
      <c r="K110" s="277"/>
    </row>
    <row r="111" spans="2:11" ht="15" customHeight="1">
      <c r="B111" s="286"/>
      <c r="C111" s="264" t="s">
        <v>51</v>
      </c>
      <c r="D111" s="264"/>
      <c r="E111" s="264"/>
      <c r="F111" s="285" t="s">
        <v>866</v>
      </c>
      <c r="G111" s="264"/>
      <c r="H111" s="264" t="s">
        <v>906</v>
      </c>
      <c r="I111" s="264" t="s">
        <v>868</v>
      </c>
      <c r="J111" s="264">
        <v>20</v>
      </c>
      <c r="K111" s="277"/>
    </row>
    <row r="112" spans="2:11" ht="15" customHeight="1">
      <c r="B112" s="286"/>
      <c r="C112" s="264" t="s">
        <v>907</v>
      </c>
      <c r="D112" s="264"/>
      <c r="E112" s="264"/>
      <c r="F112" s="285" t="s">
        <v>866</v>
      </c>
      <c r="G112" s="264"/>
      <c r="H112" s="264" t="s">
        <v>908</v>
      </c>
      <c r="I112" s="264" t="s">
        <v>868</v>
      </c>
      <c r="J112" s="264">
        <v>120</v>
      </c>
      <c r="K112" s="277"/>
    </row>
    <row r="113" spans="2:11" ht="15" customHeight="1">
      <c r="B113" s="286"/>
      <c r="C113" s="264" t="s">
        <v>36</v>
      </c>
      <c r="D113" s="264"/>
      <c r="E113" s="264"/>
      <c r="F113" s="285" t="s">
        <v>866</v>
      </c>
      <c r="G113" s="264"/>
      <c r="H113" s="264" t="s">
        <v>909</v>
      </c>
      <c r="I113" s="264" t="s">
        <v>900</v>
      </c>
      <c r="J113" s="264"/>
      <c r="K113" s="277"/>
    </row>
    <row r="114" spans="2:11" ht="15" customHeight="1">
      <c r="B114" s="286"/>
      <c r="C114" s="264" t="s">
        <v>46</v>
      </c>
      <c r="D114" s="264"/>
      <c r="E114" s="264"/>
      <c r="F114" s="285" t="s">
        <v>866</v>
      </c>
      <c r="G114" s="264"/>
      <c r="H114" s="264" t="s">
        <v>910</v>
      </c>
      <c r="I114" s="264" t="s">
        <v>900</v>
      </c>
      <c r="J114" s="264"/>
      <c r="K114" s="277"/>
    </row>
    <row r="115" spans="2:11" ht="15" customHeight="1">
      <c r="B115" s="286"/>
      <c r="C115" s="264" t="s">
        <v>55</v>
      </c>
      <c r="D115" s="264"/>
      <c r="E115" s="264"/>
      <c r="F115" s="285" t="s">
        <v>866</v>
      </c>
      <c r="G115" s="264"/>
      <c r="H115" s="264" t="s">
        <v>911</v>
      </c>
      <c r="I115" s="264" t="s">
        <v>912</v>
      </c>
      <c r="J115" s="264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1"/>
      <c r="D117" s="261"/>
      <c r="E117" s="261"/>
      <c r="F117" s="297"/>
      <c r="G117" s="261"/>
      <c r="H117" s="261"/>
      <c r="I117" s="261"/>
      <c r="J117" s="261"/>
      <c r="K117" s="296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252" t="s">
        <v>913</v>
      </c>
      <c r="D120" s="252"/>
      <c r="E120" s="252"/>
      <c r="F120" s="252"/>
      <c r="G120" s="252"/>
      <c r="H120" s="252"/>
      <c r="I120" s="252"/>
      <c r="J120" s="252"/>
      <c r="K120" s="302"/>
    </row>
    <row r="121" spans="2:11" ht="17.25" customHeight="1">
      <c r="B121" s="303"/>
      <c r="C121" s="278" t="s">
        <v>860</v>
      </c>
      <c r="D121" s="278"/>
      <c r="E121" s="278"/>
      <c r="F121" s="278" t="s">
        <v>861</v>
      </c>
      <c r="G121" s="279"/>
      <c r="H121" s="278" t="s">
        <v>116</v>
      </c>
      <c r="I121" s="278" t="s">
        <v>55</v>
      </c>
      <c r="J121" s="278" t="s">
        <v>862</v>
      </c>
      <c r="K121" s="304"/>
    </row>
    <row r="122" spans="2:11" ht="17.25" customHeight="1">
      <c r="B122" s="303"/>
      <c r="C122" s="280" t="s">
        <v>863</v>
      </c>
      <c r="D122" s="280"/>
      <c r="E122" s="280"/>
      <c r="F122" s="281" t="s">
        <v>864</v>
      </c>
      <c r="G122" s="282"/>
      <c r="H122" s="280"/>
      <c r="I122" s="280"/>
      <c r="J122" s="280" t="s">
        <v>865</v>
      </c>
      <c r="K122" s="304"/>
    </row>
    <row r="123" spans="2:11" ht="5.25" customHeight="1">
      <c r="B123" s="305"/>
      <c r="C123" s="283"/>
      <c r="D123" s="283"/>
      <c r="E123" s="283"/>
      <c r="F123" s="283"/>
      <c r="G123" s="264"/>
      <c r="H123" s="283"/>
      <c r="I123" s="283"/>
      <c r="J123" s="283"/>
      <c r="K123" s="306"/>
    </row>
    <row r="124" spans="2:11" ht="15" customHeight="1">
      <c r="B124" s="305"/>
      <c r="C124" s="264" t="s">
        <v>869</v>
      </c>
      <c r="D124" s="283"/>
      <c r="E124" s="283"/>
      <c r="F124" s="285" t="s">
        <v>866</v>
      </c>
      <c r="G124" s="264"/>
      <c r="H124" s="264" t="s">
        <v>905</v>
      </c>
      <c r="I124" s="264" t="s">
        <v>868</v>
      </c>
      <c r="J124" s="264">
        <v>120</v>
      </c>
      <c r="K124" s="307"/>
    </row>
    <row r="125" spans="2:11" ht="15" customHeight="1">
      <c r="B125" s="305"/>
      <c r="C125" s="264" t="s">
        <v>914</v>
      </c>
      <c r="D125" s="264"/>
      <c r="E125" s="264"/>
      <c r="F125" s="285" t="s">
        <v>866</v>
      </c>
      <c r="G125" s="264"/>
      <c r="H125" s="264" t="s">
        <v>915</v>
      </c>
      <c r="I125" s="264" t="s">
        <v>868</v>
      </c>
      <c r="J125" s="264" t="s">
        <v>916</v>
      </c>
      <c r="K125" s="307"/>
    </row>
    <row r="126" spans="2:11" ht="15" customHeight="1">
      <c r="B126" s="305"/>
      <c r="C126" s="264" t="s">
        <v>815</v>
      </c>
      <c r="D126" s="264"/>
      <c r="E126" s="264"/>
      <c r="F126" s="285" t="s">
        <v>866</v>
      </c>
      <c r="G126" s="264"/>
      <c r="H126" s="264" t="s">
        <v>917</v>
      </c>
      <c r="I126" s="264" t="s">
        <v>868</v>
      </c>
      <c r="J126" s="264" t="s">
        <v>916</v>
      </c>
      <c r="K126" s="307"/>
    </row>
    <row r="127" spans="2:11" ht="15" customHeight="1">
      <c r="B127" s="305"/>
      <c r="C127" s="264" t="s">
        <v>877</v>
      </c>
      <c r="D127" s="264"/>
      <c r="E127" s="264"/>
      <c r="F127" s="285" t="s">
        <v>872</v>
      </c>
      <c r="G127" s="264"/>
      <c r="H127" s="264" t="s">
        <v>878</v>
      </c>
      <c r="I127" s="264" t="s">
        <v>868</v>
      </c>
      <c r="J127" s="264">
        <v>15</v>
      </c>
      <c r="K127" s="307"/>
    </row>
    <row r="128" spans="2:11" ht="15" customHeight="1">
      <c r="B128" s="305"/>
      <c r="C128" s="287" t="s">
        <v>879</v>
      </c>
      <c r="D128" s="287"/>
      <c r="E128" s="287"/>
      <c r="F128" s="288" t="s">
        <v>872</v>
      </c>
      <c r="G128" s="287"/>
      <c r="H128" s="287" t="s">
        <v>880</v>
      </c>
      <c r="I128" s="287" t="s">
        <v>868</v>
      </c>
      <c r="J128" s="287">
        <v>15</v>
      </c>
      <c r="K128" s="307"/>
    </row>
    <row r="129" spans="2:11" ht="15" customHeight="1">
      <c r="B129" s="305"/>
      <c r="C129" s="287" t="s">
        <v>881</v>
      </c>
      <c r="D129" s="287"/>
      <c r="E129" s="287"/>
      <c r="F129" s="288" t="s">
        <v>872</v>
      </c>
      <c r="G129" s="287"/>
      <c r="H129" s="287" t="s">
        <v>882</v>
      </c>
      <c r="I129" s="287" t="s">
        <v>868</v>
      </c>
      <c r="J129" s="287">
        <v>20</v>
      </c>
      <c r="K129" s="307"/>
    </row>
    <row r="130" spans="2:11" ht="15" customHeight="1">
      <c r="B130" s="305"/>
      <c r="C130" s="287" t="s">
        <v>883</v>
      </c>
      <c r="D130" s="287"/>
      <c r="E130" s="287"/>
      <c r="F130" s="288" t="s">
        <v>872</v>
      </c>
      <c r="G130" s="287"/>
      <c r="H130" s="287" t="s">
        <v>884</v>
      </c>
      <c r="I130" s="287" t="s">
        <v>868</v>
      </c>
      <c r="J130" s="287">
        <v>20</v>
      </c>
      <c r="K130" s="307"/>
    </row>
    <row r="131" spans="2:11" ht="15" customHeight="1">
      <c r="B131" s="305"/>
      <c r="C131" s="264" t="s">
        <v>871</v>
      </c>
      <c r="D131" s="264"/>
      <c r="E131" s="264"/>
      <c r="F131" s="285" t="s">
        <v>872</v>
      </c>
      <c r="G131" s="264"/>
      <c r="H131" s="264" t="s">
        <v>905</v>
      </c>
      <c r="I131" s="264" t="s">
        <v>868</v>
      </c>
      <c r="J131" s="264">
        <v>50</v>
      </c>
      <c r="K131" s="307"/>
    </row>
    <row r="132" spans="2:11" ht="15" customHeight="1">
      <c r="B132" s="305"/>
      <c r="C132" s="264" t="s">
        <v>885</v>
      </c>
      <c r="D132" s="264"/>
      <c r="E132" s="264"/>
      <c r="F132" s="285" t="s">
        <v>872</v>
      </c>
      <c r="G132" s="264"/>
      <c r="H132" s="264" t="s">
        <v>905</v>
      </c>
      <c r="I132" s="264" t="s">
        <v>868</v>
      </c>
      <c r="J132" s="264">
        <v>50</v>
      </c>
      <c r="K132" s="307"/>
    </row>
    <row r="133" spans="2:11" ht="15" customHeight="1">
      <c r="B133" s="305"/>
      <c r="C133" s="264" t="s">
        <v>891</v>
      </c>
      <c r="D133" s="264"/>
      <c r="E133" s="264"/>
      <c r="F133" s="285" t="s">
        <v>872</v>
      </c>
      <c r="G133" s="264"/>
      <c r="H133" s="264" t="s">
        <v>905</v>
      </c>
      <c r="I133" s="264" t="s">
        <v>868</v>
      </c>
      <c r="J133" s="264">
        <v>50</v>
      </c>
      <c r="K133" s="307"/>
    </row>
    <row r="134" spans="2:11" ht="15" customHeight="1">
      <c r="B134" s="305"/>
      <c r="C134" s="264" t="s">
        <v>893</v>
      </c>
      <c r="D134" s="264"/>
      <c r="E134" s="264"/>
      <c r="F134" s="285" t="s">
        <v>872</v>
      </c>
      <c r="G134" s="264"/>
      <c r="H134" s="264" t="s">
        <v>905</v>
      </c>
      <c r="I134" s="264" t="s">
        <v>868</v>
      </c>
      <c r="J134" s="264">
        <v>50</v>
      </c>
      <c r="K134" s="307"/>
    </row>
    <row r="135" spans="2:11" ht="15" customHeight="1">
      <c r="B135" s="305"/>
      <c r="C135" s="264" t="s">
        <v>122</v>
      </c>
      <c r="D135" s="264"/>
      <c r="E135" s="264"/>
      <c r="F135" s="285" t="s">
        <v>872</v>
      </c>
      <c r="G135" s="264"/>
      <c r="H135" s="264" t="s">
        <v>918</v>
      </c>
      <c r="I135" s="264" t="s">
        <v>868</v>
      </c>
      <c r="J135" s="264">
        <v>255</v>
      </c>
      <c r="K135" s="307"/>
    </row>
    <row r="136" spans="2:11" ht="15" customHeight="1">
      <c r="B136" s="305"/>
      <c r="C136" s="264" t="s">
        <v>895</v>
      </c>
      <c r="D136" s="264"/>
      <c r="E136" s="264"/>
      <c r="F136" s="285" t="s">
        <v>866</v>
      </c>
      <c r="G136" s="264"/>
      <c r="H136" s="264" t="s">
        <v>919</v>
      </c>
      <c r="I136" s="264" t="s">
        <v>897</v>
      </c>
      <c r="J136" s="264"/>
      <c r="K136" s="307"/>
    </row>
    <row r="137" spans="2:11" ht="15" customHeight="1">
      <c r="B137" s="305"/>
      <c r="C137" s="264" t="s">
        <v>898</v>
      </c>
      <c r="D137" s="264"/>
      <c r="E137" s="264"/>
      <c r="F137" s="285" t="s">
        <v>866</v>
      </c>
      <c r="G137" s="264"/>
      <c r="H137" s="264" t="s">
        <v>920</v>
      </c>
      <c r="I137" s="264" t="s">
        <v>900</v>
      </c>
      <c r="J137" s="264"/>
      <c r="K137" s="307"/>
    </row>
    <row r="138" spans="2:11" ht="15" customHeight="1">
      <c r="B138" s="305"/>
      <c r="C138" s="264" t="s">
        <v>901</v>
      </c>
      <c r="D138" s="264"/>
      <c r="E138" s="264"/>
      <c r="F138" s="285" t="s">
        <v>866</v>
      </c>
      <c r="G138" s="264"/>
      <c r="H138" s="264" t="s">
        <v>901</v>
      </c>
      <c r="I138" s="264" t="s">
        <v>900</v>
      </c>
      <c r="J138" s="264"/>
      <c r="K138" s="307"/>
    </row>
    <row r="139" spans="2:11" ht="15" customHeight="1">
      <c r="B139" s="305"/>
      <c r="C139" s="264" t="s">
        <v>36</v>
      </c>
      <c r="D139" s="264"/>
      <c r="E139" s="264"/>
      <c r="F139" s="285" t="s">
        <v>866</v>
      </c>
      <c r="G139" s="264"/>
      <c r="H139" s="264" t="s">
        <v>921</v>
      </c>
      <c r="I139" s="264" t="s">
        <v>900</v>
      </c>
      <c r="J139" s="264"/>
      <c r="K139" s="307"/>
    </row>
    <row r="140" spans="2:11" ht="15" customHeight="1">
      <c r="B140" s="305"/>
      <c r="C140" s="264" t="s">
        <v>922</v>
      </c>
      <c r="D140" s="264"/>
      <c r="E140" s="264"/>
      <c r="F140" s="285" t="s">
        <v>866</v>
      </c>
      <c r="G140" s="264"/>
      <c r="H140" s="264" t="s">
        <v>923</v>
      </c>
      <c r="I140" s="264" t="s">
        <v>900</v>
      </c>
      <c r="J140" s="264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1"/>
      <c r="C142" s="261"/>
      <c r="D142" s="261"/>
      <c r="E142" s="261"/>
      <c r="F142" s="297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276" t="s">
        <v>924</v>
      </c>
      <c r="D145" s="276"/>
      <c r="E145" s="276"/>
      <c r="F145" s="276"/>
      <c r="G145" s="276"/>
      <c r="H145" s="276"/>
      <c r="I145" s="276"/>
      <c r="J145" s="276"/>
      <c r="K145" s="277"/>
    </row>
    <row r="146" spans="2:11" ht="17.25" customHeight="1">
      <c r="B146" s="275"/>
      <c r="C146" s="278" t="s">
        <v>860</v>
      </c>
      <c r="D146" s="278"/>
      <c r="E146" s="278"/>
      <c r="F146" s="278" t="s">
        <v>861</v>
      </c>
      <c r="G146" s="279"/>
      <c r="H146" s="278" t="s">
        <v>116</v>
      </c>
      <c r="I146" s="278" t="s">
        <v>55</v>
      </c>
      <c r="J146" s="278" t="s">
        <v>862</v>
      </c>
      <c r="K146" s="277"/>
    </row>
    <row r="147" spans="2:11" ht="17.25" customHeight="1">
      <c r="B147" s="275"/>
      <c r="C147" s="280" t="s">
        <v>863</v>
      </c>
      <c r="D147" s="280"/>
      <c r="E147" s="280"/>
      <c r="F147" s="281" t="s">
        <v>864</v>
      </c>
      <c r="G147" s="282"/>
      <c r="H147" s="280"/>
      <c r="I147" s="280"/>
      <c r="J147" s="280" t="s">
        <v>865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869</v>
      </c>
      <c r="D149" s="264"/>
      <c r="E149" s="264"/>
      <c r="F149" s="312" t="s">
        <v>866</v>
      </c>
      <c r="G149" s="264"/>
      <c r="H149" s="311" t="s">
        <v>905</v>
      </c>
      <c r="I149" s="311" t="s">
        <v>868</v>
      </c>
      <c r="J149" s="311">
        <v>120</v>
      </c>
      <c r="K149" s="307"/>
    </row>
    <row r="150" spans="2:11" ht="15" customHeight="1">
      <c r="B150" s="286"/>
      <c r="C150" s="311" t="s">
        <v>914</v>
      </c>
      <c r="D150" s="264"/>
      <c r="E150" s="264"/>
      <c r="F150" s="312" t="s">
        <v>866</v>
      </c>
      <c r="G150" s="264"/>
      <c r="H150" s="311" t="s">
        <v>925</v>
      </c>
      <c r="I150" s="311" t="s">
        <v>868</v>
      </c>
      <c r="J150" s="311" t="s">
        <v>916</v>
      </c>
      <c r="K150" s="307"/>
    </row>
    <row r="151" spans="2:11" ht="15" customHeight="1">
      <c r="B151" s="286"/>
      <c r="C151" s="311" t="s">
        <v>815</v>
      </c>
      <c r="D151" s="264"/>
      <c r="E151" s="264"/>
      <c r="F151" s="312" t="s">
        <v>866</v>
      </c>
      <c r="G151" s="264"/>
      <c r="H151" s="311" t="s">
        <v>926</v>
      </c>
      <c r="I151" s="311" t="s">
        <v>868</v>
      </c>
      <c r="J151" s="311" t="s">
        <v>916</v>
      </c>
      <c r="K151" s="307"/>
    </row>
    <row r="152" spans="2:11" ht="15" customHeight="1">
      <c r="B152" s="286"/>
      <c r="C152" s="311" t="s">
        <v>871</v>
      </c>
      <c r="D152" s="264"/>
      <c r="E152" s="264"/>
      <c r="F152" s="312" t="s">
        <v>872</v>
      </c>
      <c r="G152" s="264"/>
      <c r="H152" s="311" t="s">
        <v>905</v>
      </c>
      <c r="I152" s="311" t="s">
        <v>868</v>
      </c>
      <c r="J152" s="311">
        <v>50</v>
      </c>
      <c r="K152" s="307"/>
    </row>
    <row r="153" spans="2:11" ht="15" customHeight="1">
      <c r="B153" s="286"/>
      <c r="C153" s="311" t="s">
        <v>874</v>
      </c>
      <c r="D153" s="264"/>
      <c r="E153" s="264"/>
      <c r="F153" s="312" t="s">
        <v>866</v>
      </c>
      <c r="G153" s="264"/>
      <c r="H153" s="311" t="s">
        <v>905</v>
      </c>
      <c r="I153" s="311" t="s">
        <v>876</v>
      </c>
      <c r="J153" s="311"/>
      <c r="K153" s="307"/>
    </row>
    <row r="154" spans="2:11" ht="15" customHeight="1">
      <c r="B154" s="286"/>
      <c r="C154" s="311" t="s">
        <v>885</v>
      </c>
      <c r="D154" s="264"/>
      <c r="E154" s="264"/>
      <c r="F154" s="312" t="s">
        <v>872</v>
      </c>
      <c r="G154" s="264"/>
      <c r="H154" s="311" t="s">
        <v>905</v>
      </c>
      <c r="I154" s="311" t="s">
        <v>868</v>
      </c>
      <c r="J154" s="311">
        <v>50</v>
      </c>
      <c r="K154" s="307"/>
    </row>
    <row r="155" spans="2:11" ht="15" customHeight="1">
      <c r="B155" s="286"/>
      <c r="C155" s="311" t="s">
        <v>893</v>
      </c>
      <c r="D155" s="264"/>
      <c r="E155" s="264"/>
      <c r="F155" s="312" t="s">
        <v>872</v>
      </c>
      <c r="G155" s="264"/>
      <c r="H155" s="311" t="s">
        <v>905</v>
      </c>
      <c r="I155" s="311" t="s">
        <v>868</v>
      </c>
      <c r="J155" s="311">
        <v>50</v>
      </c>
      <c r="K155" s="307"/>
    </row>
    <row r="156" spans="2:11" ht="15" customHeight="1">
      <c r="B156" s="286"/>
      <c r="C156" s="311" t="s">
        <v>891</v>
      </c>
      <c r="D156" s="264"/>
      <c r="E156" s="264"/>
      <c r="F156" s="312" t="s">
        <v>872</v>
      </c>
      <c r="G156" s="264"/>
      <c r="H156" s="311" t="s">
        <v>905</v>
      </c>
      <c r="I156" s="311" t="s">
        <v>868</v>
      </c>
      <c r="J156" s="311">
        <v>50</v>
      </c>
      <c r="K156" s="307"/>
    </row>
    <row r="157" spans="2:11" ht="15" customHeight="1">
      <c r="B157" s="286"/>
      <c r="C157" s="311" t="s">
        <v>86</v>
      </c>
      <c r="D157" s="264"/>
      <c r="E157" s="264"/>
      <c r="F157" s="312" t="s">
        <v>866</v>
      </c>
      <c r="G157" s="264"/>
      <c r="H157" s="311" t="s">
        <v>927</v>
      </c>
      <c r="I157" s="311" t="s">
        <v>868</v>
      </c>
      <c r="J157" s="311" t="s">
        <v>928</v>
      </c>
      <c r="K157" s="307"/>
    </row>
    <row r="158" spans="2:11" ht="15" customHeight="1">
      <c r="B158" s="286"/>
      <c r="C158" s="311" t="s">
        <v>929</v>
      </c>
      <c r="D158" s="264"/>
      <c r="E158" s="264"/>
      <c r="F158" s="312" t="s">
        <v>866</v>
      </c>
      <c r="G158" s="264"/>
      <c r="H158" s="311" t="s">
        <v>930</v>
      </c>
      <c r="I158" s="311" t="s">
        <v>900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1"/>
      <c r="C160" s="264"/>
      <c r="D160" s="264"/>
      <c r="E160" s="264"/>
      <c r="F160" s="285"/>
      <c r="G160" s="264"/>
      <c r="H160" s="264"/>
      <c r="I160" s="264"/>
      <c r="J160" s="264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252" t="s">
        <v>931</v>
      </c>
      <c r="D163" s="252"/>
      <c r="E163" s="252"/>
      <c r="F163" s="252"/>
      <c r="G163" s="252"/>
      <c r="H163" s="252"/>
      <c r="I163" s="252"/>
      <c r="J163" s="252"/>
      <c r="K163" s="253"/>
    </row>
    <row r="164" spans="2:11" ht="17.25" customHeight="1">
      <c r="B164" s="251"/>
      <c r="C164" s="278" t="s">
        <v>860</v>
      </c>
      <c r="D164" s="278"/>
      <c r="E164" s="278"/>
      <c r="F164" s="278" t="s">
        <v>861</v>
      </c>
      <c r="G164" s="315"/>
      <c r="H164" s="316" t="s">
        <v>116</v>
      </c>
      <c r="I164" s="316" t="s">
        <v>55</v>
      </c>
      <c r="J164" s="278" t="s">
        <v>862</v>
      </c>
      <c r="K164" s="253"/>
    </row>
    <row r="165" spans="2:11" ht="17.25" customHeight="1">
      <c r="B165" s="255"/>
      <c r="C165" s="280" t="s">
        <v>863</v>
      </c>
      <c r="D165" s="280"/>
      <c r="E165" s="280"/>
      <c r="F165" s="281" t="s">
        <v>864</v>
      </c>
      <c r="G165" s="317"/>
      <c r="H165" s="318"/>
      <c r="I165" s="318"/>
      <c r="J165" s="280" t="s">
        <v>865</v>
      </c>
      <c r="K165" s="257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4" t="s">
        <v>869</v>
      </c>
      <c r="D167" s="264"/>
      <c r="E167" s="264"/>
      <c r="F167" s="285" t="s">
        <v>866</v>
      </c>
      <c r="G167" s="264"/>
      <c r="H167" s="264" t="s">
        <v>905</v>
      </c>
      <c r="I167" s="264" t="s">
        <v>868</v>
      </c>
      <c r="J167" s="264">
        <v>120</v>
      </c>
      <c r="K167" s="307"/>
    </row>
    <row r="168" spans="2:11" ht="15" customHeight="1">
      <c r="B168" s="286"/>
      <c r="C168" s="264" t="s">
        <v>914</v>
      </c>
      <c r="D168" s="264"/>
      <c r="E168" s="264"/>
      <c r="F168" s="285" t="s">
        <v>866</v>
      </c>
      <c r="G168" s="264"/>
      <c r="H168" s="264" t="s">
        <v>915</v>
      </c>
      <c r="I168" s="264" t="s">
        <v>868</v>
      </c>
      <c r="J168" s="264" t="s">
        <v>916</v>
      </c>
      <c r="K168" s="307"/>
    </row>
    <row r="169" spans="2:11" ht="15" customHeight="1">
      <c r="B169" s="286"/>
      <c r="C169" s="264" t="s">
        <v>815</v>
      </c>
      <c r="D169" s="264"/>
      <c r="E169" s="264"/>
      <c r="F169" s="285" t="s">
        <v>866</v>
      </c>
      <c r="G169" s="264"/>
      <c r="H169" s="264" t="s">
        <v>932</v>
      </c>
      <c r="I169" s="264" t="s">
        <v>868</v>
      </c>
      <c r="J169" s="264" t="s">
        <v>916</v>
      </c>
      <c r="K169" s="307"/>
    </row>
    <row r="170" spans="2:11" ht="15" customHeight="1">
      <c r="B170" s="286"/>
      <c r="C170" s="264" t="s">
        <v>871</v>
      </c>
      <c r="D170" s="264"/>
      <c r="E170" s="264"/>
      <c r="F170" s="285" t="s">
        <v>872</v>
      </c>
      <c r="G170" s="264"/>
      <c r="H170" s="264" t="s">
        <v>932</v>
      </c>
      <c r="I170" s="264" t="s">
        <v>868</v>
      </c>
      <c r="J170" s="264">
        <v>50</v>
      </c>
      <c r="K170" s="307"/>
    </row>
    <row r="171" spans="2:11" ht="15" customHeight="1">
      <c r="B171" s="286"/>
      <c r="C171" s="264" t="s">
        <v>874</v>
      </c>
      <c r="D171" s="264"/>
      <c r="E171" s="264"/>
      <c r="F171" s="285" t="s">
        <v>866</v>
      </c>
      <c r="G171" s="264"/>
      <c r="H171" s="264" t="s">
        <v>932</v>
      </c>
      <c r="I171" s="264" t="s">
        <v>876</v>
      </c>
      <c r="J171" s="264"/>
      <c r="K171" s="307"/>
    </row>
    <row r="172" spans="2:11" ht="15" customHeight="1">
      <c r="B172" s="286"/>
      <c r="C172" s="264" t="s">
        <v>885</v>
      </c>
      <c r="D172" s="264"/>
      <c r="E172" s="264"/>
      <c r="F172" s="285" t="s">
        <v>872</v>
      </c>
      <c r="G172" s="264"/>
      <c r="H172" s="264" t="s">
        <v>932</v>
      </c>
      <c r="I172" s="264" t="s">
        <v>868</v>
      </c>
      <c r="J172" s="264">
        <v>50</v>
      </c>
      <c r="K172" s="307"/>
    </row>
    <row r="173" spans="2:11" ht="15" customHeight="1">
      <c r="B173" s="286"/>
      <c r="C173" s="264" t="s">
        <v>893</v>
      </c>
      <c r="D173" s="264"/>
      <c r="E173" s="264"/>
      <c r="F173" s="285" t="s">
        <v>872</v>
      </c>
      <c r="G173" s="264"/>
      <c r="H173" s="264" t="s">
        <v>932</v>
      </c>
      <c r="I173" s="264" t="s">
        <v>868</v>
      </c>
      <c r="J173" s="264">
        <v>50</v>
      </c>
      <c r="K173" s="307"/>
    </row>
    <row r="174" spans="2:11" ht="15" customHeight="1">
      <c r="B174" s="286"/>
      <c r="C174" s="264" t="s">
        <v>891</v>
      </c>
      <c r="D174" s="264"/>
      <c r="E174" s="264"/>
      <c r="F174" s="285" t="s">
        <v>872</v>
      </c>
      <c r="G174" s="264"/>
      <c r="H174" s="264" t="s">
        <v>932</v>
      </c>
      <c r="I174" s="264" t="s">
        <v>868</v>
      </c>
      <c r="J174" s="264">
        <v>50</v>
      </c>
      <c r="K174" s="307"/>
    </row>
    <row r="175" spans="2:11" ht="15" customHeight="1">
      <c r="B175" s="286"/>
      <c r="C175" s="264" t="s">
        <v>115</v>
      </c>
      <c r="D175" s="264"/>
      <c r="E175" s="264"/>
      <c r="F175" s="285" t="s">
        <v>866</v>
      </c>
      <c r="G175" s="264"/>
      <c r="H175" s="264" t="s">
        <v>933</v>
      </c>
      <c r="I175" s="264" t="s">
        <v>934</v>
      </c>
      <c r="J175" s="264"/>
      <c r="K175" s="307"/>
    </row>
    <row r="176" spans="2:11" ht="15" customHeight="1">
      <c r="B176" s="286"/>
      <c r="C176" s="264" t="s">
        <v>55</v>
      </c>
      <c r="D176" s="264"/>
      <c r="E176" s="264"/>
      <c r="F176" s="285" t="s">
        <v>866</v>
      </c>
      <c r="G176" s="264"/>
      <c r="H176" s="264" t="s">
        <v>935</v>
      </c>
      <c r="I176" s="264" t="s">
        <v>936</v>
      </c>
      <c r="J176" s="264">
        <v>1</v>
      </c>
      <c r="K176" s="307"/>
    </row>
    <row r="177" spans="2:11" ht="15" customHeight="1">
      <c r="B177" s="286"/>
      <c r="C177" s="264" t="s">
        <v>51</v>
      </c>
      <c r="D177" s="264"/>
      <c r="E177" s="264"/>
      <c r="F177" s="285" t="s">
        <v>866</v>
      </c>
      <c r="G177" s="264"/>
      <c r="H177" s="264" t="s">
        <v>937</v>
      </c>
      <c r="I177" s="264" t="s">
        <v>868</v>
      </c>
      <c r="J177" s="264">
        <v>20</v>
      </c>
      <c r="K177" s="307"/>
    </row>
    <row r="178" spans="2:11" ht="15" customHeight="1">
      <c r="B178" s="286"/>
      <c r="C178" s="264" t="s">
        <v>116</v>
      </c>
      <c r="D178" s="264"/>
      <c r="E178" s="264"/>
      <c r="F178" s="285" t="s">
        <v>866</v>
      </c>
      <c r="G178" s="264"/>
      <c r="H178" s="264" t="s">
        <v>938</v>
      </c>
      <c r="I178" s="264" t="s">
        <v>868</v>
      </c>
      <c r="J178" s="264">
        <v>255</v>
      </c>
      <c r="K178" s="307"/>
    </row>
    <row r="179" spans="2:11" ht="15" customHeight="1">
      <c r="B179" s="286"/>
      <c r="C179" s="264" t="s">
        <v>117</v>
      </c>
      <c r="D179" s="264"/>
      <c r="E179" s="264"/>
      <c r="F179" s="285" t="s">
        <v>866</v>
      </c>
      <c r="G179" s="264"/>
      <c r="H179" s="264" t="s">
        <v>831</v>
      </c>
      <c r="I179" s="264" t="s">
        <v>868</v>
      </c>
      <c r="J179" s="264">
        <v>10</v>
      </c>
      <c r="K179" s="307"/>
    </row>
    <row r="180" spans="2:11" ht="15" customHeight="1">
      <c r="B180" s="286"/>
      <c r="C180" s="264" t="s">
        <v>118</v>
      </c>
      <c r="D180" s="264"/>
      <c r="E180" s="264"/>
      <c r="F180" s="285" t="s">
        <v>866</v>
      </c>
      <c r="G180" s="264"/>
      <c r="H180" s="264" t="s">
        <v>939</v>
      </c>
      <c r="I180" s="264" t="s">
        <v>900</v>
      </c>
      <c r="J180" s="264"/>
      <c r="K180" s="307"/>
    </row>
    <row r="181" spans="2:11" ht="15" customHeight="1">
      <c r="B181" s="286"/>
      <c r="C181" s="264" t="s">
        <v>940</v>
      </c>
      <c r="D181" s="264"/>
      <c r="E181" s="264"/>
      <c r="F181" s="285" t="s">
        <v>866</v>
      </c>
      <c r="G181" s="264"/>
      <c r="H181" s="264" t="s">
        <v>941</v>
      </c>
      <c r="I181" s="264" t="s">
        <v>900</v>
      </c>
      <c r="J181" s="264"/>
      <c r="K181" s="307"/>
    </row>
    <row r="182" spans="2:11" ht="15" customHeight="1">
      <c r="B182" s="286"/>
      <c r="C182" s="264" t="s">
        <v>929</v>
      </c>
      <c r="D182" s="264"/>
      <c r="E182" s="264"/>
      <c r="F182" s="285" t="s">
        <v>866</v>
      </c>
      <c r="G182" s="264"/>
      <c r="H182" s="264" t="s">
        <v>942</v>
      </c>
      <c r="I182" s="264" t="s">
        <v>900</v>
      </c>
      <c r="J182" s="264"/>
      <c r="K182" s="307"/>
    </row>
    <row r="183" spans="2:11" ht="15" customHeight="1">
      <c r="B183" s="286"/>
      <c r="C183" s="264" t="s">
        <v>121</v>
      </c>
      <c r="D183" s="264"/>
      <c r="E183" s="264"/>
      <c r="F183" s="285" t="s">
        <v>872</v>
      </c>
      <c r="G183" s="264"/>
      <c r="H183" s="264" t="s">
        <v>943</v>
      </c>
      <c r="I183" s="264" t="s">
        <v>868</v>
      </c>
      <c r="J183" s="264">
        <v>50</v>
      </c>
      <c r="K183" s="307"/>
    </row>
    <row r="184" spans="2:11" ht="15" customHeight="1">
      <c r="B184" s="313"/>
      <c r="C184" s="295"/>
      <c r="D184" s="295"/>
      <c r="E184" s="295"/>
      <c r="F184" s="295"/>
      <c r="G184" s="295"/>
      <c r="H184" s="295"/>
      <c r="I184" s="295"/>
      <c r="J184" s="295"/>
      <c r="K184" s="314"/>
    </row>
    <row r="185" spans="2:11" ht="18.75" customHeight="1">
      <c r="B185" s="261"/>
      <c r="C185" s="264"/>
      <c r="D185" s="264"/>
      <c r="E185" s="264"/>
      <c r="F185" s="285"/>
      <c r="G185" s="264"/>
      <c r="H185" s="264"/>
      <c r="I185" s="264"/>
      <c r="J185" s="264"/>
      <c r="K185" s="261"/>
    </row>
    <row r="186" spans="2:11" ht="18.75" customHeight="1"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</row>
    <row r="187" spans="2:11" ht="12">
      <c r="B187" s="248"/>
      <c r="C187" s="249"/>
      <c r="D187" s="249"/>
      <c r="E187" s="249"/>
      <c r="F187" s="249"/>
      <c r="G187" s="249"/>
      <c r="H187" s="249"/>
      <c r="I187" s="249"/>
      <c r="J187" s="249"/>
      <c r="K187" s="250"/>
    </row>
    <row r="188" spans="2:11" ht="21.75">
      <c r="B188" s="251"/>
      <c r="C188" s="252" t="s">
        <v>944</v>
      </c>
      <c r="D188" s="252"/>
      <c r="E188" s="252"/>
      <c r="F188" s="252"/>
      <c r="G188" s="252"/>
      <c r="H188" s="252"/>
      <c r="I188" s="252"/>
      <c r="J188" s="252"/>
      <c r="K188" s="253"/>
    </row>
    <row r="189" spans="2:11" ht="25.5" customHeight="1">
      <c r="B189" s="251"/>
      <c r="C189" s="319" t="s">
        <v>945</v>
      </c>
      <c r="D189" s="319"/>
      <c r="E189" s="319"/>
      <c r="F189" s="319" t="s">
        <v>946</v>
      </c>
      <c r="G189" s="320"/>
      <c r="H189" s="321" t="s">
        <v>947</v>
      </c>
      <c r="I189" s="321"/>
      <c r="J189" s="321"/>
      <c r="K189" s="253"/>
    </row>
    <row r="190" spans="2:11" ht="5.25" customHeight="1">
      <c r="B190" s="286"/>
      <c r="C190" s="283"/>
      <c r="D190" s="283"/>
      <c r="E190" s="283"/>
      <c r="F190" s="283"/>
      <c r="G190" s="264"/>
      <c r="H190" s="283"/>
      <c r="I190" s="283"/>
      <c r="J190" s="283"/>
      <c r="K190" s="307"/>
    </row>
    <row r="191" spans="2:11" ht="15" customHeight="1">
      <c r="B191" s="286"/>
      <c r="C191" s="264" t="s">
        <v>948</v>
      </c>
      <c r="D191" s="264"/>
      <c r="E191" s="264"/>
      <c r="F191" s="285" t="s">
        <v>41</v>
      </c>
      <c r="G191" s="264"/>
      <c r="H191" s="322" t="s">
        <v>949</v>
      </c>
      <c r="I191" s="322"/>
      <c r="J191" s="322"/>
      <c r="K191" s="307"/>
    </row>
    <row r="192" spans="2:11" ht="15" customHeight="1">
      <c r="B192" s="286"/>
      <c r="C192" s="292"/>
      <c r="D192" s="264"/>
      <c r="E192" s="264"/>
      <c r="F192" s="285" t="s">
        <v>42</v>
      </c>
      <c r="G192" s="264"/>
      <c r="H192" s="322" t="s">
        <v>950</v>
      </c>
      <c r="I192" s="322"/>
      <c r="J192" s="322"/>
      <c r="K192" s="307"/>
    </row>
    <row r="193" spans="2:11" ht="15" customHeight="1">
      <c r="B193" s="286"/>
      <c r="C193" s="292"/>
      <c r="D193" s="264"/>
      <c r="E193" s="264"/>
      <c r="F193" s="285" t="s">
        <v>45</v>
      </c>
      <c r="G193" s="264"/>
      <c r="H193" s="322" t="s">
        <v>951</v>
      </c>
      <c r="I193" s="322"/>
      <c r="J193" s="322"/>
      <c r="K193" s="307"/>
    </row>
    <row r="194" spans="2:11" ht="15" customHeight="1">
      <c r="B194" s="286"/>
      <c r="C194" s="264"/>
      <c r="D194" s="264"/>
      <c r="E194" s="264"/>
      <c r="F194" s="285" t="s">
        <v>43</v>
      </c>
      <c r="G194" s="264"/>
      <c r="H194" s="322" t="s">
        <v>952</v>
      </c>
      <c r="I194" s="322"/>
      <c r="J194" s="322"/>
      <c r="K194" s="307"/>
    </row>
    <row r="195" spans="2:11" ht="15" customHeight="1">
      <c r="B195" s="286"/>
      <c r="C195" s="264"/>
      <c r="D195" s="264"/>
      <c r="E195" s="264"/>
      <c r="F195" s="285" t="s">
        <v>44</v>
      </c>
      <c r="G195" s="264"/>
      <c r="H195" s="322" t="s">
        <v>953</v>
      </c>
      <c r="I195" s="322"/>
      <c r="J195" s="322"/>
      <c r="K195" s="307"/>
    </row>
    <row r="196" spans="2:11" ht="15" customHeight="1">
      <c r="B196" s="286"/>
      <c r="C196" s="264"/>
      <c r="D196" s="264"/>
      <c r="E196" s="264"/>
      <c r="F196" s="285"/>
      <c r="G196" s="264"/>
      <c r="H196" s="264"/>
      <c r="I196" s="264"/>
      <c r="J196" s="264"/>
      <c r="K196" s="307"/>
    </row>
    <row r="197" spans="2:11" ht="15" customHeight="1">
      <c r="B197" s="286"/>
      <c r="C197" s="264" t="s">
        <v>912</v>
      </c>
      <c r="D197" s="264"/>
      <c r="E197" s="264"/>
      <c r="F197" s="285" t="s">
        <v>75</v>
      </c>
      <c r="G197" s="264"/>
      <c r="H197" s="322" t="s">
        <v>954</v>
      </c>
      <c r="I197" s="322"/>
      <c r="J197" s="322"/>
      <c r="K197" s="307"/>
    </row>
    <row r="198" spans="2:11" ht="15" customHeight="1">
      <c r="B198" s="286"/>
      <c r="C198" s="292"/>
      <c r="D198" s="264"/>
      <c r="E198" s="264"/>
      <c r="F198" s="285" t="s">
        <v>809</v>
      </c>
      <c r="G198" s="264"/>
      <c r="H198" s="322" t="s">
        <v>810</v>
      </c>
      <c r="I198" s="322"/>
      <c r="J198" s="322"/>
      <c r="K198" s="307"/>
    </row>
    <row r="199" spans="2:11" ht="15" customHeight="1">
      <c r="B199" s="286"/>
      <c r="C199" s="264"/>
      <c r="D199" s="264"/>
      <c r="E199" s="264"/>
      <c r="F199" s="285" t="s">
        <v>807</v>
      </c>
      <c r="G199" s="264"/>
      <c r="H199" s="322" t="s">
        <v>955</v>
      </c>
      <c r="I199" s="322"/>
      <c r="J199" s="322"/>
      <c r="K199" s="307"/>
    </row>
    <row r="200" spans="2:11" ht="15" customHeight="1">
      <c r="B200" s="323"/>
      <c r="C200" s="292"/>
      <c r="D200" s="292"/>
      <c r="E200" s="292"/>
      <c r="F200" s="285" t="s">
        <v>811</v>
      </c>
      <c r="G200" s="270"/>
      <c r="H200" s="324" t="s">
        <v>812</v>
      </c>
      <c r="I200" s="324"/>
      <c r="J200" s="324"/>
      <c r="K200" s="325"/>
    </row>
    <row r="201" spans="2:11" ht="15" customHeight="1">
      <c r="B201" s="323"/>
      <c r="C201" s="292"/>
      <c r="D201" s="292"/>
      <c r="E201" s="292"/>
      <c r="F201" s="285" t="s">
        <v>813</v>
      </c>
      <c r="G201" s="270"/>
      <c r="H201" s="324" t="s">
        <v>956</v>
      </c>
      <c r="I201" s="324"/>
      <c r="J201" s="324"/>
      <c r="K201" s="325"/>
    </row>
    <row r="202" spans="2:11" ht="15" customHeight="1">
      <c r="B202" s="323"/>
      <c r="C202" s="292"/>
      <c r="D202" s="292"/>
      <c r="E202" s="292"/>
      <c r="F202" s="326"/>
      <c r="G202" s="270"/>
      <c r="H202" s="327"/>
      <c r="I202" s="327"/>
      <c r="J202" s="327"/>
      <c r="K202" s="325"/>
    </row>
    <row r="203" spans="2:11" ht="15" customHeight="1">
      <c r="B203" s="323"/>
      <c r="C203" s="264" t="s">
        <v>936</v>
      </c>
      <c r="D203" s="292"/>
      <c r="E203" s="292"/>
      <c r="F203" s="285">
        <v>1</v>
      </c>
      <c r="G203" s="270"/>
      <c r="H203" s="324" t="s">
        <v>957</v>
      </c>
      <c r="I203" s="324"/>
      <c r="J203" s="324"/>
      <c r="K203" s="325"/>
    </row>
    <row r="204" spans="2:11" ht="15" customHeight="1">
      <c r="B204" s="323"/>
      <c r="C204" s="292"/>
      <c r="D204" s="292"/>
      <c r="E204" s="292"/>
      <c r="F204" s="285">
        <v>2</v>
      </c>
      <c r="G204" s="270"/>
      <c r="H204" s="324" t="s">
        <v>958</v>
      </c>
      <c r="I204" s="324"/>
      <c r="J204" s="324"/>
      <c r="K204" s="325"/>
    </row>
    <row r="205" spans="2:11" ht="15" customHeight="1">
      <c r="B205" s="323"/>
      <c r="C205" s="292"/>
      <c r="D205" s="292"/>
      <c r="E205" s="292"/>
      <c r="F205" s="285">
        <v>3</v>
      </c>
      <c r="G205" s="270"/>
      <c r="H205" s="324" t="s">
        <v>959</v>
      </c>
      <c r="I205" s="324"/>
      <c r="J205" s="324"/>
      <c r="K205" s="325"/>
    </row>
    <row r="206" spans="2:11" ht="15" customHeight="1">
      <c r="B206" s="323"/>
      <c r="C206" s="292"/>
      <c r="D206" s="292"/>
      <c r="E206" s="292"/>
      <c r="F206" s="285">
        <v>4</v>
      </c>
      <c r="G206" s="270"/>
      <c r="H206" s="324" t="s">
        <v>960</v>
      </c>
      <c r="I206" s="324"/>
      <c r="J206" s="324"/>
      <c r="K206" s="325"/>
    </row>
    <row r="207" spans="2:11" ht="12.75" customHeight="1">
      <c r="B207" s="328"/>
      <c r="C207" s="329"/>
      <c r="D207" s="329"/>
      <c r="E207" s="329"/>
      <c r="F207" s="329"/>
      <c r="G207" s="329"/>
      <c r="H207" s="329"/>
      <c r="I207" s="329"/>
      <c r="J207" s="329"/>
      <c r="K207" s="33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</cp:lastModifiedBy>
  <dcterms:modified xsi:type="dcterms:W3CDTF">2017-06-19T05:26:36Z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