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6" windowWidth="18732" windowHeight="12216" activeTab="2"/>
  </bookViews>
  <sheets>
    <sheet name="Stavba" sheetId="1" r:id="rId1"/>
    <sheet name="VzorPolozky" sheetId="10" state="hidden" r:id="rId2"/>
    <sheet name=" Pol" sheetId="12" r:id="rId3"/>
  </sheets>
  <externalReferences>
    <externalReference r:id="rId4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 Pol'!$A$1:$U$73</definedName>
    <definedName name="_xlnm.Print_Area" localSheetId="0">Stavba!$A$1:$J$52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Q59" i="12" l="1"/>
  <c r="O59" i="12"/>
  <c r="K59" i="12"/>
  <c r="I59" i="12"/>
  <c r="G59" i="12"/>
  <c r="AC63" i="12" l="1"/>
  <c r="F39" i="1" s="1"/>
  <c r="BA56" i="12"/>
  <c r="BA39" i="12"/>
  <c r="BA22" i="12"/>
  <c r="G9" i="12"/>
  <c r="I9" i="12"/>
  <c r="K9" i="12"/>
  <c r="O9" i="12"/>
  <c r="Q9" i="12"/>
  <c r="U9" i="12"/>
  <c r="G10" i="12"/>
  <c r="M10" i="12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20" i="12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5" i="12"/>
  <c r="I25" i="12"/>
  <c r="K25" i="12"/>
  <c r="M25" i="12"/>
  <c r="O25" i="12"/>
  <c r="Q25" i="12"/>
  <c r="U25" i="12"/>
  <c r="G26" i="12"/>
  <c r="M26" i="12" s="1"/>
  <c r="I26" i="12"/>
  <c r="K26" i="12"/>
  <c r="O26" i="12"/>
  <c r="Q26" i="12"/>
  <c r="U26" i="12"/>
  <c r="G27" i="12"/>
  <c r="I27" i="12"/>
  <c r="K27" i="12"/>
  <c r="M27" i="12"/>
  <c r="O27" i="12"/>
  <c r="Q27" i="12"/>
  <c r="U27" i="12"/>
  <c r="G28" i="12"/>
  <c r="I28" i="12"/>
  <c r="K28" i="12"/>
  <c r="M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6" i="12"/>
  <c r="M36" i="12" s="1"/>
  <c r="I36" i="12"/>
  <c r="K36" i="12"/>
  <c r="O36" i="12"/>
  <c r="Q36" i="12"/>
  <c r="U36" i="12"/>
  <c r="G38" i="12"/>
  <c r="M38" i="12" s="1"/>
  <c r="I38" i="12"/>
  <c r="K38" i="12"/>
  <c r="O38" i="12"/>
  <c r="Q38" i="12"/>
  <c r="U38" i="12"/>
  <c r="G42" i="12"/>
  <c r="M42" i="12" s="1"/>
  <c r="I42" i="12"/>
  <c r="K42" i="12"/>
  <c r="O42" i="12"/>
  <c r="Q42" i="12"/>
  <c r="U42" i="12"/>
  <c r="G43" i="12"/>
  <c r="I43" i="12"/>
  <c r="K43" i="12"/>
  <c r="M43" i="12"/>
  <c r="O43" i="12"/>
  <c r="Q43" i="12"/>
  <c r="U43" i="12"/>
  <c r="G44" i="12"/>
  <c r="M44" i="12" s="1"/>
  <c r="I44" i="12"/>
  <c r="K44" i="12"/>
  <c r="O44" i="12"/>
  <c r="Q44" i="12"/>
  <c r="U44" i="12"/>
  <c r="G45" i="12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G50" i="12"/>
  <c r="M50" i="12" s="1"/>
  <c r="I50" i="12"/>
  <c r="K50" i="12"/>
  <c r="O50" i="12"/>
  <c r="Q50" i="12"/>
  <c r="U50" i="12"/>
  <c r="G51" i="12"/>
  <c r="G49" i="12" s="1"/>
  <c r="I51" i="12"/>
  <c r="K51" i="12"/>
  <c r="M51" i="12"/>
  <c r="O51" i="12"/>
  <c r="O49" i="12" s="1"/>
  <c r="Q51" i="12"/>
  <c r="U51" i="12"/>
  <c r="G55" i="12"/>
  <c r="I55" i="12"/>
  <c r="K55" i="12"/>
  <c r="O55" i="12"/>
  <c r="Q55" i="12"/>
  <c r="U55" i="12"/>
  <c r="G57" i="12"/>
  <c r="M57" i="12" s="1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I20" i="1"/>
  <c r="G20" i="1"/>
  <c r="E20" i="1"/>
  <c r="I19" i="1"/>
  <c r="I18" i="1"/>
  <c r="G18" i="1"/>
  <c r="E18" i="1"/>
  <c r="I17" i="1"/>
  <c r="G17" i="1"/>
  <c r="E17" i="1"/>
  <c r="I16" i="1"/>
  <c r="I52" i="1"/>
  <c r="G27" i="1"/>
  <c r="J28" i="1"/>
  <c r="J26" i="1"/>
  <c r="G38" i="1"/>
  <c r="F38" i="1"/>
  <c r="H32" i="1"/>
  <c r="J23" i="1"/>
  <c r="J24" i="1"/>
  <c r="J25" i="1"/>
  <c r="J27" i="1"/>
  <c r="E24" i="1"/>
  <c r="E26" i="1"/>
  <c r="U54" i="12" l="1"/>
  <c r="Q54" i="12"/>
  <c r="I49" i="12"/>
  <c r="G50" i="1" s="1"/>
  <c r="Q19" i="12"/>
  <c r="U8" i="12"/>
  <c r="M49" i="12"/>
  <c r="U49" i="12"/>
  <c r="K49" i="12"/>
  <c r="H50" i="1" s="1"/>
  <c r="F40" i="1"/>
  <c r="G23" i="1" s="1"/>
  <c r="G54" i="12"/>
  <c r="K37" i="12"/>
  <c r="H49" i="1" s="1"/>
  <c r="Q37" i="12"/>
  <c r="I19" i="12"/>
  <c r="G48" i="1" s="1"/>
  <c r="K8" i="12"/>
  <c r="H47" i="1" s="1"/>
  <c r="G8" i="12"/>
  <c r="O37" i="12"/>
  <c r="G19" i="12"/>
  <c r="AD63" i="12"/>
  <c r="G39" i="1" s="1"/>
  <c r="G40" i="1" s="1"/>
  <c r="G25" i="1" s="1"/>
  <c r="G26" i="1" s="1"/>
  <c r="K54" i="12"/>
  <c r="H51" i="1" s="1"/>
  <c r="G19" i="1" s="1"/>
  <c r="G37" i="12"/>
  <c r="U19" i="12"/>
  <c r="O19" i="12"/>
  <c r="O54" i="12"/>
  <c r="I54" i="12"/>
  <c r="G51" i="1" s="1"/>
  <c r="E19" i="1" s="1"/>
  <c r="Q49" i="12"/>
  <c r="I37" i="12"/>
  <c r="G49" i="1" s="1"/>
  <c r="U37" i="12"/>
  <c r="K19" i="12"/>
  <c r="H48" i="1" s="1"/>
  <c r="Q8" i="12"/>
  <c r="O8" i="12"/>
  <c r="I8" i="12"/>
  <c r="G47" i="1" s="1"/>
  <c r="M20" i="12"/>
  <c r="M19" i="12" s="1"/>
  <c r="M55" i="12"/>
  <c r="M54" i="12" s="1"/>
  <c r="M45" i="12"/>
  <c r="M37" i="12" s="1"/>
  <c r="M9" i="12"/>
  <c r="M8" i="12" s="1"/>
  <c r="I21" i="1"/>
  <c r="G28" i="1" l="1"/>
  <c r="H39" i="1"/>
  <c r="I39" i="1" s="1"/>
  <c r="I40" i="1" s="1"/>
  <c r="J39" i="1" s="1"/>
  <c r="J40" i="1" s="1"/>
  <c r="G52" i="1"/>
  <c r="E16" i="1"/>
  <c r="E21" i="1" s="1"/>
  <c r="G63" i="12"/>
  <c r="H40" i="1"/>
  <c r="G16" i="1"/>
  <c r="G21" i="1" s="1"/>
  <c r="H52" i="1"/>
  <c r="G24" i="1"/>
  <c r="G29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<sst xmlns="http://schemas.openxmlformats.org/spreadsheetml/2006/main" count="312" uniqueCount="183">
  <si>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</si>
  <si>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</si>
  <si>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</si>
  <si>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</si>
  <si>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</si>
  <si>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</si>
  <si>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</si>
  <si>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</si>
  <si>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</si>
  <si>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</si>
  <si>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</si>
  <si>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</si>
  <si>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</si>
  <si>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</si>
  <si>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</si>
  <si>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</si>
  <si>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</si>
  <si>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</si>
  <si>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</si>
  <si>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</si>
  <si>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</si>
  <si>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</si>
  <si>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</si>
  <si>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</si>
  <si>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</si>
  <si>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</si>
  <si>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</si>
  <si>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</si>
  <si>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</si>
  <si>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</si>
  <si>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</si>
  <si>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</si>
  <si>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</si>
  <si>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</si>
  <si>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</si>
  <si>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</si>
  <si>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</si>
  <si>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</si>
  <si>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</si>
  <si>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</si>
  <si>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Položkový rozpočet</t>
  </si>
  <si>
    <t>Objekt:</t>
  </si>
  <si>
    <t>Rozpočet: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</si>
  <si>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</si>
  <si>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</si>
  <si>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</si>
  <si>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</si>
  <si>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</si>
  <si>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</si>
  <si>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</si>
  <si>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</si>
  <si>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</si>
  <si>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</si>
  <si>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</si>
  <si>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</si>
  <si>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</si>
  <si>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</si>
  <si>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</si>
  <si>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</si>
  <si>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</si>
  <si>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</si>
  <si>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</si>
  <si>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</si>
  <si>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</si>
  <si>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</si>
  <si>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</si>
  <si>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</si>
  <si>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</si>
  <si>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</si>
  <si>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</si>
  <si>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</si>
  <si>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</si>
  <si>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</si>
  <si>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</si>
  <si>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</si>
  <si>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</si>
  <si>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</si>
  <si>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</si>
  <si>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</si>
  <si>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</si>
  <si>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</si>
  <si>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</si>
  <si>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</si>
  <si>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</si>
  <si>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113107310R00</t>
  </si>
  <si>
    <t>Odstranění podkladu pl. 50 m2,kam.těžené tl.10 cm</t>
  </si>
  <si>
    <t>m2</t>
  </si>
  <si>
    <t>POL1_0</t>
  </si>
  <si>
    <t>113108310R00</t>
  </si>
  <si>
    <t>Odstranění podkladu pl.do 50 m2, živice tl. 10 cm</t>
  </si>
  <si>
    <t>181101102R00</t>
  </si>
  <si>
    <t>Úprava pláně v zářezech v hor. 1-4, se zhutněním</t>
  </si>
  <si>
    <t>122202202R00</t>
  </si>
  <si>
    <t>Odkopávky pro silnice v hor. 3 do 1000 m3, včetně naložení a odvozu na skládku zhotovitele</t>
  </si>
  <si>
    <t>m3</t>
  </si>
  <si>
    <t>komunikace:1140*0,17</t>
  </si>
  <si>
    <t>VV</t>
  </si>
  <si>
    <t>sanace pláně:1140*0,3</t>
  </si>
  <si>
    <t>199000002R00</t>
  </si>
  <si>
    <t>Poplatek za skládku horniny 1- 4</t>
  </si>
  <si>
    <t>131100010RAC</t>
  </si>
  <si>
    <t>Hloubení nezapažených jam v hornině1-4, odvoz a uložení na skládku zhotovitele</t>
  </si>
  <si>
    <t>POL2_0</t>
  </si>
  <si>
    <t>ul.vpusti:4*4,6</t>
  </si>
  <si>
    <t>horská vpust:1,5*1,5*1,5</t>
  </si>
  <si>
    <t>564851111R00</t>
  </si>
  <si>
    <t>Podklad ze štěrkodrti po zhutnění tloušťky 15 cm</t>
  </si>
  <si>
    <t>564681111R00</t>
  </si>
  <si>
    <t>Podklad z kameniva drceného 63-125 mm, tl. 30 cm</t>
  </si>
  <si>
    <t>sanace pláně</t>
  </si>
  <si>
    <t>POP</t>
  </si>
  <si>
    <t>565141111R00</t>
  </si>
  <si>
    <t>Podklad z obal kam.ACP 16, do 3 m,tl. 6 cm</t>
  </si>
  <si>
    <t>567122111R00</t>
  </si>
  <si>
    <t>Podklad z kameniva zpev.cementem KSC 1 tl.12 cm</t>
  </si>
  <si>
    <t>568111111R00</t>
  </si>
  <si>
    <t>Zřízení vrstvy z geotextilie skl.do 1:5, š. do 3 m</t>
  </si>
  <si>
    <t>67352004R</t>
  </si>
  <si>
    <t>Geotextilie netkaná PK-Nontex PET 300 g/m2</t>
  </si>
  <si>
    <t>POL3_0</t>
  </si>
  <si>
    <t>569831111R00</t>
  </si>
  <si>
    <t>Zpevnění krajnic štěrkodrtí tloušťky  10 cm</t>
  </si>
  <si>
    <t>573211111R00</t>
  </si>
  <si>
    <t>Postřik živičný spojovací z asfaltu 0,5-0,7 kg/m2</t>
  </si>
  <si>
    <t>573191111R00</t>
  </si>
  <si>
    <t>Nátěr infiltrační kationaktivní emulzí 1kg/m2</t>
  </si>
  <si>
    <t>577131211R00</t>
  </si>
  <si>
    <t>Beton asfalt.  ACO 11, do 3 m, tl. 4 cm</t>
  </si>
  <si>
    <t>597093111RS1</t>
  </si>
  <si>
    <t>Žlab odvodňovací , dl.1000 mm, D400, E600, můstkový rošt litina,šířka 160mm,stav.v.165-265 mm</t>
  </si>
  <si>
    <t>kus</t>
  </si>
  <si>
    <t>žlab u ppč1145/1:9</t>
  </si>
  <si>
    <t>žlab u ppč 142/5:6,5</t>
  </si>
  <si>
    <t>žlab u ppč 1139/3:4,5</t>
  </si>
  <si>
    <t>žlab  - výjezd na silnici II/299:6</t>
  </si>
  <si>
    <t>599142111R00</t>
  </si>
  <si>
    <t>Úprava zálivky dil.spár hloubky do 4 cm š. do 4 cm</t>
  </si>
  <si>
    <t>m</t>
  </si>
  <si>
    <t>831350114RAB</t>
  </si>
  <si>
    <t>Kanalizační přípojka z trub PVC, D 200 mm, rýha šířky 0,8 m, hloubky 1,2 m</t>
  </si>
  <si>
    <t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pískem, pro jakoukoliv míru zhutnění, zásyp rýhy sypaninou z jakékoliv horniny, s uložením výkopku ve vrstvách, se zhutněním.</t>
  </si>
  <si>
    <t>ul.vpusti + horská vpust:5*2</t>
  </si>
  <si>
    <t>připojení odvodňovacího žlabu:8</t>
  </si>
  <si>
    <t>892601121Rpo</t>
  </si>
  <si>
    <t>Čištění uliční vpusti, s naložením a odvozem , nánosu na skládku zhotovitele</t>
  </si>
  <si>
    <t>895931111R00</t>
  </si>
  <si>
    <t>Vpusti kanal. horské z betonu C 12/15,vel.1200/600</t>
  </si>
  <si>
    <t>895941311RT2</t>
  </si>
  <si>
    <t>Zřízení vpusti uliční z dílců typ UVB - 50, včetně dodávky dílců pro uliční vpusti TBV</t>
  </si>
  <si>
    <t>899203111RT3</t>
  </si>
  <si>
    <t>Osazení mříží litinových s rámem do 150 kg, včetně dodávky vtokové mříže 500 x 500 mm, D400</t>
  </si>
  <si>
    <t>899431111R00</t>
  </si>
  <si>
    <t>Výšková úprava do 20 cm, zvýšení krytu šoupěte</t>
  </si>
  <si>
    <t>899331111R00</t>
  </si>
  <si>
    <t>Výšková úprava vstupu do 20 cm, zvýšení poklopu</t>
  </si>
  <si>
    <t>899231111R00</t>
  </si>
  <si>
    <t>Výšková úprava vstupu do 20 cm, zvýšení mříže</t>
  </si>
  <si>
    <t>919735112R00</t>
  </si>
  <si>
    <t>Řezání stávajícího živičného krytu tl. 5 - 10 cm</t>
  </si>
  <si>
    <t>914001121RT6</t>
  </si>
  <si>
    <t>Osaz.sloupku dopr.značky vč. bet.základu+Al patka, včetně dodávky sloupku a značky</t>
  </si>
  <si>
    <t>P4:1</t>
  </si>
  <si>
    <t>IZ8a,b:4</t>
  </si>
  <si>
    <t>005121025R</t>
  </si>
  <si>
    <t>Provoz zařízení staveniště včetně zajištění BOZP</t>
  </si>
  <si>
    <t>soubor</t>
  </si>
  <si>
    <t>Úhrnná částka musí obsahovat veškeré náklady na dočasné úpravy a regulaci dopravy (i pěší) na staveništi a nezbytné značení a opatření vyplývající z požadavků BOZP na staveništi vč. provizorních lávek a nájezdů, pojízdné ocel.plechy, apod.Trasy pro pěší v souladu s vyhl. č. 398/2009 Sb., o obecných technických požadavcích zabezpečujících bezbariérové užívání staveb. Po dobu realizace stavby zajištěn přístup k objektům pro požární techniku, policie, záchranné služby.</t>
  </si>
  <si>
    <t>005111020R</t>
  </si>
  <si>
    <t>Vytyčení stavby</t>
  </si>
  <si>
    <t>Soubor</t>
  </si>
  <si>
    <t>005111021R</t>
  </si>
  <si>
    <t>Vytyčení inženýrských sítí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</si>
  <si>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</si>
  <si>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</si>
  <si>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</si>
  <si>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</si>
  <si>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/>
  </si>
  <si>
    <t>SUM</t>
  </si>
  <si>
    <t>POPUZIV</t>
  </si>
  <si>
    <t>END</t>
  </si>
  <si>
    <t>REKONSTRUKCE KOMUNIKAE VORLECH</t>
  </si>
  <si>
    <t>DIO - zajištění stanovisek DOSS, včetně  zajištění, úpravy DZ po dobu výstavby.</t>
  </si>
  <si>
    <t>11-100DIO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</si>
</sst>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2" borderId="2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2" borderId="28" xfId="0" applyNumberFormat="1" applyFont="1" applyFill="1" applyBorder="1" applyAlignment="1">
      <alignment horizontal="center" vertical="center" wrapText="1" shrinkToFit="1"/>
    </xf>
    <xf numFmtId="3" fontId="7" fillId="2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2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4" borderId="39" xfId="0" applyNumberFormat="1" applyFont="1" applyFill="1" applyBorder="1" applyAlignment="1">
      <alignment horizontal="center"/>
    </xf>
    <xf numFmtId="4" fontId="7" fillId="4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2" borderId="46" xfId="0" applyFill="1" applyBorder="1"/>
    <xf numFmtId="49" fontId="0" fillId="2" borderId="43" xfId="0" applyNumberFormat="1" applyFill="1" applyBorder="1" applyAlignment="1"/>
    <xf numFmtId="49" fontId="0" fillId="2" borderId="43" xfId="0" applyNumberFormat="1" applyFill="1" applyBorder="1"/>
    <xf numFmtId="0" fontId="0" fillId="2" borderId="43" xfId="0" applyFill="1" applyBorder="1"/>
    <xf numFmtId="0" fontId="0" fillId="2" borderId="42" xfId="0" applyFill="1" applyBorder="1"/>
    <xf numFmtId="0" fontId="0" fillId="2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2" borderId="35" xfId="0" applyFill="1" applyBorder="1"/>
    <xf numFmtId="49" fontId="0" fillId="2" borderId="35" xfId="0" applyNumberFormat="1" applyFill="1" applyBorder="1"/>
    <xf numFmtId="0" fontId="0" fillId="2" borderId="49" xfId="0" applyFill="1" applyBorder="1" applyAlignment="1">
      <alignment vertical="top"/>
    </xf>
    <xf numFmtId="0" fontId="0" fillId="2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3" xfId="0" applyNumberFormat="1" applyFont="1" applyBorder="1" applyAlignment="1">
      <alignment vertical="top" wrapText="1" shrinkToFit="1"/>
    </xf>
    <xf numFmtId="0" fontId="0" fillId="2" borderId="39" xfId="0" applyFill="1" applyBorder="1" applyAlignment="1">
      <alignment vertical="top" shrinkToFit="1"/>
    </xf>
    <xf numFmtId="0" fontId="0" fillId="2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2" borderId="39" xfId="0" applyNumberFormat="1" applyFill="1" applyBorder="1" applyAlignment="1">
      <alignment vertical="top" shrinkToFit="1"/>
    </xf>
    <xf numFmtId="4" fontId="16" fillId="3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2" borderId="39" xfId="0" applyNumberFormat="1" applyFill="1" applyBorder="1" applyAlignment="1">
      <alignment vertical="top" shrinkToFit="1"/>
    </xf>
    <xf numFmtId="0" fontId="0" fillId="2" borderId="51" xfId="0" applyFill="1" applyBorder="1"/>
    <xf numFmtId="0" fontId="0" fillId="2" borderId="52" xfId="0" applyFill="1" applyBorder="1" applyAlignment="1">
      <alignment wrapText="1"/>
    </xf>
    <xf numFmtId="0" fontId="0" fillId="2" borderId="53" xfId="0" applyFill="1" applyBorder="1" applyAlignment="1">
      <alignment vertical="top"/>
    </xf>
    <xf numFmtId="49" fontId="0" fillId="2" borderId="53" xfId="0" applyNumberFormat="1" applyFill="1" applyBorder="1" applyAlignment="1">
      <alignment vertical="top"/>
    </xf>
    <xf numFmtId="49" fontId="0" fillId="2" borderId="49" xfId="0" applyNumberFormat="1" applyFill="1" applyBorder="1" applyAlignment="1">
      <alignment vertical="top"/>
    </xf>
    <xf numFmtId="164" fontId="0" fillId="2" borderId="49" xfId="0" applyNumberFormat="1" applyFill="1" applyBorder="1" applyAlignment="1">
      <alignment vertical="top"/>
    </xf>
    <xf numFmtId="4" fontId="0" fillId="2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3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2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7" fillId="4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2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36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7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5"/>
  <sheetViews>
    <sheetView showGridLines="0" topLeftCell="B1" zoomScaleNormal="100" zoomScaleSheetLayoutView="75" workbookViewId="0">
      <selection activeCell="D7" sqref="D7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230" t="s">
        <v>40</v>
      </c>
      <c r="C1" s="231"/>
      <c r="D1" s="231"/>
      <c r="E1" s="231"/>
      <c r="F1" s="231"/>
      <c r="G1" s="231"/>
      <c r="H1" s="231"/>
      <c r="I1" s="231"/>
      <c r="J1" s="232"/>
    </row>
    <row r="2" spans="1:15" ht="23.25" customHeight="1" x14ac:dyDescent="0.25">
      <c r="A2" s="4"/>
      <c r="B2" s="81" t="s">
        <v>38</v>
      </c>
      <c r="C2" s="82"/>
      <c r="D2" s="215" t="s">
        <v>180</v>
      </c>
      <c r="E2" s="216"/>
      <c r="F2" s="216"/>
      <c r="G2" s="216"/>
      <c r="H2" s="216"/>
      <c r="I2" s="216"/>
      <c r="J2" s="217"/>
      <c r="O2" s="2"/>
    </row>
    <row r="3" spans="1:15" ht="23.25" hidden="1" customHeight="1" x14ac:dyDescent="0.25">
      <c r="A3" s="4"/>
      <c r="B3" s="83" t="s">
        <v>41</v>
      </c>
      <c r="C3" s="84"/>
      <c r="D3" s="243"/>
      <c r="E3" s="244"/>
      <c r="F3" s="244"/>
      <c r="G3" s="244"/>
      <c r="H3" s="244"/>
      <c r="I3" s="244"/>
      <c r="J3" s="245"/>
    </row>
    <row r="4" spans="1:15" ht="23.25" hidden="1" customHeight="1" x14ac:dyDescent="0.25">
      <c r="A4" s="4"/>
      <c r="B4" s="85" t="s">
        <v>42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5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5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5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22"/>
      <c r="E11" s="222"/>
      <c r="F11" s="222"/>
      <c r="G11" s="222"/>
      <c r="H11" s="28" t="s">
        <v>33</v>
      </c>
      <c r="I11" s="94"/>
      <c r="J11" s="11"/>
    </row>
    <row r="12" spans="1:15" ht="15.75" customHeight="1" x14ac:dyDescent="0.25">
      <c r="A12" s="4"/>
      <c r="B12" s="41"/>
      <c r="C12" s="26"/>
      <c r="D12" s="241"/>
      <c r="E12" s="241"/>
      <c r="F12" s="241"/>
      <c r="G12" s="241"/>
      <c r="H12" s="28" t="s">
        <v>34</v>
      </c>
      <c r="I12" s="94"/>
      <c r="J12" s="11"/>
    </row>
    <row r="13" spans="1:15" ht="15.75" customHeight="1" x14ac:dyDescent="0.25">
      <c r="A13" s="4"/>
      <c r="B13" s="42"/>
      <c r="C13" s="93"/>
      <c r="D13" s="242"/>
      <c r="E13" s="242"/>
      <c r="F13" s="242"/>
      <c r="G13" s="242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21" t="s">
        <v>29</v>
      </c>
      <c r="F15" s="221"/>
      <c r="G15" s="239" t="s">
        <v>30</v>
      </c>
      <c r="H15" s="239"/>
      <c r="I15" s="239" t="s">
        <v>28</v>
      </c>
      <c r="J15" s="240"/>
    </row>
    <row r="16" spans="1:15" ht="23.25" customHeight="1" x14ac:dyDescent="0.25">
      <c r="A16" s="141" t="s">
        <v>23</v>
      </c>
      <c r="B16" s="142" t="s">
        <v>23</v>
      </c>
      <c r="C16" s="58"/>
      <c r="D16" s="59"/>
      <c r="E16" s="218">
        <f>SUMIF(F47:F51,A16,G47:G51)+SUMIF(F47:F51,"PSU",G47:G51)</f>
        <v>0</v>
      </c>
      <c r="F16" s="219"/>
      <c r="G16" s="218">
        <f>SUMIF(F47:F51,A16,H47:H51)+SUMIF(F47:F51,"PSU",H47:H51)</f>
        <v>0</v>
      </c>
      <c r="H16" s="219"/>
      <c r="I16" s="218">
        <f>SUMIF(F47:F51,A16,I47:I51)+SUMIF(F47:F51,"PSU",I47:I51)</f>
        <v>0</v>
      </c>
      <c r="J16" s="220"/>
    </row>
    <row r="17" spans="1:10" ht="23.25" customHeight="1" x14ac:dyDescent="0.25">
      <c r="A17" s="141" t="s">
        <v>24</v>
      </c>
      <c r="B17" s="142" t="s">
        <v>24</v>
      </c>
      <c r="C17" s="58"/>
      <c r="D17" s="59"/>
      <c r="E17" s="218">
        <f>SUMIF(F47:F51,A17,G47:G51)</f>
        <v>0</v>
      </c>
      <c r="F17" s="219"/>
      <c r="G17" s="218">
        <f>SUMIF(F47:F51,A17,H47:H51)</f>
        <v>0</v>
      </c>
      <c r="H17" s="219"/>
      <c r="I17" s="218">
        <f>SUMIF(F47:F51,A17,I47:I51)</f>
        <v>0</v>
      </c>
      <c r="J17" s="220"/>
    </row>
    <row r="18" spans="1:10" ht="23.25" customHeight="1" x14ac:dyDescent="0.25">
      <c r="A18" s="141" t="s">
        <v>25</v>
      </c>
      <c r="B18" s="142" t="s">
        <v>25</v>
      </c>
      <c r="C18" s="58"/>
      <c r="D18" s="59"/>
      <c r="E18" s="218">
        <f>SUMIF(F47:F51,A18,G47:G51)</f>
        <v>0</v>
      </c>
      <c r="F18" s="219"/>
      <c r="G18" s="218">
        <f>SUMIF(F47:F51,A18,H47:H51)</f>
        <v>0</v>
      </c>
      <c r="H18" s="219"/>
      <c r="I18" s="218">
        <f>SUMIF(F47:F51,A18,I47:I51)</f>
        <v>0</v>
      </c>
      <c r="J18" s="220"/>
    </row>
    <row r="19" spans="1:10" ht="23.25" customHeight="1" x14ac:dyDescent="0.25">
      <c r="A19" s="141" t="s">
        <v>55</v>
      </c>
      <c r="B19" s="142" t="s">
        <v>26</v>
      </c>
      <c r="C19" s="58"/>
      <c r="D19" s="59"/>
      <c r="E19" s="218">
        <f>SUMIF(F47:F51,A19,G47:G51)</f>
        <v>0</v>
      </c>
      <c r="F19" s="219"/>
      <c r="G19" s="218">
        <f>SUMIF(F47:F51,A19,H47:H51)</f>
        <v>0</v>
      </c>
      <c r="H19" s="219"/>
      <c r="I19" s="218">
        <f>SUMIF(F47:F51,A19,I47:I51)</f>
        <v>0</v>
      </c>
      <c r="J19" s="220"/>
    </row>
    <row r="20" spans="1:10" ht="23.25" customHeight="1" x14ac:dyDescent="0.25">
      <c r="A20" s="141" t="s">
        <v>56</v>
      </c>
      <c r="B20" s="142" t="s">
        <v>27</v>
      </c>
      <c r="C20" s="58"/>
      <c r="D20" s="59"/>
      <c r="E20" s="218">
        <f>SUMIF(F47:F51,A20,G47:G51)</f>
        <v>0</v>
      </c>
      <c r="F20" s="219"/>
      <c r="G20" s="218">
        <f>SUMIF(F47:F51,A20,H47:H51)</f>
        <v>0</v>
      </c>
      <c r="H20" s="219"/>
      <c r="I20" s="218">
        <f>SUMIF(F47:F51,A20,I47:I51)</f>
        <v>0</v>
      </c>
      <c r="J20" s="220"/>
    </row>
    <row r="21" spans="1:10" ht="23.25" customHeight="1" x14ac:dyDescent="0.25">
      <c r="A21" s="4"/>
      <c r="B21" s="74" t="s">
        <v>28</v>
      </c>
      <c r="C21" s="75"/>
      <c r="D21" s="76"/>
      <c r="E21" s="228">
        <f>SUM(E16:F20)</f>
        <v>0</v>
      </c>
      <c r="F21" s="237"/>
      <c r="G21" s="228">
        <f>SUM(G16:H20)</f>
        <v>0</v>
      </c>
      <c r="H21" s="237"/>
      <c r="I21" s="228">
        <f>SUM(I16:J20)</f>
        <v>0</v>
      </c>
      <c r="J21" s="22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226">
        <f>ZakladDPHSniVypocet</f>
        <v>0</v>
      </c>
      <c r="H23" s="227"/>
      <c r="I23" s="227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4">
        <f>ZakladDPHSni*SazbaDPH1/100</f>
        <v>0</v>
      </c>
      <c r="H24" s="225"/>
      <c r="I24" s="225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26">
        <f>ZakladDPHZaklVypocet</f>
        <v>0</v>
      </c>
      <c r="H25" s="227"/>
      <c r="I25" s="227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3">
        <f>ZakladDPHZakl*SazbaDPH2/100</f>
        <v>0</v>
      </c>
      <c r="H26" s="234"/>
      <c r="I26" s="234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235">
        <f>0</f>
        <v>0</v>
      </c>
      <c r="H27" s="235"/>
      <c r="I27" s="235"/>
      <c r="J27" s="63" t="str">
        <f t="shared" si="0"/>
        <v>CZK</v>
      </c>
    </row>
    <row r="28" spans="1:10" ht="27.75" hidden="1" customHeight="1" thickBot="1" x14ac:dyDescent="0.3">
      <c r="A28" s="4"/>
      <c r="B28" s="113" t="s">
        <v>22</v>
      </c>
      <c r="C28" s="114"/>
      <c r="D28" s="114"/>
      <c r="E28" s="115"/>
      <c r="F28" s="116"/>
      <c r="G28" s="238">
        <f>ZakladDPHSniVypocet+ZakladDPHZaklVypocet</f>
        <v>0</v>
      </c>
      <c r="H28" s="238"/>
      <c r="I28" s="238"/>
      <c r="J28" s="117" t="str">
        <f t="shared" si="0"/>
        <v>CZK</v>
      </c>
    </row>
    <row r="29" spans="1:10" ht="27.75" customHeight="1" thickBot="1" x14ac:dyDescent="0.3">
      <c r="A29" s="4"/>
      <c r="B29" s="113" t="s">
        <v>35</v>
      </c>
      <c r="C29" s="118"/>
      <c r="D29" s="118"/>
      <c r="E29" s="118"/>
      <c r="F29" s="118"/>
      <c r="G29" s="236">
        <f>ZakladDPHSni+DPHSni+ZakladDPHZakl+DPHZakl+Zaokrouhleni</f>
        <v>0</v>
      </c>
      <c r="H29" s="236"/>
      <c r="I29" s="236"/>
      <c r="J29" s="119" t="s">
        <v>44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43243</v>
      </c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223" t="s">
        <v>2</v>
      </c>
      <c r="E35" s="223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5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5">
      <c r="A39" s="97">
        <v>1</v>
      </c>
      <c r="B39" s="103"/>
      <c r="C39" s="206"/>
      <c r="D39" s="207"/>
      <c r="E39" s="207"/>
      <c r="F39" s="108">
        <f>' Pol'!AC63</f>
        <v>0</v>
      </c>
      <c r="G39" s="109">
        <f>' Pol'!AD63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5">
      <c r="A40" s="97"/>
      <c r="B40" s="208" t="s">
        <v>43</v>
      </c>
      <c r="C40" s="209"/>
      <c r="D40" s="209"/>
      <c r="E40" s="210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6" x14ac:dyDescent="0.3">
      <c r="B44" s="120" t="s">
        <v>45</v>
      </c>
    </row>
    <row r="46" spans="1:10" ht="25.5" customHeight="1" x14ac:dyDescent="0.25">
      <c r="A46" s="121"/>
      <c r="B46" s="125" t="s">
        <v>16</v>
      </c>
      <c r="C46" s="125" t="s">
        <v>5</v>
      </c>
      <c r="D46" s="126"/>
      <c r="E46" s="126"/>
      <c r="F46" s="129" t="s">
        <v>46</v>
      </c>
      <c r="G46" s="129" t="s">
        <v>29</v>
      </c>
      <c r="H46" s="129" t="s">
        <v>30</v>
      </c>
      <c r="I46" s="211" t="s">
        <v>28</v>
      </c>
      <c r="J46" s="211"/>
    </row>
    <row r="47" spans="1:10" ht="25.5" customHeight="1" x14ac:dyDescent="0.25">
      <c r="A47" s="122"/>
      <c r="B47" s="130" t="s">
        <v>47</v>
      </c>
      <c r="C47" s="213" t="s">
        <v>48</v>
      </c>
      <c r="D47" s="214"/>
      <c r="E47" s="214"/>
      <c r="F47" s="132" t="s">
        <v>23</v>
      </c>
      <c r="G47" s="133">
        <f>' Pol'!I8</f>
        <v>0</v>
      </c>
      <c r="H47" s="133">
        <f>' Pol'!K8</f>
        <v>0</v>
      </c>
      <c r="I47" s="212"/>
      <c r="J47" s="212"/>
    </row>
    <row r="48" spans="1:10" ht="25.5" customHeight="1" x14ac:dyDescent="0.25">
      <c r="A48" s="122"/>
      <c r="B48" s="124" t="s">
        <v>49</v>
      </c>
      <c r="C48" s="201" t="s">
        <v>50</v>
      </c>
      <c r="D48" s="202"/>
      <c r="E48" s="202"/>
      <c r="F48" s="134" t="s">
        <v>23</v>
      </c>
      <c r="G48" s="135">
        <f>' Pol'!I19</f>
        <v>0</v>
      </c>
      <c r="H48" s="135">
        <f>' Pol'!K19</f>
        <v>0</v>
      </c>
      <c r="I48" s="200"/>
      <c r="J48" s="200"/>
    </row>
    <row r="49" spans="1:10" ht="25.5" customHeight="1" x14ac:dyDescent="0.25">
      <c r="A49" s="122"/>
      <c r="B49" s="124" t="s">
        <v>51</v>
      </c>
      <c r="C49" s="201" t="s">
        <v>52</v>
      </c>
      <c r="D49" s="202"/>
      <c r="E49" s="202"/>
      <c r="F49" s="134" t="s">
        <v>23</v>
      </c>
      <c r="G49" s="135">
        <f>' Pol'!I37</f>
        <v>0</v>
      </c>
      <c r="H49" s="135">
        <f>' Pol'!K37</f>
        <v>0</v>
      </c>
      <c r="I49" s="200"/>
      <c r="J49" s="200"/>
    </row>
    <row r="50" spans="1:10" ht="25.5" customHeight="1" x14ac:dyDescent="0.25">
      <c r="A50" s="122"/>
      <c r="B50" s="124" t="s">
        <v>53</v>
      </c>
      <c r="C50" s="201" t="s">
        <v>54</v>
      </c>
      <c r="D50" s="202"/>
      <c r="E50" s="202"/>
      <c r="F50" s="134" t="s">
        <v>23</v>
      </c>
      <c r="G50" s="135">
        <f>' Pol'!I49</f>
        <v>0</v>
      </c>
      <c r="H50" s="135">
        <f>' Pol'!K49</f>
        <v>0</v>
      </c>
      <c r="I50" s="200"/>
      <c r="J50" s="200"/>
    </row>
    <row r="51" spans="1:10" ht="25.5" customHeight="1" x14ac:dyDescent="0.25">
      <c r="A51" s="122"/>
      <c r="B51" s="131" t="s">
        <v>55</v>
      </c>
      <c r="C51" s="204" t="s">
        <v>26</v>
      </c>
      <c r="D51" s="205"/>
      <c r="E51" s="205"/>
      <c r="F51" s="136" t="s">
        <v>55</v>
      </c>
      <c r="G51" s="137">
        <f>' Pol'!I54</f>
        <v>0</v>
      </c>
      <c r="H51" s="137">
        <f>' Pol'!K54</f>
        <v>0</v>
      </c>
      <c r="I51" s="203"/>
      <c r="J51" s="203"/>
    </row>
    <row r="52" spans="1:10" ht="25.5" customHeight="1" x14ac:dyDescent="0.25">
      <c r="A52" s="123"/>
      <c r="B52" s="127" t="s">
        <v>1</v>
      </c>
      <c r="C52" s="127"/>
      <c r="D52" s="128"/>
      <c r="E52" s="128"/>
      <c r="F52" s="138"/>
      <c r="G52" s="139">
        <f>SUM(G47:G51)</f>
        <v>0</v>
      </c>
      <c r="H52" s="139">
        <f>SUM(H47:H51)</f>
        <v>0</v>
      </c>
      <c r="I52" s="199">
        <f>SUM(I47:I51)</f>
        <v>0</v>
      </c>
      <c r="J52" s="199"/>
    </row>
    <row r="53" spans="1:10" x14ac:dyDescent="0.25">
      <c r="F53" s="140"/>
      <c r="G53" s="96"/>
      <c r="H53" s="140"/>
      <c r="I53" s="96"/>
      <c r="J53" s="96"/>
    </row>
    <row r="54" spans="1:10" x14ac:dyDescent="0.25">
      <c r="F54" s="140"/>
      <c r="G54" s="96"/>
      <c r="H54" s="140"/>
      <c r="I54" s="96"/>
      <c r="J54" s="96"/>
    </row>
    <row r="55" spans="1:10" x14ac:dyDescent="0.25">
      <c r="F55" s="140"/>
      <c r="G55" s="96"/>
      <c r="H55" s="140"/>
      <c r="I55" s="96"/>
      <c r="J55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52:J52"/>
    <mergeCell ref="I49:J49"/>
    <mergeCell ref="C49:E49"/>
    <mergeCell ref="I50:J50"/>
    <mergeCell ref="C50:E50"/>
    <mergeCell ref="I51:J51"/>
    <mergeCell ref="C51:E5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46" t="s">
        <v>6</v>
      </c>
      <c r="B1" s="246"/>
      <c r="C1" s="247"/>
      <c r="D1" s="246"/>
      <c r="E1" s="246"/>
      <c r="F1" s="246"/>
      <c r="G1" s="246"/>
    </row>
    <row r="2" spans="1:7" ht="24.9" customHeight="1" x14ac:dyDescent="0.25">
      <c r="A2" s="79" t="s">
        <v>39</v>
      </c>
      <c r="B2" s="78"/>
      <c r="C2" s="248"/>
      <c r="D2" s="248"/>
      <c r="E2" s="248"/>
      <c r="F2" s="248"/>
      <c r="G2" s="249"/>
    </row>
    <row r="3" spans="1:7" ht="24.9" hidden="1" customHeight="1" x14ac:dyDescent="0.25">
      <c r="A3" s="79" t="s">
        <v>7</v>
      </c>
      <c r="B3" s="78"/>
      <c r="C3" s="248"/>
      <c r="D3" s="248"/>
      <c r="E3" s="248"/>
      <c r="F3" s="248"/>
      <c r="G3" s="249"/>
    </row>
    <row r="4" spans="1:7" ht="24.9" hidden="1" customHeight="1" x14ac:dyDescent="0.25">
      <c r="A4" s="79" t="s">
        <v>8</v>
      </c>
      <c r="B4" s="78"/>
      <c r="C4" s="248"/>
      <c r="D4" s="248"/>
      <c r="E4" s="248"/>
      <c r="F4" s="248"/>
      <c r="G4" s="249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73"/>
  <sheetViews>
    <sheetView tabSelected="1" topLeftCell="A42" workbookViewId="0">
      <selection activeCell="I2" sqref="I2"/>
    </sheetView>
  </sheetViews>
  <sheetFormatPr defaultRowHeight="13.2" outlineLevelRow="1" x14ac:dyDescent="0.25"/>
  <cols>
    <col min="1" max="1" width="4.33203125" customWidth="1"/>
    <col min="2" max="2" width="14.44140625" style="95" customWidth="1"/>
    <col min="3" max="3" width="38.33203125" style="95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12" max="13" width="0" hidden="1" customWidth="1"/>
    <col min="18" max="21" width="0" hidden="1" customWidth="1"/>
    <col min="29" max="39" width="0" hidden="1" customWidth="1"/>
    <col min="53" max="53" width="73.44140625" customWidth="1"/>
  </cols>
  <sheetData>
    <row r="1" spans="1:60" ht="15.75" customHeight="1" x14ac:dyDescent="0.3">
      <c r="A1" s="269" t="s">
        <v>6</v>
      </c>
      <c r="B1" s="269"/>
      <c r="C1" s="269"/>
      <c r="D1" s="269"/>
      <c r="E1" s="269"/>
      <c r="F1" s="269"/>
      <c r="G1" s="269"/>
      <c r="AE1" t="s">
        <v>58</v>
      </c>
    </row>
    <row r="2" spans="1:60" ht="24.9" customHeight="1" x14ac:dyDescent="0.25">
      <c r="A2" s="145" t="s">
        <v>57</v>
      </c>
      <c r="B2" s="143"/>
      <c r="C2" s="270" t="s">
        <v>180</v>
      </c>
      <c r="D2" s="271"/>
      <c r="E2" s="271"/>
      <c r="F2" s="271"/>
      <c r="G2" s="272"/>
      <c r="AE2" t="s">
        <v>59</v>
      </c>
    </row>
    <row r="3" spans="1:60" ht="24.9" hidden="1" customHeight="1" x14ac:dyDescent="0.25">
      <c r="A3" s="146" t="s">
        <v>7</v>
      </c>
      <c r="B3" s="144"/>
      <c r="C3" s="273"/>
      <c r="D3" s="274"/>
      <c r="E3" s="274"/>
      <c r="F3" s="274"/>
      <c r="G3" s="275"/>
      <c r="AE3" t="s">
        <v>60</v>
      </c>
    </row>
    <row r="4" spans="1:60" ht="24.9" hidden="1" customHeight="1" x14ac:dyDescent="0.25">
      <c r="A4" s="146" t="s">
        <v>8</v>
      </c>
      <c r="B4" s="144"/>
      <c r="C4" s="273"/>
      <c r="D4" s="274"/>
      <c r="E4" s="274"/>
      <c r="F4" s="274"/>
      <c r="G4" s="275"/>
      <c r="AE4" t="s">
        <v>61</v>
      </c>
    </row>
    <row r="5" spans="1:60" hidden="1" x14ac:dyDescent="0.25">
      <c r="A5" s="147" t="s">
        <v>62</v>
      </c>
      <c r="B5" s="148"/>
      <c r="C5" s="149"/>
      <c r="D5" s="150"/>
      <c r="E5" s="150"/>
      <c r="F5" s="150"/>
      <c r="G5" s="151"/>
      <c r="AE5" t="s">
        <v>63</v>
      </c>
    </row>
    <row r="7" spans="1:60" ht="39.6" x14ac:dyDescent="0.25">
      <c r="A7" s="157" t="s">
        <v>64</v>
      </c>
      <c r="B7" s="158" t="s">
        <v>65</v>
      </c>
      <c r="C7" s="158" t="s">
        <v>66</v>
      </c>
      <c r="D7" s="157" t="s">
        <v>67</v>
      </c>
      <c r="E7" s="157" t="s">
        <v>68</v>
      </c>
      <c r="F7" s="152" t="s">
        <v>69</v>
      </c>
      <c r="G7" s="174" t="s">
        <v>28</v>
      </c>
      <c r="H7" s="175" t="s">
        <v>29</v>
      </c>
      <c r="I7" s="175" t="s">
        <v>70</v>
      </c>
      <c r="J7" s="175" t="s">
        <v>30</v>
      </c>
      <c r="K7" s="175" t="s">
        <v>71</v>
      </c>
      <c r="L7" s="175" t="s">
        <v>72</v>
      </c>
      <c r="M7" s="175" t="s">
        <v>73</v>
      </c>
      <c r="N7" s="175" t="s">
        <v>74</v>
      </c>
      <c r="O7" s="175" t="s">
        <v>75</v>
      </c>
      <c r="P7" s="175" t="s">
        <v>76</v>
      </c>
      <c r="Q7" s="175" t="s">
        <v>77</v>
      </c>
      <c r="R7" s="175" t="s">
        <v>78</v>
      </c>
      <c r="S7" s="175" t="s">
        <v>79</v>
      </c>
      <c r="T7" s="175" t="s">
        <v>80</v>
      </c>
      <c r="U7" s="160" t="s">
        <v>81</v>
      </c>
    </row>
    <row r="8" spans="1:60" x14ac:dyDescent="0.25">
      <c r="A8" s="176" t="s">
        <v>82</v>
      </c>
      <c r="B8" s="177" t="s">
        <v>47</v>
      </c>
      <c r="C8" s="178" t="s">
        <v>48</v>
      </c>
      <c r="D8" s="159"/>
      <c r="E8" s="179"/>
      <c r="F8" s="180"/>
      <c r="G8" s="180">
        <f>SUMIF(AE9:AE18,"&lt;&gt;NOR",G9:G18)</f>
        <v>0</v>
      </c>
      <c r="H8" s="180"/>
      <c r="I8" s="180">
        <f>SUM(I9:I18)</f>
        <v>0</v>
      </c>
      <c r="J8" s="180"/>
      <c r="K8" s="180">
        <f>SUM(K9:K18)</f>
        <v>0</v>
      </c>
      <c r="L8" s="180"/>
      <c r="M8" s="180">
        <f>SUM(M9:M18)</f>
        <v>0</v>
      </c>
      <c r="N8" s="159"/>
      <c r="O8" s="159">
        <f>SUM(O9:O18)</f>
        <v>0</v>
      </c>
      <c r="P8" s="159"/>
      <c r="Q8" s="159">
        <f>SUM(Q9:Q18)</f>
        <v>309.76</v>
      </c>
      <c r="R8" s="159"/>
      <c r="S8" s="159"/>
      <c r="T8" s="176"/>
      <c r="U8" s="159">
        <f>SUM(U9:U18)</f>
        <v>533.67999999999995</v>
      </c>
      <c r="AE8" t="s">
        <v>83</v>
      </c>
    </row>
    <row r="9" spans="1:60" outlineLevel="1" x14ac:dyDescent="0.25">
      <c r="A9" s="154">
        <v>1</v>
      </c>
      <c r="B9" s="161" t="s">
        <v>84</v>
      </c>
      <c r="C9" s="192" t="s">
        <v>85</v>
      </c>
      <c r="D9" s="163" t="s">
        <v>86</v>
      </c>
      <c r="E9" s="168">
        <v>1140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63">
        <v>0</v>
      </c>
      <c r="O9" s="163">
        <f>ROUND(E9*N9,5)</f>
        <v>0</v>
      </c>
      <c r="P9" s="163">
        <v>0.22</v>
      </c>
      <c r="Q9" s="163">
        <f>ROUND(E9*P9,5)</f>
        <v>250.8</v>
      </c>
      <c r="R9" s="163"/>
      <c r="S9" s="163"/>
      <c r="T9" s="164">
        <v>0.251</v>
      </c>
      <c r="U9" s="163">
        <f>ROUND(E9*T9,2)</f>
        <v>286.14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87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5">
      <c r="A10" s="154">
        <v>2</v>
      </c>
      <c r="B10" s="161" t="s">
        <v>88</v>
      </c>
      <c r="C10" s="192" t="s">
        <v>89</v>
      </c>
      <c r="D10" s="163" t="s">
        <v>86</v>
      </c>
      <c r="E10" s="168">
        <v>268</v>
      </c>
      <c r="F10" s="171"/>
      <c r="G10" s="172">
        <f>ROUND(E10*F10,2)</f>
        <v>0</v>
      </c>
      <c r="H10" s="171"/>
      <c r="I10" s="172">
        <f>ROUND(E10*H10,2)</f>
        <v>0</v>
      </c>
      <c r="J10" s="171"/>
      <c r="K10" s="172">
        <f>ROUND(E10*J10,2)</f>
        <v>0</v>
      </c>
      <c r="L10" s="172">
        <v>21</v>
      </c>
      <c r="M10" s="172">
        <f>G10*(1+L10/100)</f>
        <v>0</v>
      </c>
      <c r="N10" s="163">
        <v>0</v>
      </c>
      <c r="O10" s="163">
        <f>ROUND(E10*N10,5)</f>
        <v>0</v>
      </c>
      <c r="P10" s="163">
        <v>0.22</v>
      </c>
      <c r="Q10" s="163">
        <f>ROUND(E10*P10,5)</f>
        <v>58.96</v>
      </c>
      <c r="R10" s="163"/>
      <c r="S10" s="163"/>
      <c r="T10" s="164">
        <v>0.375</v>
      </c>
      <c r="U10" s="163">
        <f>ROUND(E10*T10,2)</f>
        <v>100.5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87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5">
      <c r="A11" s="154">
        <v>3</v>
      </c>
      <c r="B11" s="161" t="s">
        <v>90</v>
      </c>
      <c r="C11" s="192" t="s">
        <v>91</v>
      </c>
      <c r="D11" s="163" t="s">
        <v>86</v>
      </c>
      <c r="E11" s="168">
        <v>1140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63">
        <v>0</v>
      </c>
      <c r="O11" s="163">
        <f>ROUND(E11*N11,5)</f>
        <v>0</v>
      </c>
      <c r="P11" s="163">
        <v>0</v>
      </c>
      <c r="Q11" s="163">
        <f>ROUND(E11*P11,5)</f>
        <v>0</v>
      </c>
      <c r="R11" s="163"/>
      <c r="S11" s="163"/>
      <c r="T11" s="164">
        <v>1.7999999999999999E-2</v>
      </c>
      <c r="U11" s="163">
        <f>ROUND(E11*T11,2)</f>
        <v>20.52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87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20.399999999999999" outlineLevel="1" x14ac:dyDescent="0.25">
      <c r="A12" s="154">
        <v>4</v>
      </c>
      <c r="B12" s="161" t="s">
        <v>92</v>
      </c>
      <c r="C12" s="192" t="s">
        <v>93</v>
      </c>
      <c r="D12" s="163" t="s">
        <v>94</v>
      </c>
      <c r="E12" s="168">
        <v>535.79999999999995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63">
        <v>0</v>
      </c>
      <c r="O12" s="163">
        <f>ROUND(E12*N12,5)</f>
        <v>0</v>
      </c>
      <c r="P12" s="163">
        <v>0</v>
      </c>
      <c r="Q12" s="163">
        <f>ROUND(E12*P12,5)</f>
        <v>0</v>
      </c>
      <c r="R12" s="163"/>
      <c r="S12" s="163"/>
      <c r="T12" s="164">
        <v>0.223</v>
      </c>
      <c r="U12" s="163">
        <f>ROUND(E12*T12,2)</f>
        <v>119.48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87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5">
      <c r="A13" s="154"/>
      <c r="B13" s="161"/>
      <c r="C13" s="193" t="s">
        <v>95</v>
      </c>
      <c r="D13" s="165"/>
      <c r="E13" s="169">
        <v>193.8</v>
      </c>
      <c r="F13" s="172"/>
      <c r="G13" s="172"/>
      <c r="H13" s="172"/>
      <c r="I13" s="172"/>
      <c r="J13" s="172"/>
      <c r="K13" s="172"/>
      <c r="L13" s="172"/>
      <c r="M13" s="172"/>
      <c r="N13" s="163"/>
      <c r="O13" s="163"/>
      <c r="P13" s="163"/>
      <c r="Q13" s="163"/>
      <c r="R13" s="163"/>
      <c r="S13" s="163"/>
      <c r="T13" s="164"/>
      <c r="U13" s="163"/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96</v>
      </c>
      <c r="AF13" s="153">
        <v>0</v>
      </c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5">
      <c r="A14" s="154"/>
      <c r="B14" s="161"/>
      <c r="C14" s="193" t="s">
        <v>97</v>
      </c>
      <c r="D14" s="165"/>
      <c r="E14" s="169">
        <v>342</v>
      </c>
      <c r="F14" s="172"/>
      <c r="G14" s="172"/>
      <c r="H14" s="172"/>
      <c r="I14" s="172"/>
      <c r="J14" s="172"/>
      <c r="K14" s="172"/>
      <c r="L14" s="172"/>
      <c r="M14" s="172"/>
      <c r="N14" s="163"/>
      <c r="O14" s="163"/>
      <c r="P14" s="163"/>
      <c r="Q14" s="163"/>
      <c r="R14" s="163"/>
      <c r="S14" s="163"/>
      <c r="T14" s="164"/>
      <c r="U14" s="163"/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96</v>
      </c>
      <c r="AF14" s="153">
        <v>0</v>
      </c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5">
      <c r="A15" s="154">
        <v>5</v>
      </c>
      <c r="B15" s="161" t="s">
        <v>98</v>
      </c>
      <c r="C15" s="192" t="s">
        <v>99</v>
      </c>
      <c r="D15" s="163" t="s">
        <v>94</v>
      </c>
      <c r="E15" s="168">
        <v>535.79999999999995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63">
        <v>0</v>
      </c>
      <c r="O15" s="163">
        <f>ROUND(E15*N15,5)</f>
        <v>0</v>
      </c>
      <c r="P15" s="163">
        <v>0</v>
      </c>
      <c r="Q15" s="163">
        <f>ROUND(E15*P15,5)</f>
        <v>0</v>
      </c>
      <c r="R15" s="163"/>
      <c r="S15" s="163"/>
      <c r="T15" s="164">
        <v>0</v>
      </c>
      <c r="U15" s="163">
        <f>ROUND(E15*T15,2)</f>
        <v>0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87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20.399999999999999" outlineLevel="1" x14ac:dyDescent="0.25">
      <c r="A16" s="154">
        <v>6</v>
      </c>
      <c r="B16" s="161" t="s">
        <v>100</v>
      </c>
      <c r="C16" s="192" t="s">
        <v>101</v>
      </c>
      <c r="D16" s="163" t="s">
        <v>94</v>
      </c>
      <c r="E16" s="168">
        <v>21.774999999999999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63">
        <v>0</v>
      </c>
      <c r="O16" s="163">
        <f>ROUND(E16*N16,5)</f>
        <v>0</v>
      </c>
      <c r="P16" s="163">
        <v>0</v>
      </c>
      <c r="Q16" s="163">
        <f>ROUND(E16*P16,5)</f>
        <v>0</v>
      </c>
      <c r="R16" s="163"/>
      <c r="S16" s="163"/>
      <c r="T16" s="164">
        <v>0.32334000000000002</v>
      </c>
      <c r="U16" s="163">
        <f>ROUND(E16*T16,2)</f>
        <v>7.04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102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5">
      <c r="A17" s="154"/>
      <c r="B17" s="161"/>
      <c r="C17" s="193" t="s">
        <v>103</v>
      </c>
      <c r="D17" s="165"/>
      <c r="E17" s="169">
        <v>18.399999999999999</v>
      </c>
      <c r="F17" s="172"/>
      <c r="G17" s="172"/>
      <c r="H17" s="172"/>
      <c r="I17" s="172"/>
      <c r="J17" s="172"/>
      <c r="K17" s="172"/>
      <c r="L17" s="172"/>
      <c r="M17" s="172"/>
      <c r="N17" s="163"/>
      <c r="O17" s="163"/>
      <c r="P17" s="163"/>
      <c r="Q17" s="163"/>
      <c r="R17" s="163"/>
      <c r="S17" s="163"/>
      <c r="T17" s="164"/>
      <c r="U17" s="16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96</v>
      </c>
      <c r="AF17" s="153">
        <v>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5">
      <c r="A18" s="154"/>
      <c r="B18" s="161"/>
      <c r="C18" s="193" t="s">
        <v>104</v>
      </c>
      <c r="D18" s="165"/>
      <c r="E18" s="169">
        <v>3.375</v>
      </c>
      <c r="F18" s="172"/>
      <c r="G18" s="172"/>
      <c r="H18" s="172"/>
      <c r="I18" s="172"/>
      <c r="J18" s="172"/>
      <c r="K18" s="172"/>
      <c r="L18" s="172"/>
      <c r="M18" s="172"/>
      <c r="N18" s="163"/>
      <c r="O18" s="163"/>
      <c r="P18" s="163"/>
      <c r="Q18" s="163"/>
      <c r="R18" s="163"/>
      <c r="S18" s="163"/>
      <c r="T18" s="164"/>
      <c r="U18" s="163"/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96</v>
      </c>
      <c r="AF18" s="153">
        <v>0</v>
      </c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x14ac:dyDescent="0.25">
      <c r="A19" s="155" t="s">
        <v>82</v>
      </c>
      <c r="B19" s="162" t="s">
        <v>49</v>
      </c>
      <c r="C19" s="194" t="s">
        <v>50</v>
      </c>
      <c r="D19" s="166"/>
      <c r="E19" s="170"/>
      <c r="F19" s="173"/>
      <c r="G19" s="173">
        <f>SUMIF(AE20:AE36,"&lt;&gt;NOR",G20:G36)</f>
        <v>0</v>
      </c>
      <c r="H19" s="173"/>
      <c r="I19" s="173">
        <f>SUM(I20:I36)</f>
        <v>0</v>
      </c>
      <c r="J19" s="173"/>
      <c r="K19" s="173">
        <f>SUM(K20:K36)</f>
        <v>0</v>
      </c>
      <c r="L19" s="173"/>
      <c r="M19" s="173">
        <f>SUM(M20:M36)</f>
        <v>0</v>
      </c>
      <c r="N19" s="166"/>
      <c r="O19" s="166">
        <f>SUM(O20:O36)</f>
        <v>1737.2913400000002</v>
      </c>
      <c r="P19" s="166"/>
      <c r="Q19" s="166">
        <f>SUM(Q20:Q36)</f>
        <v>0</v>
      </c>
      <c r="R19" s="166"/>
      <c r="S19" s="166"/>
      <c r="T19" s="167"/>
      <c r="U19" s="166">
        <f>SUM(U20:U36)</f>
        <v>358.95</v>
      </c>
      <c r="AE19" t="s">
        <v>83</v>
      </c>
    </row>
    <row r="20" spans="1:60" outlineLevel="1" x14ac:dyDescent="0.25">
      <c r="A20" s="154">
        <v>7</v>
      </c>
      <c r="B20" s="161" t="s">
        <v>105</v>
      </c>
      <c r="C20" s="192" t="s">
        <v>106</v>
      </c>
      <c r="D20" s="163" t="s">
        <v>86</v>
      </c>
      <c r="E20" s="168">
        <v>1140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63">
        <v>0.33074999999999999</v>
      </c>
      <c r="O20" s="163">
        <f>ROUND(E20*N20,5)</f>
        <v>377.05500000000001</v>
      </c>
      <c r="P20" s="163">
        <v>0</v>
      </c>
      <c r="Q20" s="163">
        <f>ROUND(E20*P20,5)</f>
        <v>0</v>
      </c>
      <c r="R20" s="163"/>
      <c r="S20" s="163"/>
      <c r="T20" s="164">
        <v>2.5999999999999999E-2</v>
      </c>
      <c r="U20" s="163">
        <f>ROUND(E20*T20,2)</f>
        <v>29.64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87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5">
      <c r="A21" s="154">
        <v>8</v>
      </c>
      <c r="B21" s="161" t="s">
        <v>107</v>
      </c>
      <c r="C21" s="192" t="s">
        <v>108</v>
      </c>
      <c r="D21" s="163" t="s">
        <v>86</v>
      </c>
      <c r="E21" s="168">
        <v>1140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63">
        <v>0.57699999999999996</v>
      </c>
      <c r="O21" s="163">
        <f>ROUND(E21*N21,5)</f>
        <v>657.78</v>
      </c>
      <c r="P21" s="163">
        <v>0</v>
      </c>
      <c r="Q21" s="163">
        <f>ROUND(E21*P21,5)</f>
        <v>0</v>
      </c>
      <c r="R21" s="163"/>
      <c r="S21" s="163"/>
      <c r="T21" s="164">
        <v>2.4E-2</v>
      </c>
      <c r="U21" s="163">
        <f>ROUND(E21*T21,2)</f>
        <v>27.36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87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5">
      <c r="A22" s="154"/>
      <c r="B22" s="161"/>
      <c r="C22" s="250" t="s">
        <v>109</v>
      </c>
      <c r="D22" s="251"/>
      <c r="E22" s="252"/>
      <c r="F22" s="253"/>
      <c r="G22" s="254"/>
      <c r="H22" s="172"/>
      <c r="I22" s="172"/>
      <c r="J22" s="172"/>
      <c r="K22" s="172"/>
      <c r="L22" s="172"/>
      <c r="M22" s="172"/>
      <c r="N22" s="163"/>
      <c r="O22" s="163"/>
      <c r="P22" s="163"/>
      <c r="Q22" s="163"/>
      <c r="R22" s="163"/>
      <c r="S22" s="163"/>
      <c r="T22" s="164"/>
      <c r="U22" s="163"/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110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6" t="str">
        <f>C22</f>
        <v>sanace pláně</v>
      </c>
      <c r="BB22" s="153"/>
      <c r="BC22" s="153"/>
      <c r="BD22" s="153"/>
      <c r="BE22" s="153"/>
      <c r="BF22" s="153"/>
      <c r="BG22" s="153"/>
      <c r="BH22" s="153"/>
    </row>
    <row r="23" spans="1:60" outlineLevel="1" x14ac:dyDescent="0.25">
      <c r="A23" s="154">
        <v>9</v>
      </c>
      <c r="B23" s="161" t="s">
        <v>111</v>
      </c>
      <c r="C23" s="192" t="s">
        <v>112</v>
      </c>
      <c r="D23" s="163" t="s">
        <v>86</v>
      </c>
      <c r="E23" s="168">
        <v>1140</v>
      </c>
      <c r="F23" s="171"/>
      <c r="G23" s="172">
        <f t="shared" ref="G23:G31" si="0">ROUND(E23*F23,2)</f>
        <v>0</v>
      </c>
      <c r="H23" s="171"/>
      <c r="I23" s="172">
        <f t="shared" ref="I23:I31" si="1">ROUND(E23*H23,2)</f>
        <v>0</v>
      </c>
      <c r="J23" s="171"/>
      <c r="K23" s="172">
        <f t="shared" ref="K23:K31" si="2">ROUND(E23*J23,2)</f>
        <v>0</v>
      </c>
      <c r="L23" s="172">
        <v>21</v>
      </c>
      <c r="M23" s="172">
        <f t="shared" ref="M23:M31" si="3">G23*(1+L23/100)</f>
        <v>0</v>
      </c>
      <c r="N23" s="163">
        <v>0.15826000000000001</v>
      </c>
      <c r="O23" s="163">
        <f t="shared" ref="O23:O31" si="4">ROUND(E23*N23,5)</f>
        <v>180.41640000000001</v>
      </c>
      <c r="P23" s="163">
        <v>0</v>
      </c>
      <c r="Q23" s="163">
        <f t="shared" ref="Q23:Q31" si="5">ROUND(E23*P23,5)</f>
        <v>0</v>
      </c>
      <c r="R23" s="163"/>
      <c r="S23" s="163"/>
      <c r="T23" s="164">
        <v>5.6000000000000001E-2</v>
      </c>
      <c r="U23" s="163">
        <f t="shared" ref="U23:U31" si="6">ROUND(E23*T23,2)</f>
        <v>63.84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87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5">
      <c r="A24" s="154">
        <v>10</v>
      </c>
      <c r="B24" s="161" t="s">
        <v>113</v>
      </c>
      <c r="C24" s="192" t="s">
        <v>114</v>
      </c>
      <c r="D24" s="163" t="s">
        <v>86</v>
      </c>
      <c r="E24" s="168">
        <v>1140</v>
      </c>
      <c r="F24" s="171"/>
      <c r="G24" s="172">
        <f t="shared" si="0"/>
        <v>0</v>
      </c>
      <c r="H24" s="171"/>
      <c r="I24" s="172">
        <f t="shared" si="1"/>
        <v>0</v>
      </c>
      <c r="J24" s="171"/>
      <c r="K24" s="172">
        <f t="shared" si="2"/>
        <v>0</v>
      </c>
      <c r="L24" s="172">
        <v>21</v>
      </c>
      <c r="M24" s="172">
        <f t="shared" si="3"/>
        <v>0</v>
      </c>
      <c r="N24" s="163">
        <v>0.30651</v>
      </c>
      <c r="O24" s="163">
        <f t="shared" si="4"/>
        <v>349.42140000000001</v>
      </c>
      <c r="P24" s="163">
        <v>0</v>
      </c>
      <c r="Q24" s="163">
        <f t="shared" si="5"/>
        <v>0</v>
      </c>
      <c r="R24" s="163"/>
      <c r="S24" s="163"/>
      <c r="T24" s="164">
        <v>2.5000000000000001E-2</v>
      </c>
      <c r="U24" s="163">
        <f t="shared" si="6"/>
        <v>28.5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87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5">
      <c r="A25" s="154">
        <v>11</v>
      </c>
      <c r="B25" s="161" t="s">
        <v>115</v>
      </c>
      <c r="C25" s="192" t="s">
        <v>116</v>
      </c>
      <c r="D25" s="163" t="s">
        <v>86</v>
      </c>
      <c r="E25" s="168">
        <v>1140</v>
      </c>
      <c r="F25" s="171"/>
      <c r="G25" s="172">
        <f t="shared" si="0"/>
        <v>0</v>
      </c>
      <c r="H25" s="171"/>
      <c r="I25" s="172">
        <f t="shared" si="1"/>
        <v>0</v>
      </c>
      <c r="J25" s="171"/>
      <c r="K25" s="172">
        <f t="shared" si="2"/>
        <v>0</v>
      </c>
      <c r="L25" s="172">
        <v>21</v>
      </c>
      <c r="M25" s="172">
        <f t="shared" si="3"/>
        <v>0</v>
      </c>
      <c r="N25" s="163">
        <v>0</v>
      </c>
      <c r="O25" s="163">
        <f t="shared" si="4"/>
        <v>0</v>
      </c>
      <c r="P25" s="163">
        <v>0</v>
      </c>
      <c r="Q25" s="163">
        <f t="shared" si="5"/>
        <v>0</v>
      </c>
      <c r="R25" s="163"/>
      <c r="S25" s="163"/>
      <c r="T25" s="164">
        <v>9.0999999999999998E-2</v>
      </c>
      <c r="U25" s="163">
        <f t="shared" si="6"/>
        <v>103.74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87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5">
      <c r="A26" s="154">
        <v>12</v>
      </c>
      <c r="B26" s="161" t="s">
        <v>117</v>
      </c>
      <c r="C26" s="192" t="s">
        <v>118</v>
      </c>
      <c r="D26" s="163" t="s">
        <v>86</v>
      </c>
      <c r="E26" s="168">
        <v>1140</v>
      </c>
      <c r="F26" s="171"/>
      <c r="G26" s="172">
        <f t="shared" si="0"/>
        <v>0</v>
      </c>
      <c r="H26" s="171"/>
      <c r="I26" s="172">
        <f t="shared" si="1"/>
        <v>0</v>
      </c>
      <c r="J26" s="171"/>
      <c r="K26" s="172">
        <f t="shared" si="2"/>
        <v>0</v>
      </c>
      <c r="L26" s="172">
        <v>21</v>
      </c>
      <c r="M26" s="172">
        <f t="shared" si="3"/>
        <v>0</v>
      </c>
      <c r="N26" s="163">
        <v>2.9999999999999997E-4</v>
      </c>
      <c r="O26" s="163">
        <f t="shared" si="4"/>
        <v>0.34200000000000003</v>
      </c>
      <c r="P26" s="163">
        <v>0</v>
      </c>
      <c r="Q26" s="163">
        <f t="shared" si="5"/>
        <v>0</v>
      </c>
      <c r="R26" s="163"/>
      <c r="S26" s="163"/>
      <c r="T26" s="164">
        <v>0</v>
      </c>
      <c r="U26" s="163">
        <f t="shared" si="6"/>
        <v>0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119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5">
      <c r="A27" s="154">
        <v>13</v>
      </c>
      <c r="B27" s="161" t="s">
        <v>120</v>
      </c>
      <c r="C27" s="192" t="s">
        <v>121</v>
      </c>
      <c r="D27" s="163" t="s">
        <v>86</v>
      </c>
      <c r="E27" s="168">
        <v>300</v>
      </c>
      <c r="F27" s="171"/>
      <c r="G27" s="172">
        <f t="shared" si="0"/>
        <v>0</v>
      </c>
      <c r="H27" s="171"/>
      <c r="I27" s="172">
        <f t="shared" si="1"/>
        <v>0</v>
      </c>
      <c r="J27" s="171"/>
      <c r="K27" s="172">
        <f t="shared" si="2"/>
        <v>0</v>
      </c>
      <c r="L27" s="172">
        <v>21</v>
      </c>
      <c r="M27" s="172">
        <f t="shared" si="3"/>
        <v>0</v>
      </c>
      <c r="N27" s="163">
        <v>0.18776000000000001</v>
      </c>
      <c r="O27" s="163">
        <f t="shared" si="4"/>
        <v>56.328000000000003</v>
      </c>
      <c r="P27" s="163">
        <v>0</v>
      </c>
      <c r="Q27" s="163">
        <f t="shared" si="5"/>
        <v>0</v>
      </c>
      <c r="R27" s="163"/>
      <c r="S27" s="163"/>
      <c r="T27" s="164">
        <v>5.1999999999999998E-2</v>
      </c>
      <c r="U27" s="163">
        <f t="shared" si="6"/>
        <v>15.6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87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5">
      <c r="A28" s="154">
        <v>14</v>
      </c>
      <c r="B28" s="161" t="s">
        <v>122</v>
      </c>
      <c r="C28" s="192" t="s">
        <v>123</v>
      </c>
      <c r="D28" s="163" t="s">
        <v>86</v>
      </c>
      <c r="E28" s="168">
        <v>1140</v>
      </c>
      <c r="F28" s="171"/>
      <c r="G28" s="172">
        <f t="shared" si="0"/>
        <v>0</v>
      </c>
      <c r="H28" s="171"/>
      <c r="I28" s="172">
        <f t="shared" si="1"/>
        <v>0</v>
      </c>
      <c r="J28" s="171"/>
      <c r="K28" s="172">
        <f t="shared" si="2"/>
        <v>0</v>
      </c>
      <c r="L28" s="172">
        <v>21</v>
      </c>
      <c r="M28" s="172">
        <f t="shared" si="3"/>
        <v>0</v>
      </c>
      <c r="N28" s="163">
        <v>6.0999999999999997E-4</v>
      </c>
      <c r="O28" s="163">
        <f t="shared" si="4"/>
        <v>0.69540000000000002</v>
      </c>
      <c r="P28" s="163">
        <v>0</v>
      </c>
      <c r="Q28" s="163">
        <f t="shared" si="5"/>
        <v>0</v>
      </c>
      <c r="R28" s="163"/>
      <c r="S28" s="163"/>
      <c r="T28" s="164">
        <v>2E-3</v>
      </c>
      <c r="U28" s="163">
        <f t="shared" si="6"/>
        <v>2.2799999999999998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87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5">
      <c r="A29" s="154">
        <v>15</v>
      </c>
      <c r="B29" s="161" t="s">
        <v>124</v>
      </c>
      <c r="C29" s="192" t="s">
        <v>125</v>
      </c>
      <c r="D29" s="163" t="s">
        <v>86</v>
      </c>
      <c r="E29" s="168">
        <v>1140</v>
      </c>
      <c r="F29" s="171"/>
      <c r="G29" s="172">
        <f t="shared" si="0"/>
        <v>0</v>
      </c>
      <c r="H29" s="171"/>
      <c r="I29" s="172">
        <f t="shared" si="1"/>
        <v>0</v>
      </c>
      <c r="J29" s="171"/>
      <c r="K29" s="172">
        <f t="shared" si="2"/>
        <v>0</v>
      </c>
      <c r="L29" s="172">
        <v>21</v>
      </c>
      <c r="M29" s="172">
        <f t="shared" si="3"/>
        <v>0</v>
      </c>
      <c r="N29" s="163">
        <v>3.4000000000000002E-4</v>
      </c>
      <c r="O29" s="163">
        <f t="shared" si="4"/>
        <v>0.3876</v>
      </c>
      <c r="P29" s="163">
        <v>0</v>
      </c>
      <c r="Q29" s="163">
        <f t="shared" si="5"/>
        <v>0</v>
      </c>
      <c r="R29" s="163"/>
      <c r="S29" s="163"/>
      <c r="T29" s="164">
        <v>8.0000000000000002E-3</v>
      </c>
      <c r="U29" s="163">
        <f t="shared" si="6"/>
        <v>9.1199999999999992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87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5">
      <c r="A30" s="154">
        <v>16</v>
      </c>
      <c r="B30" s="161" t="s">
        <v>126</v>
      </c>
      <c r="C30" s="192" t="s">
        <v>127</v>
      </c>
      <c r="D30" s="163" t="s">
        <v>86</v>
      </c>
      <c r="E30" s="168">
        <v>1040</v>
      </c>
      <c r="F30" s="171"/>
      <c r="G30" s="172">
        <f t="shared" si="0"/>
        <v>0</v>
      </c>
      <c r="H30" s="171"/>
      <c r="I30" s="172">
        <f t="shared" si="1"/>
        <v>0</v>
      </c>
      <c r="J30" s="171"/>
      <c r="K30" s="172">
        <f t="shared" si="2"/>
        <v>0</v>
      </c>
      <c r="L30" s="172">
        <v>21</v>
      </c>
      <c r="M30" s="172">
        <f t="shared" si="3"/>
        <v>0</v>
      </c>
      <c r="N30" s="163">
        <v>0.10141</v>
      </c>
      <c r="O30" s="163">
        <f t="shared" si="4"/>
        <v>105.46639999999999</v>
      </c>
      <c r="P30" s="163">
        <v>0</v>
      </c>
      <c r="Q30" s="163">
        <f t="shared" si="5"/>
        <v>0</v>
      </c>
      <c r="R30" s="163"/>
      <c r="S30" s="163"/>
      <c r="T30" s="164">
        <v>6.4000000000000001E-2</v>
      </c>
      <c r="U30" s="163">
        <f t="shared" si="6"/>
        <v>66.56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87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ht="20.399999999999999" outlineLevel="1" x14ac:dyDescent="0.25">
      <c r="A31" s="154">
        <v>17</v>
      </c>
      <c r="B31" s="161" t="s">
        <v>128</v>
      </c>
      <c r="C31" s="192" t="s">
        <v>129</v>
      </c>
      <c r="D31" s="163" t="s">
        <v>130</v>
      </c>
      <c r="E31" s="168">
        <v>26</v>
      </c>
      <c r="F31" s="171"/>
      <c r="G31" s="172">
        <f t="shared" si="0"/>
        <v>0</v>
      </c>
      <c r="H31" s="171"/>
      <c r="I31" s="172">
        <f t="shared" si="1"/>
        <v>0</v>
      </c>
      <c r="J31" s="171"/>
      <c r="K31" s="172">
        <f t="shared" si="2"/>
        <v>0</v>
      </c>
      <c r="L31" s="172">
        <v>21</v>
      </c>
      <c r="M31" s="172">
        <f t="shared" si="3"/>
        <v>0</v>
      </c>
      <c r="N31" s="163">
        <v>0.35960999999999999</v>
      </c>
      <c r="O31" s="163">
        <f t="shared" si="4"/>
        <v>9.3498599999999996</v>
      </c>
      <c r="P31" s="163">
        <v>0</v>
      </c>
      <c r="Q31" s="163">
        <f t="shared" si="5"/>
        <v>0</v>
      </c>
      <c r="R31" s="163"/>
      <c r="S31" s="163"/>
      <c r="T31" s="164">
        <v>0.36442000000000002</v>
      </c>
      <c r="U31" s="163">
        <f t="shared" si="6"/>
        <v>9.4700000000000006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87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5">
      <c r="A32" s="154"/>
      <c r="B32" s="161"/>
      <c r="C32" s="193" t="s">
        <v>131</v>
      </c>
      <c r="D32" s="165"/>
      <c r="E32" s="169">
        <v>9</v>
      </c>
      <c r="F32" s="172"/>
      <c r="G32" s="172"/>
      <c r="H32" s="172"/>
      <c r="I32" s="172"/>
      <c r="J32" s="172"/>
      <c r="K32" s="172"/>
      <c r="L32" s="172"/>
      <c r="M32" s="172"/>
      <c r="N32" s="163"/>
      <c r="O32" s="163"/>
      <c r="P32" s="163"/>
      <c r="Q32" s="163"/>
      <c r="R32" s="163"/>
      <c r="S32" s="163"/>
      <c r="T32" s="164"/>
      <c r="U32" s="16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96</v>
      </c>
      <c r="AF32" s="153">
        <v>0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5">
      <c r="A33" s="154"/>
      <c r="B33" s="161"/>
      <c r="C33" s="193" t="s">
        <v>132</v>
      </c>
      <c r="D33" s="165"/>
      <c r="E33" s="169">
        <v>6.5</v>
      </c>
      <c r="F33" s="172"/>
      <c r="G33" s="172"/>
      <c r="H33" s="172"/>
      <c r="I33" s="172"/>
      <c r="J33" s="172"/>
      <c r="K33" s="172"/>
      <c r="L33" s="172"/>
      <c r="M33" s="172"/>
      <c r="N33" s="163"/>
      <c r="O33" s="163"/>
      <c r="P33" s="163"/>
      <c r="Q33" s="163"/>
      <c r="R33" s="163"/>
      <c r="S33" s="163"/>
      <c r="T33" s="164"/>
      <c r="U33" s="163"/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96</v>
      </c>
      <c r="AF33" s="153">
        <v>0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5">
      <c r="A34" s="154"/>
      <c r="B34" s="161"/>
      <c r="C34" s="193" t="s">
        <v>133</v>
      </c>
      <c r="D34" s="165"/>
      <c r="E34" s="169">
        <v>4.5</v>
      </c>
      <c r="F34" s="172"/>
      <c r="G34" s="172"/>
      <c r="H34" s="172"/>
      <c r="I34" s="172"/>
      <c r="J34" s="172"/>
      <c r="K34" s="172"/>
      <c r="L34" s="172"/>
      <c r="M34" s="172"/>
      <c r="N34" s="163"/>
      <c r="O34" s="163"/>
      <c r="P34" s="163"/>
      <c r="Q34" s="163"/>
      <c r="R34" s="163"/>
      <c r="S34" s="163"/>
      <c r="T34" s="164"/>
      <c r="U34" s="163"/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96</v>
      </c>
      <c r="AF34" s="153">
        <v>0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5">
      <c r="A35" s="154"/>
      <c r="B35" s="161"/>
      <c r="C35" s="193" t="s">
        <v>134</v>
      </c>
      <c r="D35" s="165"/>
      <c r="E35" s="169">
        <v>6</v>
      </c>
      <c r="F35" s="172"/>
      <c r="G35" s="172"/>
      <c r="H35" s="172"/>
      <c r="I35" s="172"/>
      <c r="J35" s="172"/>
      <c r="K35" s="172"/>
      <c r="L35" s="172"/>
      <c r="M35" s="172"/>
      <c r="N35" s="163"/>
      <c r="O35" s="163"/>
      <c r="P35" s="163"/>
      <c r="Q35" s="163"/>
      <c r="R35" s="163"/>
      <c r="S35" s="163"/>
      <c r="T35" s="164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96</v>
      </c>
      <c r="AF35" s="153">
        <v>0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5">
      <c r="A36" s="154">
        <v>18</v>
      </c>
      <c r="B36" s="161" t="s">
        <v>135</v>
      </c>
      <c r="C36" s="192" t="s">
        <v>136</v>
      </c>
      <c r="D36" s="163" t="s">
        <v>137</v>
      </c>
      <c r="E36" s="168">
        <v>22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63">
        <v>2.2399999999999998E-3</v>
      </c>
      <c r="O36" s="163">
        <f>ROUND(E36*N36,5)</f>
        <v>4.9279999999999997E-2</v>
      </c>
      <c r="P36" s="163">
        <v>0</v>
      </c>
      <c r="Q36" s="163">
        <f>ROUND(E36*P36,5)</f>
        <v>0</v>
      </c>
      <c r="R36" s="163"/>
      <c r="S36" s="163"/>
      <c r="T36" s="164">
        <v>0.129</v>
      </c>
      <c r="U36" s="163">
        <f>ROUND(E36*T36,2)</f>
        <v>2.84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87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x14ac:dyDescent="0.25">
      <c r="A37" s="155" t="s">
        <v>82</v>
      </c>
      <c r="B37" s="162" t="s">
        <v>51</v>
      </c>
      <c r="C37" s="194" t="s">
        <v>52</v>
      </c>
      <c r="D37" s="166"/>
      <c r="E37" s="170"/>
      <c r="F37" s="173"/>
      <c r="G37" s="173">
        <f>SUMIF(AE38:AE48,"&lt;&gt;NOR",G38:G48)</f>
        <v>0</v>
      </c>
      <c r="H37" s="173"/>
      <c r="I37" s="173">
        <f>SUM(I38:I48)</f>
        <v>0</v>
      </c>
      <c r="J37" s="173"/>
      <c r="K37" s="173">
        <f>SUM(K38:K48)</f>
        <v>0</v>
      </c>
      <c r="L37" s="173"/>
      <c r="M37" s="173">
        <f>SUM(M38:M48)</f>
        <v>0</v>
      </c>
      <c r="N37" s="166"/>
      <c r="O37" s="166">
        <f>SUM(O38:O48)</f>
        <v>31.626430000000003</v>
      </c>
      <c r="P37" s="166"/>
      <c r="Q37" s="166">
        <f>SUM(Q38:Q48)</f>
        <v>0</v>
      </c>
      <c r="R37" s="166"/>
      <c r="S37" s="166"/>
      <c r="T37" s="167"/>
      <c r="U37" s="166">
        <f>SUM(U38:U48)</f>
        <v>131.39000000000001</v>
      </c>
      <c r="AE37" t="s">
        <v>83</v>
      </c>
    </row>
    <row r="38" spans="1:60" ht="20.399999999999999" outlineLevel="1" x14ac:dyDescent="0.25">
      <c r="A38" s="154">
        <v>19</v>
      </c>
      <c r="B38" s="161" t="s">
        <v>138</v>
      </c>
      <c r="C38" s="192" t="s">
        <v>139</v>
      </c>
      <c r="D38" s="163" t="s">
        <v>137</v>
      </c>
      <c r="E38" s="168">
        <v>18</v>
      </c>
      <c r="F38" s="171"/>
      <c r="G38" s="172">
        <f>ROUND(E38*F38,2)</f>
        <v>0</v>
      </c>
      <c r="H38" s="171"/>
      <c r="I38" s="172">
        <f>ROUND(E38*H38,2)</f>
        <v>0</v>
      </c>
      <c r="J38" s="171"/>
      <c r="K38" s="172">
        <f>ROUND(E38*J38,2)</f>
        <v>0</v>
      </c>
      <c r="L38" s="172">
        <v>21</v>
      </c>
      <c r="M38" s="172">
        <f>G38*(1+L38/100)</f>
        <v>0</v>
      </c>
      <c r="N38" s="163">
        <v>0.51571999999999996</v>
      </c>
      <c r="O38" s="163">
        <f>ROUND(E38*N38,5)</f>
        <v>9.2829599999999992</v>
      </c>
      <c r="P38" s="163">
        <v>0</v>
      </c>
      <c r="Q38" s="163">
        <f>ROUND(E38*P38,5)</f>
        <v>0</v>
      </c>
      <c r="R38" s="163"/>
      <c r="S38" s="163"/>
      <c r="T38" s="164">
        <v>2.1048399999999998</v>
      </c>
      <c r="U38" s="163">
        <f>ROUND(E38*T38,2)</f>
        <v>37.89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102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ht="61.8" outlineLevel="1" x14ac:dyDescent="0.25">
      <c r="A39" s="154"/>
      <c r="B39" s="161"/>
      <c r="C39" s="250" t="s">
        <v>140</v>
      </c>
      <c r="D39" s="251"/>
      <c r="E39" s="252"/>
      <c r="F39" s="253"/>
      <c r="G39" s="254"/>
      <c r="H39" s="172"/>
      <c r="I39" s="172"/>
      <c r="J39" s="172"/>
      <c r="K39" s="172"/>
      <c r="L39" s="172"/>
      <c r="M39" s="172"/>
      <c r="N39" s="163"/>
      <c r="O39" s="163"/>
      <c r="P39" s="163"/>
      <c r="Q39" s="163"/>
      <c r="R39" s="163"/>
      <c r="S39" s="163"/>
      <c r="T39" s="164"/>
      <c r="U39" s="163"/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110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6" t="str">
        <f>C39</f>
        <v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pískem, pro jakoukoliv míru zhutnění, zásyp rýhy sypaninou z jakékoliv horniny, s uložením výkopku ve vrstvách, se zhutněním.</v>
      </c>
      <c r="BB39" s="153"/>
      <c r="BC39" s="153"/>
      <c r="BD39" s="153"/>
      <c r="BE39" s="153"/>
      <c r="BF39" s="153"/>
      <c r="BG39" s="153"/>
      <c r="BH39" s="153"/>
    </row>
    <row r="40" spans="1:60" outlineLevel="1" x14ac:dyDescent="0.25">
      <c r="A40" s="154"/>
      <c r="B40" s="161"/>
      <c r="C40" s="193" t="s">
        <v>141</v>
      </c>
      <c r="D40" s="165"/>
      <c r="E40" s="169">
        <v>10</v>
      </c>
      <c r="F40" s="172"/>
      <c r="G40" s="172"/>
      <c r="H40" s="172"/>
      <c r="I40" s="172"/>
      <c r="J40" s="172"/>
      <c r="K40" s="172"/>
      <c r="L40" s="172"/>
      <c r="M40" s="172"/>
      <c r="N40" s="163"/>
      <c r="O40" s="163"/>
      <c r="P40" s="163"/>
      <c r="Q40" s="163"/>
      <c r="R40" s="163"/>
      <c r="S40" s="163"/>
      <c r="T40" s="164"/>
      <c r="U40" s="163"/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96</v>
      </c>
      <c r="AF40" s="153">
        <v>0</v>
      </c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5">
      <c r="A41" s="154"/>
      <c r="B41" s="161"/>
      <c r="C41" s="193" t="s">
        <v>142</v>
      </c>
      <c r="D41" s="165"/>
      <c r="E41" s="169">
        <v>8</v>
      </c>
      <c r="F41" s="172"/>
      <c r="G41" s="172"/>
      <c r="H41" s="172"/>
      <c r="I41" s="172"/>
      <c r="J41" s="172"/>
      <c r="K41" s="172"/>
      <c r="L41" s="172"/>
      <c r="M41" s="172"/>
      <c r="N41" s="163"/>
      <c r="O41" s="163"/>
      <c r="P41" s="163"/>
      <c r="Q41" s="163"/>
      <c r="R41" s="163"/>
      <c r="S41" s="163"/>
      <c r="T41" s="164"/>
      <c r="U41" s="163"/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96</v>
      </c>
      <c r="AF41" s="153">
        <v>0</v>
      </c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20.399999999999999" outlineLevel="1" x14ac:dyDescent="0.25">
      <c r="A42" s="154">
        <v>20</v>
      </c>
      <c r="B42" s="161" t="s">
        <v>143</v>
      </c>
      <c r="C42" s="192" t="s">
        <v>144</v>
      </c>
      <c r="D42" s="163" t="s">
        <v>130</v>
      </c>
      <c r="E42" s="168">
        <v>2</v>
      </c>
      <c r="F42" s="171"/>
      <c r="G42" s="172">
        <f t="shared" ref="G42:G48" si="7">ROUND(E42*F42,2)</f>
        <v>0</v>
      </c>
      <c r="H42" s="171"/>
      <c r="I42" s="172">
        <f t="shared" ref="I42:I48" si="8">ROUND(E42*H42,2)</f>
        <v>0</v>
      </c>
      <c r="J42" s="171"/>
      <c r="K42" s="172">
        <f t="shared" ref="K42:K48" si="9">ROUND(E42*J42,2)</f>
        <v>0</v>
      </c>
      <c r="L42" s="172">
        <v>21</v>
      </c>
      <c r="M42" s="172">
        <f t="shared" ref="M42:M48" si="10">G42*(1+L42/100)</f>
        <v>0</v>
      </c>
      <c r="N42" s="163">
        <v>0</v>
      </c>
      <c r="O42" s="163">
        <f t="shared" ref="O42:O48" si="11">ROUND(E42*N42,5)</f>
        <v>0</v>
      </c>
      <c r="P42" s="163">
        <v>0</v>
      </c>
      <c r="Q42" s="163">
        <f t="shared" ref="Q42:Q48" si="12">ROUND(E42*P42,5)</f>
        <v>0</v>
      </c>
      <c r="R42" s="163"/>
      <c r="S42" s="163"/>
      <c r="T42" s="164">
        <v>1.1499999999999999</v>
      </c>
      <c r="U42" s="163">
        <f t="shared" ref="U42:U48" si="13">ROUND(E42*T42,2)</f>
        <v>2.2999999999999998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87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5">
      <c r="A43" s="154">
        <v>21</v>
      </c>
      <c r="B43" s="161" t="s">
        <v>145</v>
      </c>
      <c r="C43" s="192" t="s">
        <v>146</v>
      </c>
      <c r="D43" s="163" t="s">
        <v>130</v>
      </c>
      <c r="E43" s="168">
        <v>1</v>
      </c>
      <c r="F43" s="171"/>
      <c r="G43" s="172">
        <f t="shared" si="7"/>
        <v>0</v>
      </c>
      <c r="H43" s="171"/>
      <c r="I43" s="172">
        <f t="shared" si="8"/>
        <v>0</v>
      </c>
      <c r="J43" s="171"/>
      <c r="K43" s="172">
        <f t="shared" si="9"/>
        <v>0</v>
      </c>
      <c r="L43" s="172">
        <v>21</v>
      </c>
      <c r="M43" s="172">
        <f t="shared" si="10"/>
        <v>0</v>
      </c>
      <c r="N43" s="163">
        <v>2.9200300000000001</v>
      </c>
      <c r="O43" s="163">
        <f t="shared" si="11"/>
        <v>2.9200300000000001</v>
      </c>
      <c r="P43" s="163">
        <v>0</v>
      </c>
      <c r="Q43" s="163">
        <f t="shared" si="12"/>
        <v>0</v>
      </c>
      <c r="R43" s="163"/>
      <c r="S43" s="163"/>
      <c r="T43" s="164">
        <v>15.981999999999999</v>
      </c>
      <c r="U43" s="163">
        <f t="shared" si="13"/>
        <v>15.98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87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20.399999999999999" outlineLevel="1" x14ac:dyDescent="0.25">
      <c r="A44" s="154">
        <v>22</v>
      </c>
      <c r="B44" s="161" t="s">
        <v>147</v>
      </c>
      <c r="C44" s="192" t="s">
        <v>148</v>
      </c>
      <c r="D44" s="163" t="s">
        <v>130</v>
      </c>
      <c r="E44" s="168">
        <v>4</v>
      </c>
      <c r="F44" s="171"/>
      <c r="G44" s="172">
        <f t="shared" si="7"/>
        <v>0</v>
      </c>
      <c r="H44" s="171"/>
      <c r="I44" s="172">
        <f t="shared" si="8"/>
        <v>0</v>
      </c>
      <c r="J44" s="171"/>
      <c r="K44" s="172">
        <f t="shared" si="9"/>
        <v>0</v>
      </c>
      <c r="L44" s="172">
        <v>21</v>
      </c>
      <c r="M44" s="172">
        <f t="shared" si="10"/>
        <v>0</v>
      </c>
      <c r="N44" s="163">
        <v>3.0596700000000001</v>
      </c>
      <c r="O44" s="163">
        <f t="shared" si="11"/>
        <v>12.23868</v>
      </c>
      <c r="P44" s="163">
        <v>0</v>
      </c>
      <c r="Q44" s="163">
        <f t="shared" si="12"/>
        <v>0</v>
      </c>
      <c r="R44" s="163"/>
      <c r="S44" s="163"/>
      <c r="T44" s="164">
        <v>5.024</v>
      </c>
      <c r="U44" s="163">
        <f t="shared" si="13"/>
        <v>20.100000000000001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87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ht="20.399999999999999" outlineLevel="1" x14ac:dyDescent="0.25">
      <c r="A45" s="154">
        <v>23</v>
      </c>
      <c r="B45" s="161" t="s">
        <v>149</v>
      </c>
      <c r="C45" s="192" t="s">
        <v>150</v>
      </c>
      <c r="D45" s="163" t="s">
        <v>130</v>
      </c>
      <c r="E45" s="168">
        <v>4</v>
      </c>
      <c r="F45" s="171"/>
      <c r="G45" s="172">
        <f t="shared" si="7"/>
        <v>0</v>
      </c>
      <c r="H45" s="171"/>
      <c r="I45" s="172">
        <f t="shared" si="8"/>
        <v>0</v>
      </c>
      <c r="J45" s="171"/>
      <c r="K45" s="172">
        <f t="shared" si="9"/>
        <v>0</v>
      </c>
      <c r="L45" s="172">
        <v>21</v>
      </c>
      <c r="M45" s="172">
        <f t="shared" si="10"/>
        <v>0</v>
      </c>
      <c r="N45" s="163">
        <v>0.11436</v>
      </c>
      <c r="O45" s="163">
        <f t="shared" si="11"/>
        <v>0.45744000000000001</v>
      </c>
      <c r="P45" s="163">
        <v>0</v>
      </c>
      <c r="Q45" s="163">
        <f t="shared" si="12"/>
        <v>0</v>
      </c>
      <c r="R45" s="163"/>
      <c r="S45" s="163"/>
      <c r="T45" s="164">
        <v>1.6890000000000001</v>
      </c>
      <c r="U45" s="163">
        <f t="shared" si="13"/>
        <v>6.76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87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5">
      <c r="A46" s="154">
        <v>24</v>
      </c>
      <c r="B46" s="161" t="s">
        <v>151</v>
      </c>
      <c r="C46" s="192" t="s">
        <v>152</v>
      </c>
      <c r="D46" s="163" t="s">
        <v>130</v>
      </c>
      <c r="E46" s="168">
        <v>9</v>
      </c>
      <c r="F46" s="171"/>
      <c r="G46" s="172">
        <f t="shared" si="7"/>
        <v>0</v>
      </c>
      <c r="H46" s="171"/>
      <c r="I46" s="172">
        <f t="shared" si="8"/>
        <v>0</v>
      </c>
      <c r="J46" s="171"/>
      <c r="K46" s="172">
        <f t="shared" si="9"/>
        <v>0</v>
      </c>
      <c r="L46" s="172">
        <v>21</v>
      </c>
      <c r="M46" s="172">
        <f t="shared" si="10"/>
        <v>0</v>
      </c>
      <c r="N46" s="163">
        <v>0.31590000000000001</v>
      </c>
      <c r="O46" s="163">
        <f t="shared" si="11"/>
        <v>2.8431000000000002</v>
      </c>
      <c r="P46" s="163">
        <v>0</v>
      </c>
      <c r="Q46" s="163">
        <f t="shared" si="12"/>
        <v>0</v>
      </c>
      <c r="R46" s="163"/>
      <c r="S46" s="163"/>
      <c r="T46" s="164">
        <v>1.5509999999999999</v>
      </c>
      <c r="U46" s="163">
        <f t="shared" si="13"/>
        <v>13.96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87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5">
      <c r="A47" s="154">
        <v>25</v>
      </c>
      <c r="B47" s="161" t="s">
        <v>153</v>
      </c>
      <c r="C47" s="192" t="s">
        <v>154</v>
      </c>
      <c r="D47" s="163" t="s">
        <v>130</v>
      </c>
      <c r="E47" s="168">
        <v>7</v>
      </c>
      <c r="F47" s="171"/>
      <c r="G47" s="172">
        <f t="shared" si="7"/>
        <v>0</v>
      </c>
      <c r="H47" s="171"/>
      <c r="I47" s="172">
        <f t="shared" si="8"/>
        <v>0</v>
      </c>
      <c r="J47" s="171"/>
      <c r="K47" s="172">
        <f t="shared" si="9"/>
        <v>0</v>
      </c>
      <c r="L47" s="172">
        <v>21</v>
      </c>
      <c r="M47" s="172">
        <f t="shared" si="10"/>
        <v>0</v>
      </c>
      <c r="N47" s="163">
        <v>0.43093999999999999</v>
      </c>
      <c r="O47" s="163">
        <f t="shared" si="11"/>
        <v>3.0165799999999998</v>
      </c>
      <c r="P47" s="163">
        <v>0</v>
      </c>
      <c r="Q47" s="163">
        <f t="shared" si="12"/>
        <v>0</v>
      </c>
      <c r="R47" s="163"/>
      <c r="S47" s="163"/>
      <c r="T47" s="164">
        <v>3.8170000000000002</v>
      </c>
      <c r="U47" s="163">
        <f t="shared" si="13"/>
        <v>26.72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87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5">
      <c r="A48" s="154">
        <v>26</v>
      </c>
      <c r="B48" s="161" t="s">
        <v>155</v>
      </c>
      <c r="C48" s="192" t="s">
        <v>156</v>
      </c>
      <c r="D48" s="163" t="s">
        <v>130</v>
      </c>
      <c r="E48" s="168">
        <v>2</v>
      </c>
      <c r="F48" s="171"/>
      <c r="G48" s="172">
        <f t="shared" si="7"/>
        <v>0</v>
      </c>
      <c r="H48" s="171"/>
      <c r="I48" s="172">
        <f t="shared" si="8"/>
        <v>0</v>
      </c>
      <c r="J48" s="171"/>
      <c r="K48" s="172">
        <f t="shared" si="9"/>
        <v>0</v>
      </c>
      <c r="L48" s="172">
        <v>21</v>
      </c>
      <c r="M48" s="172">
        <f t="shared" si="10"/>
        <v>0</v>
      </c>
      <c r="N48" s="163">
        <v>0.43381999999999998</v>
      </c>
      <c r="O48" s="163">
        <f t="shared" si="11"/>
        <v>0.86763999999999997</v>
      </c>
      <c r="P48" s="163">
        <v>0</v>
      </c>
      <c r="Q48" s="163">
        <f t="shared" si="12"/>
        <v>0</v>
      </c>
      <c r="R48" s="163"/>
      <c r="S48" s="163"/>
      <c r="T48" s="164">
        <v>3.839</v>
      </c>
      <c r="U48" s="163">
        <f t="shared" si="13"/>
        <v>7.68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87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x14ac:dyDescent="0.25">
      <c r="A49" s="155" t="s">
        <v>82</v>
      </c>
      <c r="B49" s="162" t="s">
        <v>53</v>
      </c>
      <c r="C49" s="194" t="s">
        <v>54</v>
      </c>
      <c r="D49" s="166"/>
      <c r="E49" s="170"/>
      <c r="F49" s="173"/>
      <c r="G49" s="173">
        <f>SUMIF(AE50:AE53,"&lt;&gt;NOR",G50:G53)</f>
        <v>0</v>
      </c>
      <c r="H49" s="173"/>
      <c r="I49" s="173">
        <f>SUM(I50:I53)</f>
        <v>0</v>
      </c>
      <c r="J49" s="173"/>
      <c r="K49" s="173">
        <f>SUM(K50:K53)</f>
        <v>0</v>
      </c>
      <c r="L49" s="173"/>
      <c r="M49" s="173">
        <f>SUM(M50:M53)</f>
        <v>0</v>
      </c>
      <c r="N49" s="166"/>
      <c r="O49" s="166">
        <f>SUM(O50:O53)</f>
        <v>0.58799999999999997</v>
      </c>
      <c r="P49" s="166"/>
      <c r="Q49" s="166">
        <f>SUM(Q50:Q53)</f>
        <v>0</v>
      </c>
      <c r="R49" s="166"/>
      <c r="S49" s="166"/>
      <c r="T49" s="167"/>
      <c r="U49" s="166">
        <f>SUM(U50:U53)</f>
        <v>5.4</v>
      </c>
      <c r="AE49" t="s">
        <v>83</v>
      </c>
    </row>
    <row r="50" spans="1:60" outlineLevel="1" x14ac:dyDescent="0.25">
      <c r="A50" s="154">
        <v>27</v>
      </c>
      <c r="B50" s="161" t="s">
        <v>157</v>
      </c>
      <c r="C50" s="192" t="s">
        <v>158</v>
      </c>
      <c r="D50" s="163" t="s">
        <v>137</v>
      </c>
      <c r="E50" s="168">
        <v>22</v>
      </c>
      <c r="F50" s="171"/>
      <c r="G50" s="172">
        <f>ROUND(E50*F50,2)</f>
        <v>0</v>
      </c>
      <c r="H50" s="171"/>
      <c r="I50" s="172">
        <f>ROUND(E50*H50,2)</f>
        <v>0</v>
      </c>
      <c r="J50" s="171"/>
      <c r="K50" s="172">
        <f>ROUND(E50*J50,2)</f>
        <v>0</v>
      </c>
      <c r="L50" s="172">
        <v>21</v>
      </c>
      <c r="M50" s="172">
        <f>G50*(1+L50/100)</f>
        <v>0</v>
      </c>
      <c r="N50" s="163">
        <v>0</v>
      </c>
      <c r="O50" s="163">
        <f>ROUND(E50*N50,5)</f>
        <v>0</v>
      </c>
      <c r="P50" s="163">
        <v>0</v>
      </c>
      <c r="Q50" s="163">
        <f>ROUND(E50*P50,5)</f>
        <v>0</v>
      </c>
      <c r="R50" s="163"/>
      <c r="S50" s="163"/>
      <c r="T50" s="164">
        <v>3.6999999999999998E-2</v>
      </c>
      <c r="U50" s="163">
        <f>ROUND(E50*T50,2)</f>
        <v>0.81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87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ht="20.399999999999999" outlineLevel="1" x14ac:dyDescent="0.25">
      <c r="A51" s="154">
        <v>28</v>
      </c>
      <c r="B51" s="161" t="s">
        <v>159</v>
      </c>
      <c r="C51" s="192" t="s">
        <v>160</v>
      </c>
      <c r="D51" s="163" t="s">
        <v>130</v>
      </c>
      <c r="E51" s="168">
        <v>5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63">
        <v>0.1176</v>
      </c>
      <c r="O51" s="163">
        <f>ROUND(E51*N51,5)</f>
        <v>0.58799999999999997</v>
      </c>
      <c r="P51" s="163">
        <v>0</v>
      </c>
      <c r="Q51" s="163">
        <f>ROUND(E51*P51,5)</f>
        <v>0</v>
      </c>
      <c r="R51" s="163"/>
      <c r="S51" s="163"/>
      <c r="T51" s="164">
        <v>0.91800000000000004</v>
      </c>
      <c r="U51" s="163">
        <f>ROUND(E51*T51,2)</f>
        <v>4.59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87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5">
      <c r="A52" s="154"/>
      <c r="B52" s="161"/>
      <c r="C52" s="193" t="s">
        <v>161</v>
      </c>
      <c r="D52" s="165"/>
      <c r="E52" s="169">
        <v>1</v>
      </c>
      <c r="F52" s="172"/>
      <c r="G52" s="172"/>
      <c r="H52" s="172"/>
      <c r="I52" s="172"/>
      <c r="J52" s="172"/>
      <c r="K52" s="172"/>
      <c r="L52" s="172"/>
      <c r="M52" s="172"/>
      <c r="N52" s="163"/>
      <c r="O52" s="163"/>
      <c r="P52" s="163"/>
      <c r="Q52" s="163"/>
      <c r="R52" s="163"/>
      <c r="S52" s="163"/>
      <c r="T52" s="164"/>
      <c r="U52" s="163"/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96</v>
      </c>
      <c r="AF52" s="153">
        <v>0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5">
      <c r="A53" s="154"/>
      <c r="B53" s="161"/>
      <c r="C53" s="193" t="s">
        <v>162</v>
      </c>
      <c r="D53" s="165"/>
      <c r="E53" s="169">
        <v>4</v>
      </c>
      <c r="F53" s="172"/>
      <c r="G53" s="172"/>
      <c r="H53" s="172"/>
      <c r="I53" s="172"/>
      <c r="J53" s="172"/>
      <c r="K53" s="172"/>
      <c r="L53" s="172"/>
      <c r="M53" s="172"/>
      <c r="N53" s="163"/>
      <c r="O53" s="163"/>
      <c r="P53" s="163"/>
      <c r="Q53" s="163"/>
      <c r="R53" s="163"/>
      <c r="S53" s="163"/>
      <c r="T53" s="164"/>
      <c r="U53" s="163"/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96</v>
      </c>
      <c r="AF53" s="153">
        <v>0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x14ac:dyDescent="0.25">
      <c r="A54" s="155" t="s">
        <v>82</v>
      </c>
      <c r="B54" s="162" t="s">
        <v>55</v>
      </c>
      <c r="C54" s="194" t="s">
        <v>26</v>
      </c>
      <c r="D54" s="166"/>
      <c r="E54" s="170"/>
      <c r="F54" s="173"/>
      <c r="G54" s="173">
        <f>SUMIF(AE55:AE61,"&lt;&gt;NOR",G55:G61)</f>
        <v>0</v>
      </c>
      <c r="H54" s="173"/>
      <c r="I54" s="173">
        <f>SUM(I55:I61)</f>
        <v>0</v>
      </c>
      <c r="J54" s="173"/>
      <c r="K54" s="173">
        <f>SUM(K55:K61)</f>
        <v>0</v>
      </c>
      <c r="L54" s="173"/>
      <c r="M54" s="173">
        <f>SUM(M55:M61)</f>
        <v>0</v>
      </c>
      <c r="N54" s="166"/>
      <c r="O54" s="166">
        <f>SUM(O55:O61)</f>
        <v>0</v>
      </c>
      <c r="P54" s="166"/>
      <c r="Q54" s="166">
        <f>SUM(Q55:Q61)</f>
        <v>0</v>
      </c>
      <c r="R54" s="166"/>
      <c r="S54" s="166"/>
      <c r="T54" s="167"/>
      <c r="U54" s="166">
        <f>SUM(U55:U61)</f>
        <v>0</v>
      </c>
      <c r="AE54" t="s">
        <v>83</v>
      </c>
    </row>
    <row r="55" spans="1:60" outlineLevel="1" x14ac:dyDescent="0.25">
      <c r="A55" s="154">
        <v>29</v>
      </c>
      <c r="B55" s="161" t="s">
        <v>163</v>
      </c>
      <c r="C55" s="192" t="s">
        <v>164</v>
      </c>
      <c r="D55" s="163" t="s">
        <v>165</v>
      </c>
      <c r="E55" s="168">
        <v>1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63">
        <v>0</v>
      </c>
      <c r="O55" s="163">
        <f>ROUND(E55*N55,5)</f>
        <v>0</v>
      </c>
      <c r="P55" s="163">
        <v>0</v>
      </c>
      <c r="Q55" s="163">
        <f>ROUND(E55*P55,5)</f>
        <v>0</v>
      </c>
      <c r="R55" s="163"/>
      <c r="S55" s="163"/>
      <c r="T55" s="164">
        <v>0</v>
      </c>
      <c r="U55" s="163">
        <f>ROUND(E55*T55,2)</f>
        <v>0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87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ht="51.6" outlineLevel="1" x14ac:dyDescent="0.25">
      <c r="A56" s="154"/>
      <c r="B56" s="161"/>
      <c r="C56" s="250" t="s">
        <v>166</v>
      </c>
      <c r="D56" s="251"/>
      <c r="E56" s="252"/>
      <c r="F56" s="253"/>
      <c r="G56" s="254"/>
      <c r="H56" s="172"/>
      <c r="I56" s="172"/>
      <c r="J56" s="172"/>
      <c r="K56" s="172"/>
      <c r="L56" s="172"/>
      <c r="M56" s="172"/>
      <c r="N56" s="163"/>
      <c r="O56" s="163"/>
      <c r="P56" s="163"/>
      <c r="Q56" s="163"/>
      <c r="R56" s="163"/>
      <c r="S56" s="163"/>
      <c r="T56" s="164"/>
      <c r="U56" s="163"/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110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6" t="str">
        <f>C56</f>
        <v>Úhrnná částka musí obsahovat veškeré náklady na dočasné úpravy a regulaci dopravy (i pěší) na staveništi a nezbytné značení a opatření vyplývající z požadavků BOZP na staveništi vč. provizorních lávek a nájezdů, pojízdné ocel.plechy, apod.Trasy pro pěší v souladu s vyhl. č. 398/2009 Sb., o obecných technických požadavcích zabezpečujících bezbariérové užívání staveb. Po dobu realizace stavby zajištěn přístup k objektům pro požární techniku, policie, záchranné služby.</v>
      </c>
      <c r="BB56" s="153"/>
      <c r="BC56" s="153"/>
      <c r="BD56" s="153"/>
      <c r="BE56" s="153"/>
      <c r="BF56" s="153"/>
      <c r="BG56" s="153"/>
      <c r="BH56" s="153"/>
    </row>
    <row r="57" spans="1:60" outlineLevel="1" x14ac:dyDescent="0.25">
      <c r="A57" s="154">
        <v>30</v>
      </c>
      <c r="B57" s="161" t="s">
        <v>167</v>
      </c>
      <c r="C57" s="192" t="s">
        <v>168</v>
      </c>
      <c r="D57" s="163" t="s">
        <v>169</v>
      </c>
      <c r="E57" s="168">
        <v>1</v>
      </c>
      <c r="F57" s="171"/>
      <c r="G57" s="172">
        <f>ROUND(E57*F57,2)</f>
        <v>0</v>
      </c>
      <c r="H57" s="171"/>
      <c r="I57" s="172">
        <f>ROUND(E57*H57,2)</f>
        <v>0</v>
      </c>
      <c r="J57" s="171"/>
      <c r="K57" s="172">
        <f>ROUND(E57*J57,2)</f>
        <v>0</v>
      </c>
      <c r="L57" s="172">
        <v>21</v>
      </c>
      <c r="M57" s="172">
        <f>G57*(1+L57/100)</f>
        <v>0</v>
      </c>
      <c r="N57" s="163">
        <v>0</v>
      </c>
      <c r="O57" s="163">
        <f>ROUND(E57*N57,5)</f>
        <v>0</v>
      </c>
      <c r="P57" s="163">
        <v>0</v>
      </c>
      <c r="Q57" s="163">
        <f>ROUND(E57*P57,5)</f>
        <v>0</v>
      </c>
      <c r="R57" s="163"/>
      <c r="S57" s="163"/>
      <c r="T57" s="164">
        <v>0</v>
      </c>
      <c r="U57" s="163">
        <f>ROUND(E57*T57,2)</f>
        <v>0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87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5">
      <c r="A58" s="154">
        <v>31</v>
      </c>
      <c r="B58" s="161" t="s">
        <v>170</v>
      </c>
      <c r="C58" s="192" t="s">
        <v>171</v>
      </c>
      <c r="D58" s="163" t="s">
        <v>169</v>
      </c>
      <c r="E58" s="168">
        <v>1</v>
      </c>
      <c r="F58" s="171"/>
      <c r="G58" s="172">
        <f>ROUND(E58*F58,2)</f>
        <v>0</v>
      </c>
      <c r="H58" s="171"/>
      <c r="I58" s="172">
        <f>ROUND(E58*H58,2)</f>
        <v>0</v>
      </c>
      <c r="J58" s="171"/>
      <c r="K58" s="172">
        <f>ROUND(E58*J58,2)</f>
        <v>0</v>
      </c>
      <c r="L58" s="172">
        <v>21</v>
      </c>
      <c r="M58" s="172">
        <f>G58*(1+L58/100)</f>
        <v>0</v>
      </c>
      <c r="N58" s="163">
        <v>0</v>
      </c>
      <c r="O58" s="163">
        <f>ROUND(E58*N58,5)</f>
        <v>0</v>
      </c>
      <c r="P58" s="163">
        <v>0</v>
      </c>
      <c r="Q58" s="163">
        <f>ROUND(E58*P58,5)</f>
        <v>0</v>
      </c>
      <c r="R58" s="163"/>
      <c r="S58" s="163"/>
      <c r="T58" s="164">
        <v>0</v>
      </c>
      <c r="U58" s="163">
        <f>ROUND(E58*T58,2)</f>
        <v>0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87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ht="20.399999999999999" outlineLevel="1" x14ac:dyDescent="0.25">
      <c r="A59" s="154">
        <v>32</v>
      </c>
      <c r="B59" s="161" t="s">
        <v>182</v>
      </c>
      <c r="C59" s="192" t="s">
        <v>181</v>
      </c>
      <c r="D59" s="163" t="s">
        <v>165</v>
      </c>
      <c r="E59" s="168">
        <v>1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/>
      <c r="M59" s="172"/>
      <c r="N59" s="163">
        <v>0</v>
      </c>
      <c r="O59" s="163">
        <f>ROUND(E59*N59,5)</f>
        <v>0</v>
      </c>
      <c r="P59" s="163">
        <v>0</v>
      </c>
      <c r="Q59" s="163">
        <f>ROUND(E59*P59,5)</f>
        <v>0</v>
      </c>
      <c r="R59" s="163"/>
      <c r="S59" s="163"/>
      <c r="T59" s="164"/>
      <c r="U59" s="16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5">
      <c r="A60" s="154">
        <v>33</v>
      </c>
      <c r="B60" s="161" t="s">
        <v>172</v>
      </c>
      <c r="C60" s="192" t="s">
        <v>173</v>
      </c>
      <c r="D60" s="163" t="s">
        <v>169</v>
      </c>
      <c r="E60" s="168">
        <v>1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63">
        <v>0</v>
      </c>
      <c r="O60" s="163">
        <f>ROUND(E60*N60,5)</f>
        <v>0</v>
      </c>
      <c r="P60" s="163">
        <v>0</v>
      </c>
      <c r="Q60" s="163">
        <f>ROUND(E60*P60,5)</f>
        <v>0</v>
      </c>
      <c r="R60" s="163"/>
      <c r="S60" s="163"/>
      <c r="T60" s="164">
        <v>0</v>
      </c>
      <c r="U60" s="163">
        <f>ROUND(E60*T60,2)</f>
        <v>0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87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15" customHeight="1" outlineLevel="1" x14ac:dyDescent="0.25">
      <c r="A61" s="181">
        <v>34</v>
      </c>
      <c r="B61" s="182" t="s">
        <v>174</v>
      </c>
      <c r="C61" s="195" t="s">
        <v>175</v>
      </c>
      <c r="D61" s="183" t="s">
        <v>169</v>
      </c>
      <c r="E61" s="184">
        <v>1</v>
      </c>
      <c r="F61" s="185"/>
      <c r="G61" s="186">
        <f>ROUND(E61*F61,2)</f>
        <v>0</v>
      </c>
      <c r="H61" s="185"/>
      <c r="I61" s="186">
        <f>ROUND(E61*H61,2)</f>
        <v>0</v>
      </c>
      <c r="J61" s="185"/>
      <c r="K61" s="186">
        <f>ROUND(E61*J61,2)</f>
        <v>0</v>
      </c>
      <c r="L61" s="186">
        <v>21</v>
      </c>
      <c r="M61" s="186">
        <f>G61*(1+L61/100)</f>
        <v>0</v>
      </c>
      <c r="N61" s="183">
        <v>0</v>
      </c>
      <c r="O61" s="183">
        <f>ROUND(E61*N61,5)</f>
        <v>0</v>
      </c>
      <c r="P61" s="183">
        <v>0</v>
      </c>
      <c r="Q61" s="183">
        <f>ROUND(E61*P61,5)</f>
        <v>0</v>
      </c>
      <c r="R61" s="183"/>
      <c r="S61" s="183"/>
      <c r="T61" s="187">
        <v>0</v>
      </c>
      <c r="U61" s="183">
        <f>ROUND(E61*T61,2)</f>
        <v>0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87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x14ac:dyDescent="0.25">
      <c r="A62" s="6"/>
      <c r="B62" s="7" t="s">
        <v>176</v>
      </c>
      <c r="C62" s="196" t="s">
        <v>176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AC62">
        <v>15</v>
      </c>
      <c r="AD62">
        <v>21</v>
      </c>
    </row>
    <row r="63" spans="1:60" x14ac:dyDescent="0.25">
      <c r="A63" s="188"/>
      <c r="B63" s="189">
        <v>26</v>
      </c>
      <c r="C63" s="197" t="s">
        <v>176</v>
      </c>
      <c r="D63" s="190"/>
      <c r="E63" s="190"/>
      <c r="F63" s="190"/>
      <c r="G63" s="191">
        <f>G8+G19+G37+G49+G54</f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AC63">
        <f>SUMIF(L7:L61,AC62,G7:G61)</f>
        <v>0</v>
      </c>
      <c r="AD63">
        <f>SUMIF(L7:L61,AD62,G7:G61)</f>
        <v>0</v>
      </c>
      <c r="AE63" t="s">
        <v>177</v>
      </c>
    </row>
    <row r="64" spans="1:60" x14ac:dyDescent="0.25">
      <c r="A64" s="6"/>
      <c r="B64" s="7" t="s">
        <v>176</v>
      </c>
      <c r="C64" s="196" t="s">
        <v>176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31" x14ac:dyDescent="0.25">
      <c r="A65" s="6"/>
      <c r="B65" s="7" t="s">
        <v>176</v>
      </c>
      <c r="C65" s="196" t="s">
        <v>176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31" x14ac:dyDescent="0.25">
      <c r="A66" s="255">
        <v>33</v>
      </c>
      <c r="B66" s="255"/>
      <c r="C66" s="25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31" x14ac:dyDescent="0.25">
      <c r="A67" s="257"/>
      <c r="B67" s="258"/>
      <c r="C67" s="259"/>
      <c r="D67" s="258"/>
      <c r="E67" s="258"/>
      <c r="F67" s="258"/>
      <c r="G67" s="26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AE67" t="s">
        <v>178</v>
      </c>
    </row>
    <row r="68" spans="1:31" x14ac:dyDescent="0.25">
      <c r="A68" s="261"/>
      <c r="B68" s="262"/>
      <c r="C68" s="263"/>
      <c r="D68" s="262"/>
      <c r="E68" s="262"/>
      <c r="F68" s="262"/>
      <c r="G68" s="26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31" x14ac:dyDescent="0.25">
      <c r="A69" s="261"/>
      <c r="B69" s="262"/>
      <c r="C69" s="263"/>
      <c r="D69" s="262"/>
      <c r="E69" s="262"/>
      <c r="F69" s="262"/>
      <c r="G69" s="264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31" x14ac:dyDescent="0.25">
      <c r="A70" s="261"/>
      <c r="B70" s="262"/>
      <c r="C70" s="263"/>
      <c r="D70" s="262"/>
      <c r="E70" s="262"/>
      <c r="F70" s="262"/>
      <c r="G70" s="264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31" x14ac:dyDescent="0.25">
      <c r="A71" s="265"/>
      <c r="B71" s="266"/>
      <c r="C71" s="267"/>
      <c r="D71" s="266"/>
      <c r="E71" s="266"/>
      <c r="F71" s="266"/>
      <c r="G71" s="26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31" x14ac:dyDescent="0.25">
      <c r="A72" s="6"/>
      <c r="B72" s="7" t="s">
        <v>176</v>
      </c>
      <c r="C72" s="196" t="s">
        <v>176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31" x14ac:dyDescent="0.25">
      <c r="C73" s="198"/>
      <c r="AE73" t="s">
        <v>179</v>
      </c>
    </row>
  </sheetData>
  <mergeCells count="9">
    <mergeCell ref="C56:G56"/>
    <mergeCell ref="A66:C66"/>
    <mergeCell ref="A67:G71"/>
    <mergeCell ref="A1:G1"/>
    <mergeCell ref="C2:G2"/>
    <mergeCell ref="C3:G3"/>
    <mergeCell ref="C4:G4"/>
    <mergeCell ref="C22:G22"/>
    <mergeCell ref="C39:G39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PDSKADAVY</dc:creator>
  <cp:lastModifiedBy>Kříž Jiří</cp:lastModifiedBy>
  <cp:lastPrinted>2014-02-28T09:52:57Z</cp:lastPrinted>
  <dcterms:created xsi:type="dcterms:W3CDTF">2009-04-08T07:15:50Z</dcterms:created>
  <dcterms:modified xsi:type="dcterms:W3CDTF">2018-05-23T06:07:13Z</dcterms:modified>
</cp:coreProperties>
</file>