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1 - Jižní průčelí - střed..." sheetId="2" r:id="rId2"/>
    <sheet name="01b - střední díl - zakrý..." sheetId="3" r:id="rId3"/>
    <sheet name="2 - Jižní průčelí - západ..." sheetId="4" r:id="rId4"/>
    <sheet name="02b - západní díl - zakrý..." sheetId="5" r:id="rId5"/>
    <sheet name="3 - Jižní průčelí - výcho..." sheetId="6" r:id="rId6"/>
    <sheet name="03b - východní díl - zakr..." sheetId="7" r:id="rId7"/>
    <sheet name="4 - Východní průčelí" sheetId="8" r:id="rId8"/>
    <sheet name="5 - Západní průčelí" sheetId="9" r:id="rId9"/>
    <sheet name="Pokyny pro vyplnění" sheetId="10" r:id="rId10"/>
  </sheets>
  <definedNames>
    <definedName name="_xlnm._FilterDatabase" localSheetId="2" hidden="1">'01b - střední díl - zakrý...'!$C$83:$K$83</definedName>
    <definedName name="_xlnm._FilterDatabase" localSheetId="4" hidden="1">'02b - západní díl - zakrý...'!$C$83:$K$83</definedName>
    <definedName name="_xlnm._FilterDatabase" localSheetId="6" hidden="1">'03b - východní díl - zakr...'!$C$83:$K$83</definedName>
    <definedName name="_xlnm._FilterDatabase" localSheetId="1" hidden="1">'1 - Jižní průčelí - střed...'!$C$93:$K$93</definedName>
    <definedName name="_xlnm._FilterDatabase" localSheetId="3" hidden="1">'2 - Jižní průčelí - západ...'!$C$87:$K$87</definedName>
    <definedName name="_xlnm._FilterDatabase" localSheetId="5" hidden="1">'3 - Jižní průčelí - výcho...'!$C$86:$K$86</definedName>
    <definedName name="_xlnm._FilterDatabase" localSheetId="7" hidden="1">'4 - Východní průčelí'!$C$80:$K$80</definedName>
    <definedName name="_xlnm._FilterDatabase" localSheetId="8" hidden="1">'5 - Západní průčelí'!$C$80:$K$80</definedName>
    <definedName name="_xlnm.Print_Titles" localSheetId="2">'01b - střední díl - zakrý...'!$83:$83</definedName>
    <definedName name="_xlnm.Print_Titles" localSheetId="4">'02b - západní díl - zakrý...'!$83:$83</definedName>
    <definedName name="_xlnm.Print_Titles" localSheetId="6">'03b - východní díl - zakr...'!$83:$83</definedName>
    <definedName name="_xlnm.Print_Titles" localSheetId="1">'1 - Jižní průčelí - střed...'!$93:$93</definedName>
    <definedName name="_xlnm.Print_Titles" localSheetId="3">'2 - Jižní průčelí - západ...'!$87:$87</definedName>
    <definedName name="_xlnm.Print_Titles" localSheetId="5">'3 - Jižní průčelí - výcho...'!$86:$86</definedName>
    <definedName name="_xlnm.Print_Titles" localSheetId="7">'4 - Východní průčelí'!$80:$80</definedName>
    <definedName name="_xlnm.Print_Titles" localSheetId="8">'5 - Západní průčelí'!$80:$80</definedName>
    <definedName name="_xlnm.Print_Titles" localSheetId="0">'Rekapitulace stavby'!$49:$49</definedName>
    <definedName name="_xlnm.Print_Area" localSheetId="2">'01b - střední díl - zakrý...'!$C$4:$J$38,'01b - střední díl - zakrý...'!$C$44:$J$63,'01b - střední díl - zakrý...'!$C$69:$K$91</definedName>
    <definedName name="_xlnm.Print_Area" localSheetId="4">'02b - západní díl - zakrý...'!$C$4:$J$38,'02b - západní díl - zakrý...'!$C$44:$J$63,'02b - západní díl - zakrý...'!$C$69:$K$91</definedName>
    <definedName name="_xlnm.Print_Area" localSheetId="6">'03b - východní díl - zakr...'!$C$4:$J$38,'03b - východní díl - zakr...'!$C$44:$J$63,'03b - východní díl - zakr...'!$C$69:$K$91</definedName>
    <definedName name="_xlnm.Print_Area" localSheetId="1">'1 - Jižní průčelí - střed...'!$C$4:$J$36,'1 - Jižní průčelí - střed...'!$C$42:$J$75,'1 - Jižní průčelí - střed...'!$C$81:$K$307</definedName>
    <definedName name="_xlnm.Print_Area" localSheetId="3">'2 - Jižní průčelí - západ...'!$C$4:$J$36,'2 - Jižní průčelí - západ...'!$C$42:$J$69,'2 - Jižní průčelí - západ...'!$C$75:$K$268</definedName>
    <definedName name="_xlnm.Print_Area" localSheetId="5">'3 - Jižní průčelí - výcho...'!$C$4:$J$36,'3 - Jižní průčelí - výcho...'!$C$42:$J$68,'3 - Jižní průčelí - výcho...'!$C$74:$K$263</definedName>
    <definedName name="_xlnm.Print_Area" localSheetId="7">'4 - Východní průčelí'!$C$4:$J$36,'4 - Východní průčelí'!$C$42:$J$62,'4 - Východní průčelí'!$C$68:$K$95</definedName>
    <definedName name="_xlnm.Print_Area" localSheetId="8">'5 - Západní průčelí'!$C$4:$J$36,'5 - Západní průčelí'!$C$42:$J$62,'5 - Západní průčelí'!$C$68:$K$101</definedName>
    <definedName name="_xlnm.Print_Area" localSheetId="9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stavby'!$C$39:$AQ$63</definedName>
  </definedNames>
  <calcPr fullCalcOnLoad="1"/>
</workbook>
</file>

<file path=xl/sharedStrings.xml><?xml version="1.0" encoding="utf-8"?>
<sst xmlns="http://schemas.openxmlformats.org/spreadsheetml/2006/main" count="7880" uniqueCount="1350">
  <si>
    <t>Export VZ</t>
  </si>
  <si>
    <t>List obsahuje:</t>
  </si>
  <si>
    <t>3.0</t>
  </si>
  <si>
    <t>False</t>
  </si>
  <si>
    <t>{5843F7D2-3BBB-4DC3-BF34-15ACFD0C2649}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</si>
  <si>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</si>
  <si>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</si>
  <si>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</si>
  <si>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</si>
  <si>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</si>
  <si>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</si>
  <si>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</si>
  <si>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</si>
  <si>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022017_B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</si>
  <si>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</si>
  <si>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</si>
  <si>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Obnova vnějšího pláště hlavní budovy Hankova domu č.p. 299 ve Dvoře Králové n. Labem - pro rok 2019</t>
  </si>
  <si>
    <t>0,1</t>
  </si>
  <si>
    <t>KSO:</t>
  </si>
  <si>
    <t>CC-CZ:</t>
  </si>
  <si>
    <t>1</t>
  </si>
  <si>
    <t>Místo:</t>
  </si>
  <si>
    <t xml:space="preserve"> </t>
  </si>
  <si>
    <t>Datum:</t>
  </si>
  <si>
    <t>15.03.2017</t>
  </si>
  <si>
    <t>10</t>
  </si>
  <si>
    <t>100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</si>
  <si>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</si>
  <si>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</si>
  <si>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</si>
  <si>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</si>
  <si>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</si>
  <si>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</si>
  <si>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</si>
  <si>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</si>
  <si>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</si>
  <si>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</si>
  <si>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</si>
  <si>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</si>
  <si>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</si>
  <si>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</si>
  <si>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</si>
  <si>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</si>
  <si>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</si>
  <si>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</si>
  <si>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</si>
  <si>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</si>
  <si>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</si>
  <si>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</si>
  <si>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</si>
  <si>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</si>
  <si>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</si>
  <si>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</si>
  <si>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</si>
  <si>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</si>
  <si>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</si>
  <si>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</si>
  <si>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</si>
  <si>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</si>
  <si>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</si>
  <si>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</si>
  <si>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</si>
  <si>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</si>
  <si>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</si>
  <si>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</si>
  <si>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</si>
  <si>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</si>
  <si>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</si>
  <si>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</si>
  <si>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</si>
  <si>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</si>
  <si>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</si>
  <si>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</si>
  <si>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</si>
  <si>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Jižní průčelí - střední díl</t>
  </si>
  <si>
    <t>STA</t>
  </si>
  <si>
    <t>{5D7A2CC1-FF23-4EC8-A210-DBA98EDAF966}</t>
  </si>
  <si>
    <t>Soupis</t>
  </si>
  <si>
    <t>2</t>
  </si>
  <si>
    <t>###NOINSERT###</t>
  </si>
  <si>
    <t>01b</t>
  </si>
  <si>
    <t>střední díl - zakrývání</t>
  </si>
  <si>
    <t>{402AF9C7-C842-4C0A-BD65-009D218BBE3C}</t>
  </si>
  <si>
    <t>Jižní průčelí - západní díl</t>
  </si>
  <si>
    <t>{053DEDAC-43ED-49A3-806B-61B58F17513E}</t>
  </si>
  <si>
    <t>02b</t>
  </si>
  <si>
    <t>západní díl - zakrývání</t>
  </si>
  <si>
    <t>{B9637D6D-15D1-4160-9A05-4F0617592D33}</t>
  </si>
  <si>
    <t>3</t>
  </si>
  <si>
    <t>Jižní průčelí - východní díl</t>
  </si>
  <si>
    <t>{F06235D9-0DE7-4927-B79E-1AA819F59E74}</t>
  </si>
  <si>
    <t>03b</t>
  </si>
  <si>
    <t>východní díl - zakrývání</t>
  </si>
  <si>
    <t>{AEA95397-BDD0-4E03-B49A-631B813D93BC}</t>
  </si>
  <si>
    <t>4</t>
  </si>
  <si>
    <t>Východní průčelí</t>
  </si>
  <si>
    <t>{89DAA774-6D56-40C9-B554-F7F7D51E0E5C}</t>
  </si>
  <si>
    <t>5</t>
  </si>
  <si>
    <t>Západní průčelí</t>
  </si>
  <si>
    <t>{0B7830EF-E32C-4F98-9111-7981AA3758E1}</t>
  </si>
  <si>
    <t>Zpět na list:</t>
  </si>
  <si>
    <t>KRYCÍ LIST SOUPISU</t>
  </si>
  <si>
    <t>Objekt:</t>
  </si>
  <si>
    <t>1 - Jižní průčelí - střední díl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</si>
  <si>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</si>
  <si>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</si>
  <si>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</si>
  <si>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</si>
  <si>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</si>
  <si>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</si>
  <si>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</si>
  <si>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</si>
  <si>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</si>
  <si>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</si>
  <si>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</si>
  <si>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</si>
  <si>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997 - Přesun sutě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</si>
  <si>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</si>
  <si>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</si>
  <si>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</si>
  <si>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</si>
  <si>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</si>
  <si>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</si>
  <si>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</si>
  <si>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</si>
  <si>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</si>
  <si>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</si>
  <si>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</si>
  <si>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</si>
  <si>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</si>
  <si>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</si>
  <si>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</si>
  <si>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</si>
  <si>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</si>
  <si>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</si>
  <si>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</si>
  <si>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</si>
  <si>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</si>
  <si>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</si>
  <si>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</si>
  <si>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</si>
  <si>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</si>
  <si>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</si>
  <si>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</si>
  <si>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</si>
  <si>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</si>
  <si>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282</t>
  </si>
  <si>
    <t>K</t>
  </si>
  <si>
    <t>113106111</t>
  </si>
  <si>
    <t>Rozebrání dlažeb komunikací pro pěší z mozaiky</t>
  </si>
  <si>
    <t>m2</t>
  </si>
  <si>
    <t>CS ÚRS 2014 01</t>
  </si>
  <si>
    <t>-1324723163</t>
  </si>
  <si>
    <t>VV</t>
  </si>
  <si>
    <t>6*1,5</t>
  </si>
  <si>
    <t>Svislé a kompletní konstrukce</t>
  </si>
  <si>
    <t>264</t>
  </si>
  <si>
    <t>317231129</t>
  </si>
  <si>
    <t>Zdivo římsové z cihel dl 290 mm pevnosti P 20 až 25 na MC 15</t>
  </si>
  <si>
    <t>m3</t>
  </si>
  <si>
    <t>1389198583</t>
  </si>
  <si>
    <t>P</t>
  </si>
  <si>
    <t>Poznámka k položce:
O9b</t>
  </si>
  <si>
    <t>9,5*0,065*0,29</t>
  </si>
  <si>
    <t>Komunikace</t>
  </si>
  <si>
    <t>283</t>
  </si>
  <si>
    <t>591412111</t>
  </si>
  <si>
    <t>Kladení dlažby z mozaiky dvou a vícebarevné komunikací pro pěší lože z kameniva</t>
  </si>
  <si>
    <t>-1980366207</t>
  </si>
  <si>
    <t>6</t>
  </si>
  <si>
    <t>Úpravy povrchů, podlahy a osazování výplní</t>
  </si>
  <si>
    <t>224</t>
  </si>
  <si>
    <t>622321191R</t>
  </si>
  <si>
    <t>Příplatek za použití pojiva vicat</t>
  </si>
  <si>
    <t>kg</t>
  </si>
  <si>
    <t>-549091857</t>
  </si>
  <si>
    <t>131,68*0,03*0,2*1200</t>
  </si>
  <si>
    <t>225</t>
  </si>
  <si>
    <t>622321191R1</t>
  </si>
  <si>
    <t>Příplatek za použití antuky</t>
  </si>
  <si>
    <t>-1452849999</t>
  </si>
  <si>
    <t>131,68*0,03*0,03*1050</t>
  </si>
  <si>
    <t>226</t>
  </si>
  <si>
    <t>622321191R2</t>
  </si>
  <si>
    <t>Příplatek za použití dřevného uhlí</t>
  </si>
  <si>
    <t>-1709948482</t>
  </si>
  <si>
    <t>131,68*0,03*0,03*400</t>
  </si>
  <si>
    <t>277</t>
  </si>
  <si>
    <t>629995101</t>
  </si>
  <si>
    <t>Očištění vnějších ploch tlakovou vodou</t>
  </si>
  <si>
    <t>-1713905531</t>
  </si>
  <si>
    <t>10,4*3,2*1,8 "klenby"</t>
  </si>
  <si>
    <t>((10,4*4,9-3*4)+(3,2*4,9-1*5,27)+(3,2*4,9-1*5,27)+(10,4*4,4-3*4)+(3,2*4,4-1*5,27)+(3,2*4,-1*5,27)+(10,4*4,4-2*3,1--5))*1,3    "portikus"</t>
  </si>
  <si>
    <t>(0,75*5,2*1,3+0,5*3,5*0,75*1,3+4*0,75*1,8) "západní průčelí"</t>
  </si>
  <si>
    <t>(0,75*5,2*1,3+0,5*3,5*0,75*1,3+4*0,75*1,8) "východní průčelí"</t>
  </si>
  <si>
    <t>(10,4*6,8*1,3+11,4*0,75*1,8) "jižní průčelí"</t>
  </si>
  <si>
    <t>291</t>
  </si>
  <si>
    <t>631311116</t>
  </si>
  <si>
    <t>Mazanina tl do 80 mm z betonu prostého tř. C 25/30</t>
  </si>
  <si>
    <t>1061643704</t>
  </si>
  <si>
    <t>9,5*2,5*0,03</t>
  </si>
  <si>
    <t>292</t>
  </si>
  <si>
    <t>631311226</t>
  </si>
  <si>
    <t>Mazanina tl do 120 mm z betonu prostého vodostavebného V 4 tř. B 30</t>
  </si>
  <si>
    <t>-827833512</t>
  </si>
  <si>
    <t>9,5*2,5*0,1</t>
  </si>
  <si>
    <t>298</t>
  </si>
  <si>
    <t>631319111</t>
  </si>
  <si>
    <t>Příplatek k mazanině za provedení odtokového žlábku do 200x100 mm</t>
  </si>
  <si>
    <t>m</t>
  </si>
  <si>
    <t>-610360584</t>
  </si>
  <si>
    <t>2,5+9,5+2,5</t>
  </si>
  <si>
    <t>297</t>
  </si>
  <si>
    <t>631319181</t>
  </si>
  <si>
    <t>Příplatek k mazanině tl do 80 mm za sklon do 35°</t>
  </si>
  <si>
    <t>-1073893152</t>
  </si>
  <si>
    <t>290</t>
  </si>
  <si>
    <t>631362021</t>
  </si>
  <si>
    <t>Výztuž mazanin svařovanými sítěmi Kari</t>
  </si>
  <si>
    <t>t</t>
  </si>
  <si>
    <t>699420943</t>
  </si>
  <si>
    <t>9,5*2,5*0,00444</t>
  </si>
  <si>
    <t>300</t>
  </si>
  <si>
    <t>632481212</t>
  </si>
  <si>
    <t>Separační vrstva z asfaltovaného pásu</t>
  </si>
  <si>
    <t>-1673753874</t>
  </si>
  <si>
    <t>9,5*2,5</t>
  </si>
  <si>
    <t>299</t>
  </si>
  <si>
    <t>634113113R</t>
  </si>
  <si>
    <t>Výplň dilatačních spár kovovým profilem v 40 mm</t>
  </si>
  <si>
    <t>-18520056</t>
  </si>
  <si>
    <t>6*2,5+2*9,5</t>
  </si>
  <si>
    <t>301</t>
  </si>
  <si>
    <t>634113115R</t>
  </si>
  <si>
    <t>Výplň dilatačních spár mazanin plastovým profilem v 100 mm</t>
  </si>
  <si>
    <t>331804277</t>
  </si>
  <si>
    <t>51</t>
  </si>
  <si>
    <t>O1b</t>
  </si>
  <si>
    <t>Replika původní štukové dvouvrstvé omítky základních ploch ze speciální staveništní malty (receptura A)</t>
  </si>
  <si>
    <t>1332639428</t>
  </si>
  <si>
    <t>(10,4*6,8-2*3,1-3,9)*1,3*0,2 "jižní průčelí"</t>
  </si>
  <si>
    <t>(0,75*5,2*1,3+0,5*3,5*0,75*1,3)*0,2 "západní průčelí"</t>
  </si>
  <si>
    <t>(0,75*5,2*1,3+0,5*3,5*0,75*1,3)*0,2 "východní průčelí"</t>
  </si>
  <si>
    <t>258</t>
  </si>
  <si>
    <t>O6a</t>
  </si>
  <si>
    <t>Obnova kordonové římsy r. š. 300 mm - konsolidace organokřemičitany;oprava vápenocementové štukové omítky v rozsahu 100% za použití speciální staveništní maltové směsi (receptura C+H)</t>
  </si>
  <si>
    <t>15427958</t>
  </si>
  <si>
    <t>10,2-3*1,3</t>
  </si>
  <si>
    <t>259</t>
  </si>
  <si>
    <t>O6a_</t>
  </si>
  <si>
    <t>Obnova kordonové římsy r. š. 300 mm - Mechanické odstranění (prýskáním) nepůvodních cementových štukových omítek z omítek původních</t>
  </si>
  <si>
    <t>755685381</t>
  </si>
  <si>
    <t>165</t>
  </si>
  <si>
    <t>O1a</t>
  </si>
  <si>
    <t>Obnova omítek základních ploch - Konsolidace organokřemičitany; oprava vápenocementové štukové omítky v rozsahu 100% za použití speciální staveništní maltové směsi (receptura A)</t>
  </si>
  <si>
    <t>-1637738185</t>
  </si>
  <si>
    <t xml:space="preserve">(10,4*6,8-2*3,1-3,9)*1,3*0,8 "jižní průčelí" </t>
  </si>
  <si>
    <t>(0,75*5,2*1,3+0,5*3,5*0,75*1,3)*0,8 "západní průčelí"</t>
  </si>
  <si>
    <t>(0,75*5,2*1,3+0,5*3,5*0,75*1,3)*0,8 "východní průčelí"</t>
  </si>
  <si>
    <t>166</t>
  </si>
  <si>
    <t>O1a_</t>
  </si>
  <si>
    <t>Obnova omítek základních ploch - Mechanické odstranění (prýskáním) nepůvodních cementových štukových omítek z omítek původních</t>
  </si>
  <si>
    <t>-569743870</t>
  </si>
  <si>
    <t>167</t>
  </si>
  <si>
    <t>O1š</t>
  </si>
  <si>
    <t>Štukové omítky základních ploch - Nové štukové omítky budou provedeny ze staveništně připraveného probarveného štuku (receptura D)</t>
  </si>
  <si>
    <t>1914879221</t>
  </si>
  <si>
    <t>10,4*3,2*1,8</t>
  </si>
  <si>
    <t>0,75*5,2*1,3+0,5*3,5*0,75*1,3*0,8 "západní průčelí"</t>
  </si>
  <si>
    <t>0,75*5,2*1,3+0,5*3,5*0,75*1,3*0,8 "východní průčelí"</t>
  </si>
  <si>
    <t>260</t>
  </si>
  <si>
    <t>O6š</t>
  </si>
  <si>
    <t xml:space="preserve">Štukové omítky kordonové římsy r. š. 300 mm - Nové štukové omítky budou provedeny ze staveništně připraveného probarveného štuku (receptura H); římsa bude zhotovena tažením šablon </t>
  </si>
  <si>
    <t>1124312142</t>
  </si>
  <si>
    <t>261</t>
  </si>
  <si>
    <t>O8b</t>
  </si>
  <si>
    <t>Replika původní štukové dvouvrstvé omítky pásové patice r. š. 450 mm ze speciální maltové směsi (receptura C+H)</t>
  </si>
  <si>
    <t>-1172876819</t>
  </si>
  <si>
    <t>262</t>
  </si>
  <si>
    <t>O9b</t>
  </si>
  <si>
    <t>Replika původní štukové dvouvrstvé omítky parapetní římsy r.š. 300 mm ze speciální maltové směsi (receptura C+H)</t>
  </si>
  <si>
    <t>1175675082</t>
  </si>
  <si>
    <t xml:space="preserve">Poznámka k položce:
Replika původní štukové dvouvrstvé omítky parapetní římsy r.š. 300 mm ze speciální maltové směsi (receptura C+H)
</t>
  </si>
  <si>
    <t>85</t>
  </si>
  <si>
    <t>O10b</t>
  </si>
  <si>
    <t>Obnova členitého kladí 2NP (tj. architráv r.š. 600, vlys r.š. 350 a římsa r.š.700) - konsolidace organokřemičitany;oprava vápenocementové štukové omítky v rozsahu 100% za použití speciální staveništní maltové směsi (receptura C)</t>
  </si>
  <si>
    <t>1163781447</t>
  </si>
  <si>
    <t>(10,5+0,8+0,8)*1,3</t>
  </si>
  <si>
    <t>86</t>
  </si>
  <si>
    <t>O10b_</t>
  </si>
  <si>
    <t>Obnova členitého kladí 2NP (tj. architráv r.š. 600, vlys r.š. 350 a římsa r.š.700) - Mechanické odstranění (prýskáním) nepůvodních cementových štukových omítek z omítek původních</t>
  </si>
  <si>
    <t>656982144</t>
  </si>
  <si>
    <t>89</t>
  </si>
  <si>
    <t>O10š</t>
  </si>
  <si>
    <t xml:space="preserve">Obnova členitého kladí 2NP (tj. architráv r.š. 600, vlys r.š. 350 a římsa r.š.700) - Nové štukové omítky budou provedeny ze staveništně připraveného probarveného štuku (receptura H); římsa bude zhotovena tažením šablon </t>
  </si>
  <si>
    <t>2114017609</t>
  </si>
  <si>
    <t>90</t>
  </si>
  <si>
    <t>O11b</t>
  </si>
  <si>
    <t>Obnova výrazně vyložené konzolové korunní římsy r.š. 1100 mm - konsolidace organokřemičitany;oprava vápenocementové štukové omítky v rozsahu 100% za použití speciální staveništní maltové směsi (receptura C)</t>
  </si>
  <si>
    <t>1569156657</t>
  </si>
  <si>
    <t>(11,5+4,2+4,2)*1,3</t>
  </si>
  <si>
    <t>91</t>
  </si>
  <si>
    <t>O11b_</t>
  </si>
  <si>
    <t>Obnova výrazně vyložené konzolové korunní římsy r.š. 1100 mm - Mechanické odstranění (prýskáním) nepůvodních cementových štukových omítek z omítek původních</t>
  </si>
  <si>
    <t>1161720144</t>
  </si>
  <si>
    <t>92</t>
  </si>
  <si>
    <t>O11š</t>
  </si>
  <si>
    <t xml:space="preserve">Obnova výrazně vyložené konzolové korunní římsy r.š. 1100 mm - Nové štukové omítky budou provedeny ze staveništně připraveného probarveného štuku (receptura H); římsa bude zhotovena tažením šablon </t>
  </si>
  <si>
    <t>2004838423</t>
  </si>
  <si>
    <t>93</t>
  </si>
  <si>
    <t>O12a</t>
  </si>
  <si>
    <t>Obnova omítek ostění a profilované archivolty dveřního otvoru (s.v. 1250/3265mm) - Konsolidace organokřemičitany; oprava vápenocementové štukové omítky v rozsahu 100% za použití speciální staveništní maltové směsi (receptura C)</t>
  </si>
  <si>
    <t>ks</t>
  </si>
  <si>
    <t>341118776</t>
  </si>
  <si>
    <t>94</t>
  </si>
  <si>
    <t>O12a_</t>
  </si>
  <si>
    <t>Obnova omítek ostění a profilované archivolty dveřního otvoru (s.v. 1250/3265mm) - Mechanické odstranění (prýskáním) nepůvodních cementových štukových omítek z omítek původních</t>
  </si>
  <si>
    <t>1957067434</t>
  </si>
  <si>
    <t>95</t>
  </si>
  <si>
    <t>O12š</t>
  </si>
  <si>
    <t>Obnova omítek ostění a profilované archivolty dveřního otvoru (s.v. 1250/3265mm) - Nové štukové omítky budou provedeny ze staveništně připraveného probarveného štuku (receptura D)</t>
  </si>
  <si>
    <t>-781029641</t>
  </si>
  <si>
    <t>98</t>
  </si>
  <si>
    <t>O13a</t>
  </si>
  <si>
    <t>Obnova omítek ostění a profilované archivolty okenního otvoru (s.v. 1250/2540mm) - Konsolidace organokřemičitany; oprava vápenocementové štukové omítky v rozsahu 100% za použití speciální staveništní maltové směsi (receptura C)</t>
  </si>
  <si>
    <t>-841070104</t>
  </si>
  <si>
    <t>99</t>
  </si>
  <si>
    <t>O13a_</t>
  </si>
  <si>
    <t>Obnova omítek ostění a profilované archivolty okenního otvoru (s.v. 1250/2540mm) - Mechanické odstranění (prýskáním) nepůvodních cementových štukových omítek z omítek původních</t>
  </si>
  <si>
    <t>-203319704</t>
  </si>
  <si>
    <t>O13š</t>
  </si>
  <si>
    <t>Obnova omítek ostění a profilované archivolty okenního otvoru (s.v. 1250/2540mm) - Nové štukové omítky budou provedeny ze staveništně připraveného probarveného štuku (receptura D)</t>
  </si>
  <si>
    <t>-452484021</t>
  </si>
  <si>
    <t>102</t>
  </si>
  <si>
    <t>O16a</t>
  </si>
  <si>
    <t>Obnova původních omítek profilované patky a kanelovaného dříku pilastru výšky 4500 mm - Konsolidace organokřemičitany; oprava vápenocementové štukové omítky v rozsahu 100% za použití speciální staveništní maltové směsi (receptura C)</t>
  </si>
  <si>
    <t>2023450027</t>
  </si>
  <si>
    <t>103</t>
  </si>
  <si>
    <t>O16a_</t>
  </si>
  <si>
    <t>Obnova původních omítek profilované patky a kanelovaného dříku pilastru výšky 4500 mm - Mechanické odstranění (prýskáním) nepůvodních cementových štukových omítek z omítek původních</t>
  </si>
  <si>
    <t>-1619836533</t>
  </si>
  <si>
    <t>104</t>
  </si>
  <si>
    <t>O16š</t>
  </si>
  <si>
    <t>Obnova původních omítek profilované patky a kanelovaného dříku pilastru výšky 4500 mm - Nové štukové omítky budou provedeny ze staveništně připraveného probarveného štuku (receptura D)</t>
  </si>
  <si>
    <t>1807399832</t>
  </si>
  <si>
    <t>266</t>
  </si>
  <si>
    <t>O16š_</t>
  </si>
  <si>
    <t>Replika původních píšťal vložených do spodních částí kanelur dříku pilastrů</t>
  </si>
  <si>
    <t>767678644</t>
  </si>
  <si>
    <t>108</t>
  </si>
  <si>
    <t>O17</t>
  </si>
  <si>
    <t>Obnova původních omítek kartuše s profilovaným orámováním a geometrickou výzdobou 870/1000 mm - Konsolidace organokřemičitany; oprava vápenocementové štukové omítky v rozsahu 100% za použití speciální staveništní maltové směsi (receptura C)</t>
  </si>
  <si>
    <t>-816065818</t>
  </si>
  <si>
    <t>109</t>
  </si>
  <si>
    <t>O17_</t>
  </si>
  <si>
    <t>Obnova původních omítek kartuše s profilovaným orámováním a geometrickou výzdobou 870/1000 mm - Mechanické odstranění (prýskáním) nepůvodních cementových štukových omítek z omítek původních</t>
  </si>
  <si>
    <t>-162710302</t>
  </si>
  <si>
    <t>110</t>
  </si>
  <si>
    <t>O17š</t>
  </si>
  <si>
    <t>Obnova původních omítek kartuše s profilovaným orámováním a geometrickou výzdobou 870/1000 mm - Nové štukové omítky budou provedeny ze staveništně připraveného probarveného štuku (receptura D)</t>
  </si>
  <si>
    <t>-1416753819</t>
  </si>
  <si>
    <t>111</t>
  </si>
  <si>
    <t>O18</t>
  </si>
  <si>
    <t>Obnova původních omítek kartuše s profilovaným orámováním a plastickou výzdobou 750/1450 mm - Konsolidace organokřemičitany; oprava vápenocementové štukové omítky v rozsahu 100% za použití speciální staveništní maltové směsi (receptura C)</t>
  </si>
  <si>
    <t>-2057913459</t>
  </si>
  <si>
    <t>112</t>
  </si>
  <si>
    <t>O18_</t>
  </si>
  <si>
    <t>Obnova původních omítek kartuše s profilovaným orámováním a plastickou výzdobou 750/1450 mm - Mechanické odstranění (prýskáním) nepůvodních cementových štukových omítek z omítek původních</t>
  </si>
  <si>
    <t>-1852138986</t>
  </si>
  <si>
    <t>113</t>
  </si>
  <si>
    <t>O18š</t>
  </si>
  <si>
    <t>Obnova původních omítek kartuše s profilovaným orámováním a plastickou výzdobou 750/1450 mm - Nové štukové omítky budou provedeny ze staveništně připraveného probarveného štuku (receptura D)</t>
  </si>
  <si>
    <t>125931542</t>
  </si>
  <si>
    <t>114</t>
  </si>
  <si>
    <t>O19</t>
  </si>
  <si>
    <t>Obnova původních omítek kartuše s profilovaným orámováním a plastickou výzdobou 800/800 mm - Konsolidace organokřemičitany; oprava vápenocementové štukové omítky v rozsahu 100% za použití speciální staveništní maltové směsi (receptura C)</t>
  </si>
  <si>
    <t>-1509809896</t>
  </si>
  <si>
    <t>115</t>
  </si>
  <si>
    <t>O19_</t>
  </si>
  <si>
    <t>Obnova původních omítek kartuše s profilovaným orámováním a plastickou výzdobou 800/800 mm - Mechanické odstranění (prýskáním) nepůvodních cementových štukových omítek z omítek původních</t>
  </si>
  <si>
    <t>-1916371619</t>
  </si>
  <si>
    <t>116</t>
  </si>
  <si>
    <t>O19š</t>
  </si>
  <si>
    <t>Obnova původních omítek kartuše s profilovaným orámováním a plastickou výzdobou 800/800 mm - Nové štukové omítky budou provedeny ze staveništně připraveného probarveného štuku (receptura D)</t>
  </si>
  <si>
    <t>-1078295928</t>
  </si>
  <si>
    <t>117</t>
  </si>
  <si>
    <t>O20</t>
  </si>
  <si>
    <t>Obnova původních omítek kartuše s profilovaným orámováním a plastickou výzdobou 1710/800 mm - Konsolidace organokřemičitany; oprava vápenocementové štukové omítky v rozsahu 100% za použití speciální staveništní maltové směsi (receptura C)</t>
  </si>
  <si>
    <t>-2013956717</t>
  </si>
  <si>
    <t>118</t>
  </si>
  <si>
    <t>O20_</t>
  </si>
  <si>
    <t>Obnova původních omítek kartuše s profilovaným orámováním a plastickou výzdobou 1710/800 mm - Mechanické odstranění (prýskáním) nepůvodních cementových štukových omítek z omítek původních</t>
  </si>
  <si>
    <t>-1025402621</t>
  </si>
  <si>
    <t>119</t>
  </si>
  <si>
    <t>O20š</t>
  </si>
  <si>
    <t>Obnova původních omítek kartuše s profilovaným orámováním a plastickou výzdobou 1710/800 mm - Nové štukové omítky budou provedeny ze staveništně připraveného probarveného štuku (receptura D)</t>
  </si>
  <si>
    <t>-1415254022</t>
  </si>
  <si>
    <t>237</t>
  </si>
  <si>
    <t>RE1a</t>
  </si>
  <si>
    <t xml:space="preserve">Replika původní korintské hlavice v 2NP, v. 580 mm; odformování, výroba formy, odlití, sejmutí stávající hlavice a montáž nové hlavice  (recepturaCH) </t>
  </si>
  <si>
    <t>-1069808376</t>
  </si>
  <si>
    <t>238</t>
  </si>
  <si>
    <t>RE1b</t>
  </si>
  <si>
    <t>Restaurování korintské hlavice v 2NP, v. 580 mm - odstranění recentních omítek a nátěrů, zpevnění organokřemičitany, doplnění chybějících částí, retuše</t>
  </si>
  <si>
    <t>-426951595</t>
  </si>
  <si>
    <t>239</t>
  </si>
  <si>
    <t>RE2b</t>
  </si>
  <si>
    <t>Restaurování plastické výzdoby kartuše s vročením, 750/1450 mm - odstranění recentních omítek a nátěrů, zpevnění organokřemičitany, doplnění chybějících částí, retuše</t>
  </si>
  <si>
    <t>-1302808787</t>
  </si>
  <si>
    <t>240</t>
  </si>
  <si>
    <t>RE3a</t>
  </si>
  <si>
    <t xml:space="preserve">Replika původního volutového klenáku s akantovým listem, v. 350 mm; odformování, výroba formy, odlití, sejmutí stávajícího klenáku a montáž nového klenáku  (recepturaCH) </t>
  </si>
  <si>
    <t>-1441208815</t>
  </si>
  <si>
    <t>241</t>
  </si>
  <si>
    <t>RE3b</t>
  </si>
  <si>
    <t>Restaurování volutového klenáku s akantovým listem, v. 350 mm - odstranění recentních omítek a nátěrů, zpevnění organokřemičitany, doplnění chybějících částí, retuše</t>
  </si>
  <si>
    <t>751524010</t>
  </si>
  <si>
    <t>242</t>
  </si>
  <si>
    <t>RE4b</t>
  </si>
  <si>
    <t>Restaurování hautreliéfu anděla s brkem,  v. 1050 mm - odstranění recentních omítek a nátěrů, zpevnění organokřemičitany, doplnění chybějících částí, retuše</t>
  </si>
  <si>
    <t>507468377</t>
  </si>
  <si>
    <t>243</t>
  </si>
  <si>
    <t>RE5b</t>
  </si>
  <si>
    <t>Restaurování hautreliéfu anděla s rohem hojnosti, v. 1050 mm - odstranění recentních omítek a nátěrů, zpevnění organokřemičitany, doplnění chybějících částí, retuše</t>
  </si>
  <si>
    <t>-1278719321</t>
  </si>
  <si>
    <t>244</t>
  </si>
  <si>
    <t>RE6b</t>
  </si>
  <si>
    <t>Restaurování hautreliéfu vavřínového věnce s bustou Václava Hanky, v. 600 mm - odstranění recentních omítek a nátěrů, zpevnění organokřemičitany, doplnění chybějících částí, retuše</t>
  </si>
  <si>
    <t>1102927091</t>
  </si>
  <si>
    <t>245</t>
  </si>
  <si>
    <t>RE7b</t>
  </si>
  <si>
    <t>Restaurování hautreliéfu vavřínového věnce se zemským znakem, v. 600 mm - odstranění recentních omítek a nátěrů, zpevnění organokřemičitany, doplnění chybějících částí, retuše</t>
  </si>
  <si>
    <t>1977562461</t>
  </si>
  <si>
    <t>246</t>
  </si>
  <si>
    <t>RE8b</t>
  </si>
  <si>
    <t>Restaurování hautreliéfu vavřínového věnce s městským znakem, v. 600 mm - odstranění recentních omítek a nátěrů, zpevnění organokřemičitany, doplnění chybějících částí, retuše</t>
  </si>
  <si>
    <t>-960602276</t>
  </si>
  <si>
    <t>247</t>
  </si>
  <si>
    <t>RE9a</t>
  </si>
  <si>
    <t xml:space="preserve">Replika původní volutové konzoly s akantovým listem, v. 400 mm; odformování, výroba formy, odlití, sejmutí stávající a montáž nové konzoly  (recepturaCH) </t>
  </si>
  <si>
    <t>-676328614</t>
  </si>
  <si>
    <t>248</t>
  </si>
  <si>
    <t>RE9b</t>
  </si>
  <si>
    <t>Restaurování volutové konzoly s akantovým listem, v. 400 mm - odstranění recentních omítek a nátěrů, zpevnění organokřemičitany, doplnění chybějících částí, retuše</t>
  </si>
  <si>
    <t>-116405875</t>
  </si>
  <si>
    <t>249</t>
  </si>
  <si>
    <t>RE10a</t>
  </si>
  <si>
    <t xml:space="preserve">Replika původního hautreliéfu s motivem lví hlavy, v. 250 mm; odformování, výroba formy, odlití, sejmutí stávajícího reliéfu a montáž nového reliéfu  (recepturaCH) </t>
  </si>
  <si>
    <t>-999554645</t>
  </si>
  <si>
    <t>250</t>
  </si>
  <si>
    <t>RE10b</t>
  </si>
  <si>
    <t>Restaurování hautreliéfu s motivem lví hlavy, v. 250 mm - odstranění recentních omítek a nátěrů, zpevnění organokřemičitany, doplnění chybějících částí, retuše</t>
  </si>
  <si>
    <t>1306618784</t>
  </si>
  <si>
    <t>251</t>
  </si>
  <si>
    <t>RE11a</t>
  </si>
  <si>
    <t xml:space="preserve">Replika původního reliéfu festonu, 1000/400 mm; odformování, výroba formy, odlití, sejmutí stávajícího a montáž nového reliéfu  (recepturaCH) </t>
  </si>
  <si>
    <t>415272494</t>
  </si>
  <si>
    <t>252</t>
  </si>
  <si>
    <t>RE11b</t>
  </si>
  <si>
    <t>Restaurování reliéfu festonu, 1000/400 mm - odstranění recentních omítek a nátěrů, zpevnění organokřemičitany, doplnění chybějících částí, retuše</t>
  </si>
  <si>
    <t>348974600</t>
  </si>
  <si>
    <t>253</t>
  </si>
  <si>
    <t>RE12a</t>
  </si>
  <si>
    <t xml:space="preserve">Replika původní karyatidy, v. 1450 mm; odformování, výroba formy, odlití, sejmutí stávající a montáž nové karyatidy  (recepturaCH) </t>
  </si>
  <si>
    <t>-317868176</t>
  </si>
  <si>
    <t>254</t>
  </si>
  <si>
    <t>RE12b</t>
  </si>
  <si>
    <t>Restaurování karyatidy, v. 1450 mm - odstranění recentních omítek a nátěrů, zpevnění organokřemičitany, doplnění chybějících částí, retuše</t>
  </si>
  <si>
    <t>2029617484</t>
  </si>
  <si>
    <t>270</t>
  </si>
  <si>
    <t>RE13a</t>
  </si>
  <si>
    <t>Replika reliéfu s motivem florální rozety, 800/800 mm - odformování, výroba formy, odlití, sejmutí stávající e a montáž nové rozety  (recepturaCH)</t>
  </si>
  <si>
    <t>53125934</t>
  </si>
  <si>
    <t>255</t>
  </si>
  <si>
    <t>RE13b</t>
  </si>
  <si>
    <t>Restaurování reliéfu s motivem florální rozety, 800/800 mm - odstranění recentních omítek a nátěrů, zpevnění organokřemičitany, doplnění chybějících částí, retuše</t>
  </si>
  <si>
    <t>272552575</t>
  </si>
  <si>
    <t>268</t>
  </si>
  <si>
    <t>RE14a</t>
  </si>
  <si>
    <t>Replika reliéfu s motivem troubících andělů, 1710/800 mm - odformování, výroba formy, odlití, sejmutí stávajícího reliéfu e a montáž nového reliéfu  (recepturaCH)</t>
  </si>
  <si>
    <t>905937678</t>
  </si>
  <si>
    <t>256</t>
  </si>
  <si>
    <t>RE14b</t>
  </si>
  <si>
    <t>Restaurování reliéfu s motivem troubících andělů, 1710/800 mm - odstranění recentních omítek a nátěrů, zpevnění organokřemičitany, doplnění chybějících částí, retuše</t>
  </si>
  <si>
    <t>-790956137</t>
  </si>
  <si>
    <t>9</t>
  </si>
  <si>
    <t>Ostatní konstrukce a práce-bourání</t>
  </si>
  <si>
    <t>296</t>
  </si>
  <si>
    <t>919726121</t>
  </si>
  <si>
    <t>Geotextilie pro ochranu, separaci a filtraci netkaná měrná hmotnost do 200 g/m2</t>
  </si>
  <si>
    <t>-16320557</t>
  </si>
  <si>
    <t>279</t>
  </si>
  <si>
    <t>935931223R</t>
  </si>
  <si>
    <t>Odvodnění plastovými žlaby pro zatížení B125 s roštem mřížkovým litinovým vnitřní š x hl 150x151 mm včetně základu</t>
  </si>
  <si>
    <t>-377510840</t>
  </si>
  <si>
    <t>281</t>
  </si>
  <si>
    <t>935931223R1</t>
  </si>
  <si>
    <t>Odvodnění plastovými žlaby s roštem mřížkovým litinovým vnitřní š x hl 150x151 mm včetně základu L tvar</t>
  </si>
  <si>
    <t>1515163100</t>
  </si>
  <si>
    <t>29</t>
  </si>
  <si>
    <t>941111132</t>
  </si>
  <si>
    <t>Montáž lešení řadového trubkového lehkého s podlahami zatížení do 200 kg/m2 š do 1,5 m v do 25 m</t>
  </si>
  <si>
    <t>16</t>
  </si>
  <si>
    <t>514705405</t>
  </si>
  <si>
    <t>(5+11+5)*6+(10+2,5+10+2,5)*3  "portikus"</t>
  </si>
  <si>
    <t>12*9</t>
  </si>
  <si>
    <t>30</t>
  </si>
  <si>
    <t>941111232</t>
  </si>
  <si>
    <t>Příplatek k lešení řadovému trubkovému lehkému s podlahami š 1,5 m v 25 m za první a ZKD den použití</t>
  </si>
  <si>
    <t>-1510822855</t>
  </si>
  <si>
    <t>((5+11+5)*6+(10+2,5+10+2,5)*3)*14  "portikus"</t>
  </si>
  <si>
    <t>12*9*180</t>
  </si>
  <si>
    <t>31</t>
  </si>
  <si>
    <t>941112832</t>
  </si>
  <si>
    <t>Demontáž lešení řadového trubkového lehkého bez podlah zatížení do 200 kg/m2 š do 1,5 m v do 25 m</t>
  </si>
  <si>
    <t>-1343698791</t>
  </si>
  <si>
    <t>32</t>
  </si>
  <si>
    <t>944511111</t>
  </si>
  <si>
    <t>Montáž ochranné sítě z textilie z umělých vláken</t>
  </si>
  <si>
    <t>352029156</t>
  </si>
  <si>
    <t>33</t>
  </si>
  <si>
    <t>944511211</t>
  </si>
  <si>
    <t>Příplatek k ochranné síti za první a ZKD den použití</t>
  </si>
  <si>
    <t>2000399531</t>
  </si>
  <si>
    <t>34</t>
  </si>
  <si>
    <t>944511811</t>
  </si>
  <si>
    <t>Demontáž ochranné sítě z textilie z umělých vláken</t>
  </si>
  <si>
    <t>1102634383</t>
  </si>
  <si>
    <t>288</t>
  </si>
  <si>
    <t>965049111</t>
  </si>
  <si>
    <t>Příplatek k bourání betonových mazanin za bourání se svařovanou sítí tl do 100 mm</t>
  </si>
  <si>
    <t>583073020</t>
  </si>
  <si>
    <t>287</t>
  </si>
  <si>
    <t>965081313</t>
  </si>
  <si>
    <t>Bourání podlah z dlaždic betonových, teracových nebo čedičových tl do 20 mm plochy přes 1 m2</t>
  </si>
  <si>
    <t>-1593384855</t>
  </si>
  <si>
    <t>263</t>
  </si>
  <si>
    <t>974031164</t>
  </si>
  <si>
    <t>Vysekání rýh ve zdivu cihelném hl do 150 mm š do 150 mm</t>
  </si>
  <si>
    <t>-1655876953</t>
  </si>
  <si>
    <t>274</t>
  </si>
  <si>
    <t>985331121R</t>
  </si>
  <si>
    <t>Zabezpečení statických prasklin helikální výztuží</t>
  </si>
  <si>
    <t>2118045174</t>
  </si>
  <si>
    <t>52</t>
  </si>
  <si>
    <t>O1b_</t>
  </si>
  <si>
    <t>Odstranění původních nesoudržných vápenocementových dvouvrstvých omítek základních ploch</t>
  </si>
  <si>
    <t>2121252724</t>
  </si>
  <si>
    <t>257</t>
  </si>
  <si>
    <t>R1a</t>
  </si>
  <si>
    <t>Sejmutí nepůvodních akrylátových nátěrů za pomoci odstraňovače nátěrů a horké páry ze základních ploch</t>
  </si>
  <si>
    <t>1869117542</t>
  </si>
  <si>
    <t>(10,4*6,8*1,3+11,4*0,75*1,8)*0,35 "jižní průčelí"</t>
  </si>
  <si>
    <t>(0,75*5,2*1,3+0,5*3,5*0,75*1,3+4*0,75*1,8)*0,35 "západní průčelí"</t>
  </si>
  <si>
    <t>(0,75*5,2*1,3+0,5*3,5*0,75*1,3+4*0,75*1,8)*0,35 "východní průčelí"</t>
  </si>
  <si>
    <t>49</t>
  </si>
  <si>
    <t>R1b</t>
  </si>
  <si>
    <t>Sejmutí nepůvodních akrylátových nátěrů za pomoci odstraňovače nátěrů a horké páry z plasticky členěné fasády (římsy, bosáže, štuková výzdoba)</t>
  </si>
  <si>
    <t>-951193465</t>
  </si>
  <si>
    <t>(10,4*6,8*1,3+11,4*0,75*1,8)*0,65 "jižní průčelí"</t>
  </si>
  <si>
    <t>(0,75*5,2*1,3+0,5*3,5*0,75*1,3+4*0,75*1,8)*0,65 "západní průčelí"</t>
  </si>
  <si>
    <t>(0,75*5,2*1,3+0,5*3,5*0,75*1,3+4*0,75*1,8)*0,65 "východní průčelí"</t>
  </si>
  <si>
    <t>Přesun hmot</t>
  </si>
  <si>
    <t>35</t>
  </si>
  <si>
    <t>998017002</t>
  </si>
  <si>
    <t>Přesun hmot s omezením mechanizace pro budovy v do 12 m</t>
  </si>
  <si>
    <t>CS ÚRS 2012 02</t>
  </si>
  <si>
    <t>413833185</t>
  </si>
  <si>
    <t>997</t>
  </si>
  <si>
    <t>Přesun sutě</t>
  </si>
  <si>
    <t>36</t>
  </si>
  <si>
    <t>997013213</t>
  </si>
  <si>
    <t>Vnitrostaveništní doprava suti a vybouraných hmot pro budovy v do 12 m ručně</t>
  </si>
  <si>
    <t>-1254210817</t>
  </si>
  <si>
    <t>37</t>
  </si>
  <si>
    <t>997013501</t>
  </si>
  <si>
    <t>Odvoz suti na skládku a vybouraných hmot nebo meziskládku do 1 km se složením</t>
  </si>
  <si>
    <t>820052277</t>
  </si>
  <si>
    <t>38</t>
  </si>
  <si>
    <t>997013509</t>
  </si>
  <si>
    <t>Příplatek k odvozu suti a vybouraných hmot na skládku ZKD 1 km přes 1 km</t>
  </si>
  <si>
    <t>1967186078</t>
  </si>
  <si>
    <t>16,665*10 'Přepočtené koeficientem množství</t>
  </si>
  <si>
    <t>39</t>
  </si>
  <si>
    <t>997013831</t>
  </si>
  <si>
    <t>Poplatek za uložení stavebního směsného odpadu na skládce (skládkovné)</t>
  </si>
  <si>
    <t>-1576911292</t>
  </si>
  <si>
    <t>PSV</t>
  </si>
  <si>
    <t>Práce a dodávky PSV</t>
  </si>
  <si>
    <t>711</t>
  </si>
  <si>
    <t>Izolace proti vodě, vlhkosti a plynům</t>
  </si>
  <si>
    <t>293</t>
  </si>
  <si>
    <t>711111051</t>
  </si>
  <si>
    <t>Provedení izolace proti zemní vlhkosti vodorovné za studena 2x nátěr tekutou elastickou hydroizolací</t>
  </si>
  <si>
    <t>-1035420998</t>
  </si>
  <si>
    <t>294</t>
  </si>
  <si>
    <t>M</t>
  </si>
  <si>
    <t>245512750</t>
  </si>
  <si>
    <t>hmota k utěsnění stavebních hmot proti vodě AQUAFIN-2K bal. 33,3 kg</t>
  </si>
  <si>
    <t>-1870500849</t>
  </si>
  <si>
    <t>9,5*2,5*3,5</t>
  </si>
  <si>
    <t>83,125*1,5 'Přepočtené koeficientem množství</t>
  </si>
  <si>
    <t>721</t>
  </si>
  <si>
    <t>Zdravotechnika - vnitřní kanalizace</t>
  </si>
  <si>
    <t>280</t>
  </si>
  <si>
    <t>721242116R</t>
  </si>
  <si>
    <t>Lapač střešních splavenin boční z PP se zápachovou klapkou a lapacím košem DN 125, včetně montáže</t>
  </si>
  <si>
    <t>kus</t>
  </si>
  <si>
    <t>-944000073</t>
  </si>
  <si>
    <t>762</t>
  </si>
  <si>
    <t>Konstrukce tesařské</t>
  </si>
  <si>
    <t>295</t>
  </si>
  <si>
    <t>762511241R</t>
  </si>
  <si>
    <t xml:space="preserve">Podlahové kce podkladové z desek OSB tl 10 mm na sraz </t>
  </si>
  <si>
    <t>652188259</t>
  </si>
  <si>
    <t>764</t>
  </si>
  <si>
    <t>Konstrukce klempířské</t>
  </si>
  <si>
    <t>182</t>
  </si>
  <si>
    <t>764002851</t>
  </si>
  <si>
    <t>KL6/ Demontáž oplechování parapetů kdo suti</t>
  </si>
  <si>
    <t>1278788028</t>
  </si>
  <si>
    <t>2*1,7</t>
  </si>
  <si>
    <t>271</t>
  </si>
  <si>
    <t>764206167</t>
  </si>
  <si>
    <t>KL6/ Příplatek k montáži oplechování parapetů za zvýšenou pracnost rohů rovných parapetů rš přes 400 mm</t>
  </si>
  <si>
    <t>108840372</t>
  </si>
  <si>
    <t>272</t>
  </si>
  <si>
    <t>764236449</t>
  </si>
  <si>
    <t>KL6/ Oplechování rovných parapetů celoplošně lepené z Cu plechu rš 800 mm</t>
  </si>
  <si>
    <t>54821522</t>
  </si>
  <si>
    <t>Poznámka k položce:
KL6, KL7/ v r.š je započítáno i ztužení okapového nosu pásem z měděného plechu r.š. 150 mm</t>
  </si>
  <si>
    <t>(1+1)*1,7</t>
  </si>
  <si>
    <t>273</t>
  </si>
  <si>
    <t>764238426x</t>
  </si>
  <si>
    <t>KL10/Oplechování rovné římsy celoplošně lepené z Cu plechu rš 500 mm</t>
  </si>
  <si>
    <t>-1073372616</t>
  </si>
  <si>
    <t>Poznámka k položce:
v r.š. je započítáno i ztužení okapového nosu pásem z měděného plechu r.š. 150 mm</t>
  </si>
  <si>
    <t>9,5-3*1,5</t>
  </si>
  <si>
    <t>68</t>
  </si>
  <si>
    <t>998764102</t>
  </si>
  <si>
    <t>Přesun hmot tonážní pro konstrukce klempířské v objektech v do 12 m</t>
  </si>
  <si>
    <t>-1368231757</t>
  </si>
  <si>
    <t>766</t>
  </si>
  <si>
    <t>Konstrukce truhlářské</t>
  </si>
  <si>
    <t>275</t>
  </si>
  <si>
    <t>998766102</t>
  </si>
  <si>
    <t>Přesun hmot tonážní pro konstrukce truhlářské v objektech v do 12 m</t>
  </si>
  <si>
    <t>954340628</t>
  </si>
  <si>
    <t>276</t>
  </si>
  <si>
    <t>TRx</t>
  </si>
  <si>
    <t>Výroba a montáž replik krytů otopných těles viz. DET 16</t>
  </si>
  <si>
    <t>284247011</t>
  </si>
  <si>
    <t>771</t>
  </si>
  <si>
    <t>Podlahy z dlaždic</t>
  </si>
  <si>
    <t>284</t>
  </si>
  <si>
    <t>771571131</t>
  </si>
  <si>
    <t>Montáž podlah z keramických dlaždic protiskluzných do malty do 50 ks/m2</t>
  </si>
  <si>
    <t>-1838976857</t>
  </si>
  <si>
    <t>285</t>
  </si>
  <si>
    <t>597611550R</t>
  </si>
  <si>
    <t>Replika dekorativní vysoce slinuté keramické dlažby (160 * 160*15 mm)</t>
  </si>
  <si>
    <t>-1192355226</t>
  </si>
  <si>
    <t>286</t>
  </si>
  <si>
    <t>998771101</t>
  </si>
  <si>
    <t>Přesun hmot tonážní pro podlahy z dlaždic v objektech v do 6 m</t>
  </si>
  <si>
    <t>242218502</t>
  </si>
  <si>
    <t>783</t>
  </si>
  <si>
    <t>Dokončovací práce - nátěry</t>
  </si>
  <si>
    <t>27</t>
  </si>
  <si>
    <t>NAF</t>
  </si>
  <si>
    <t xml:space="preserve">Dvojnásobný systémový hydraulický fasádní vápenný nátěr v barvě okrové </t>
  </si>
  <si>
    <t>884271778</t>
  </si>
  <si>
    <t>10,4*6,8*1,3+11,4*0,75*1,8+10,4*1,2*1,8 "jižní průčelí"</t>
  </si>
  <si>
    <t>0,75*5,2*1,3+0,5*3,5*0,75*1,3+4*0,75*1,8+3,2*1,2*1,3+0,5*6,1*2,05*1,3 "východní průčelí"</t>
  </si>
  <si>
    <t>0,75*5,2*1,3+0,5*3,5*0,75*1,3+4*0,75*1,8+3,2*1,2*1,3+0,5*6,1*2,05*1,3 "západní průčelí"</t>
  </si>
  <si>
    <t>VRN</t>
  </si>
  <si>
    <t>Vedlejší rozpočtové náklady</t>
  </si>
  <si>
    <t>VRN1</t>
  </si>
  <si>
    <t>Průzkumné, geodetické a projektové práce</t>
  </si>
  <si>
    <t>227</t>
  </si>
  <si>
    <t>013254000</t>
  </si>
  <si>
    <t>Dokumentace skutečného provedení stavby</t>
  </si>
  <si>
    <t>Kč</t>
  </si>
  <si>
    <t>1024</t>
  </si>
  <si>
    <t>-455327653</t>
  </si>
  <si>
    <t>231</t>
  </si>
  <si>
    <t>013254000R3</t>
  </si>
  <si>
    <t>Doplňující restaurátorský průzkum a restaurátorský záměr obnovy omítek a náročně řešené štukové výzdoby fasády (včetně figurálních motivů)</t>
  </si>
  <si>
    <t>-1460834503</t>
  </si>
  <si>
    <t>Poznámka k položce:
restaurátorský průzkum: rozsah poškození, stanovení fyzikálních vlastností, stanovení technologických parametrů, stratigrafie
restaurátorský záměr: návrh čištění, konsolidace, doplnění, replikování, povrchové úpravy</t>
  </si>
  <si>
    <t>232</t>
  </si>
  <si>
    <t>013254000R4</t>
  </si>
  <si>
    <t>Průzkum vlhkosti a salinity, 10 vzorků</t>
  </si>
  <si>
    <t>-1081725310</t>
  </si>
  <si>
    <t>Soupis:</t>
  </si>
  <si>
    <t>01b - střední díl - zakrývání</t>
  </si>
  <si>
    <t>619991001R</t>
  </si>
  <si>
    <t>Zakrytí podlah geotextilií 300g s přelepy páskou</t>
  </si>
  <si>
    <t>543022874</t>
  </si>
  <si>
    <t>9,5*8*1,1   "interiéry 2NP"</t>
  </si>
  <si>
    <t>15*5+9*5  "venkovní dlažba"</t>
  </si>
  <si>
    <t>629991011</t>
  </si>
  <si>
    <t>Zakrytí výplní otvorů a svislých ploch fólií přilepenou lepící páskou</t>
  </si>
  <si>
    <t>-1353993016</t>
  </si>
  <si>
    <t>(2*9,5+2*8)*6 "interiéry 2NP"</t>
  </si>
  <si>
    <t>2 - Jižní průčelí - západní díl</t>
  </si>
  <si>
    <t xml:space="preserve">    767 - Konstrukce zámečnické</t>
  </si>
  <si>
    <t xml:space="preserve">    782 - Dokončovací práce - obklady z kamene</t>
  </si>
  <si>
    <t>50</t>
  </si>
  <si>
    <t>312231126</t>
  </si>
  <si>
    <t>ZE2/ Zdivo výplňové z cihel dl 290 mm pevnosti P 20 až 25 na MC 10</t>
  </si>
  <si>
    <t>1090267662</t>
  </si>
  <si>
    <t>9,2*0,85*0,15*1,3</t>
  </si>
  <si>
    <t>ZE1</t>
  </si>
  <si>
    <t xml:space="preserve">Dodatečná horizontální izolace zdiva tl 850 mm systémem infuzních clon, viz PD   </t>
  </si>
  <si>
    <t>-1167187885</t>
  </si>
  <si>
    <t>9,2*0,85*1,1</t>
  </si>
  <si>
    <t>1862840729</t>
  </si>
  <si>
    <t>140,49*0,03*0,2*1200</t>
  </si>
  <si>
    <t>-1144042032</t>
  </si>
  <si>
    <t>140,49*0,03*0,03*1050</t>
  </si>
  <si>
    <t>-57952146</t>
  </si>
  <si>
    <t>140,49*0,03*0,03*400</t>
  </si>
  <si>
    <t>136</t>
  </si>
  <si>
    <t>914848873</t>
  </si>
  <si>
    <t>9,1*10,4*1,3+9,7*1*1,8</t>
  </si>
  <si>
    <t>46</t>
  </si>
  <si>
    <t>-943018303</t>
  </si>
  <si>
    <t>(9,1*5,2-3*3,2)*1,3*0,2</t>
  </si>
  <si>
    <t>45</t>
  </si>
  <si>
    <t>O2b</t>
  </si>
  <si>
    <t>Replika původní štukové dvouvrstvé omítky pásové bosáže ze speciální staveništní malty (receptura B); tl. až 50 mm</t>
  </si>
  <si>
    <t>-234334920</t>
  </si>
  <si>
    <t>(9,1*3,5-3*3,1)*1,3*0,3</t>
  </si>
  <si>
    <t>125</t>
  </si>
  <si>
    <t>O3</t>
  </si>
  <si>
    <t>Replika původní pásové bosáže zhotovená ze systémové sanační omítky; tl. až 50 mm; pásová bosáž soklu bude doplněna dle původního řešení imitací trhané plochy</t>
  </si>
  <si>
    <t>-1643637406</t>
  </si>
  <si>
    <t>Poznámka k položce:
- adhezní pohoz na bázi trasového cementu a mrazuvzdorného dolomitického písku (např. keim porosan trass zementputz)
- vyrovnávací vrstva na bázi trasového cementu, vápna a mrazuvzdorného dolomitického písku (např. keim porosan ausgleichsputz-np)
- sanační vrstva  na bázi trasového cementu, vápna a mrazuvzdorného dolomitického písku (např. keim porosan - trass-sanierputz-np)
- štuková vrstva na bázi vápna a bílého cementu s organickými přísadami a armovacími vlákny (např. keim universalputz fein)</t>
  </si>
  <si>
    <t>9,2*0,85*1,3</t>
  </si>
  <si>
    <t>126</t>
  </si>
  <si>
    <t>O3b</t>
  </si>
  <si>
    <t>Provedení minerální stěrkové hydroizolace aplikované na vyrovnávací adhezní podhoz (např. keim porosan dichtungschlamme)</t>
  </si>
  <si>
    <t>451771719</t>
  </si>
  <si>
    <t>9,2*0,4*1,3</t>
  </si>
  <si>
    <t>128</t>
  </si>
  <si>
    <t>O3c</t>
  </si>
  <si>
    <t>Vápenná omítka hrubá jednovrstvá zatřená nanášená ručně</t>
  </si>
  <si>
    <t>-655804547</t>
  </si>
  <si>
    <t>129</t>
  </si>
  <si>
    <t>O3c_</t>
  </si>
  <si>
    <t>Příplatek k vápenné omítce za každých dalších 5 mm tloušťky ručně</t>
  </si>
  <si>
    <t>1040012767</t>
  </si>
  <si>
    <t>9,2*0,85*1,3*6</t>
  </si>
  <si>
    <t>65</t>
  </si>
  <si>
    <t>O5a</t>
  </si>
  <si>
    <t>Replika původní tažené štukové dvouvrstvé omítky trnožní římsy r. š. 300 mm ze speciální maltové směsi (receptura C+H)</t>
  </si>
  <si>
    <t>647829960</t>
  </si>
  <si>
    <t>72</t>
  </si>
  <si>
    <t>O8a</t>
  </si>
  <si>
    <t>Replika původní štukové dvouvrstvé omítky pásové patice poprsníku v 2NP r. š. 450 mm ze speciální maltové směsi (receptura C+H)</t>
  </si>
  <si>
    <t>-1114257159</t>
  </si>
  <si>
    <t>Obnova omítek základních ploch - konsolidace organokřemičitany;oprava vápenocementové štukové omítky v rozsahu 100% za použití speciální staveništní maltové směsi (receptura A)</t>
  </si>
  <si>
    <t>1574711313</t>
  </si>
  <si>
    <t>(9,1*5,2-3*3,2)*1,3*0,8</t>
  </si>
  <si>
    <t>857970618</t>
  </si>
  <si>
    <t>96</t>
  </si>
  <si>
    <t>783189716</t>
  </si>
  <si>
    <t>97</t>
  </si>
  <si>
    <t>O2a</t>
  </si>
  <si>
    <t>Obnova omítek pásové bosáže - konsolidace organokřemičitany;oprava vápenocementové štukové omítky v rozsahu 100% za použití speciální staveništní maltové směsi (receptura B)</t>
  </si>
  <si>
    <t>-1842413984</t>
  </si>
  <si>
    <t xml:space="preserve">(9,1*3,5-3*3,1)*1,3*0,7 </t>
  </si>
  <si>
    <t>O2a_</t>
  </si>
  <si>
    <t>Obnova omítek pásové bosáže - Mechanické odstranění (prýskáním) nepůvodních cementových štukových omítek z omítek původních</t>
  </si>
  <si>
    <t>-214440529</t>
  </si>
  <si>
    <t>O2š</t>
  </si>
  <si>
    <t xml:space="preserve">Štukové omítky pásové bosáže - Nové štukové omítky budou provedeny ze staveništně připraveného probarveného štuku (receptura E); veškeré profilované části bosáží budou zhotoveny tažením šablon </t>
  </si>
  <si>
    <t>389136506</t>
  </si>
  <si>
    <t>(9,1*3,5-3*3,1)*1,3*0,7</t>
  </si>
  <si>
    <t>101</t>
  </si>
  <si>
    <t>1938639442</t>
  </si>
  <si>
    <t>9,25-3*1,5</t>
  </si>
  <si>
    <t>1217449048</t>
  </si>
  <si>
    <t>1446943909</t>
  </si>
  <si>
    <t>O7a</t>
  </si>
  <si>
    <t>Obnova kladí 1NP (tj. architráv r.š. 500, vlys r.š. 300 a římsa r.š.700) - konsolidace organokřemičitany;oprava vápenocementové štukové omítky v rozsahu 100% za použití speciální staveništní maltové směsi (receptura C)</t>
  </si>
  <si>
    <t>1871860725</t>
  </si>
  <si>
    <t>O7a_</t>
  </si>
  <si>
    <t>Obnova kladí 1NP (tj. architráv r.š. 500, vlys r.š. 300 a římsa r.š.700) - Mechanické odstranění (prýskáním) nepůvodních cementových štukových omítek z omítek původních</t>
  </si>
  <si>
    <t>578073163</t>
  </si>
  <si>
    <t>105</t>
  </si>
  <si>
    <t>O7š</t>
  </si>
  <si>
    <t xml:space="preserve">Obnova kladí 1NP (tj. architráv r.š. 500, vlys r.š. 300 a římsa r.š.700) - Nové štukové omítky budou provedeny ze staveništně připraveného probarveného štuku (receptura H); římsa bude zhotovena tažením šablon </t>
  </si>
  <si>
    <t>1208396267</t>
  </si>
  <si>
    <t>106</t>
  </si>
  <si>
    <t>O9a</t>
  </si>
  <si>
    <t>Obnova parapetní římsy r.š. 300 mm - konsolidace organokřemičitany;oprava vápenocementové štukové omítky v rozsahu 100% za použití speciální staveništní maltové směsi (receptura C)</t>
  </si>
  <si>
    <t>2079248216</t>
  </si>
  <si>
    <t>107</t>
  </si>
  <si>
    <t>O9a_</t>
  </si>
  <si>
    <t>Obnova parapetní římsy r. š. 300 mm - Mechanické odstranění (prýskáním) nepůvodních cementových štukových omítek z omítek původních</t>
  </si>
  <si>
    <t>633204361</t>
  </si>
  <si>
    <t>O9š</t>
  </si>
  <si>
    <t xml:space="preserve">Obnova parapetní římsy r.š. 300 mm - Nové štukové omítky budou provedeny ze staveništně připraveného probarveného štuku (receptura H); římsa bude zhotovena tažením šablon </t>
  </si>
  <si>
    <t>-1411684125</t>
  </si>
  <si>
    <t>76</t>
  </si>
  <si>
    <t>O10a</t>
  </si>
  <si>
    <t>Obnova kladí 2NP (tj. architráv r.š. 600, vlys r.š. 350 a římsa r.š.700) - konsolidace organokřemičitany;oprava vápenocementové štukové omítky v rozsahu 100% za použití speciální staveništní maltové směsi (receptura C)</t>
  </si>
  <si>
    <t>-2012575800</t>
  </si>
  <si>
    <t>77</t>
  </si>
  <si>
    <t>O10a_</t>
  </si>
  <si>
    <t>Obnova kladí 2NP (tj. architráv r.š. 600, vlys r.š. 350 a římsa r.š.700) - Mechanické odstranění (prýskáním) nepůvodních cementových štukových omítek z omítek původních</t>
  </si>
  <si>
    <t>-899326999</t>
  </si>
  <si>
    <t xml:space="preserve">Obnova kladí 2NP (tj. architráv r.š. 600, vlys r.š. 350 a římsa r.š.700) - Nové štukové omítky budou provedeny ze staveništně připraveného probarveného štuku (receptura H); římsa bude zhotovena tažením šablon </t>
  </si>
  <si>
    <t>189426030</t>
  </si>
  <si>
    <t>78</t>
  </si>
  <si>
    <t>O11a</t>
  </si>
  <si>
    <t>Obnova výrazně vyložené korunní římsy r.š. 1100 mm - konsolidace organokřemičitany;oprava vápenocementové štukové omítky v rozsahu 100% za použití speciální staveništní maltové směsi (receptura C)</t>
  </si>
  <si>
    <t>1285983605</t>
  </si>
  <si>
    <t>79</t>
  </si>
  <si>
    <t>O11a_</t>
  </si>
  <si>
    <t>Obnova výrazně vyložené korunní římsy r.š. 1100 mm - Mechanické odstranění (prýskáním) nepůvodních cementových štukových omítek z omítek původních</t>
  </si>
  <si>
    <t>674039987</t>
  </si>
  <si>
    <t xml:space="preserve">Obnova výrazně vyložené korunní římsy r.š. 1100 mm - Nové štukové omítky budou provedeny ze staveništně připraveného probarveného štuku (receptura H); římsa bude zhotovena tažením šablon </t>
  </si>
  <si>
    <t>-1033070544</t>
  </si>
  <si>
    <t>87</t>
  </si>
  <si>
    <t>O14a</t>
  </si>
  <si>
    <t>Obnova omítek ostění a profilované archivolty okenního otvoru (s.v. 1250/2630mm) - Konsolidace organokřemičitany; oprava vápenocementové štukové omítky v rozsahu 100% za použití speciální staveništní maltové směsi (receptura C)</t>
  </si>
  <si>
    <t>51010847</t>
  </si>
  <si>
    <t>88</t>
  </si>
  <si>
    <t>O14a_</t>
  </si>
  <si>
    <t>Obnova omítek ostění a profilované archivolty okenního otvoru (s.v. 1250/2630mm) - Mechanické odstranění (prýskáním) nepůvodních cementových štukových omítek z omítek původních</t>
  </si>
  <si>
    <t>-1586772544</t>
  </si>
  <si>
    <t>O14š</t>
  </si>
  <si>
    <t>Obnova omítek ostění a profilované archivolty okenního otvoru (s.v. 1250/2630mm) - Nové štukové omítky budou provedeny ze staveništně připraveného probarveného štuku (receptura D)</t>
  </si>
  <si>
    <t>-1347053563</t>
  </si>
  <si>
    <t>O15a</t>
  </si>
  <si>
    <t>Obnova omítek profil. ostění okenního otvoru s profil. frontonem a kazetovým poprsníkem (s.v. 1250/2600mm) - Konsolidace organokřemičitany; oprava vápenocementové štukové omítky v rozsahu 100% za použití speciální staveništní maltové směsi (receptura C)</t>
  </si>
  <si>
    <t>-1002365589</t>
  </si>
  <si>
    <t>O15a_</t>
  </si>
  <si>
    <t>Obnova omítek profil. ostění okenního otvoru s profil. frontonem a kazetovým poprsníkem (s.v. 1250/2600mm) - Mechanické odstranění (prýskáním) nepůvodních cementových štukových omítek z omítek původních</t>
  </si>
  <si>
    <t>1013769307</t>
  </si>
  <si>
    <t>O15š</t>
  </si>
  <si>
    <t>Obnova omítek profil. ostění okenního otvoru s profil. frontonem a kazetovým poprsníkem (s.v. 1250/2600mm) - Nové štukové omítky budou provedeny ze staveništně připraveného probarveného štuku (receptura D)</t>
  </si>
  <si>
    <t>-568974625</t>
  </si>
  <si>
    <t>26</t>
  </si>
  <si>
    <t>-978754274</t>
  </si>
  <si>
    <t>9,9*12,4*1,1</t>
  </si>
  <si>
    <t>1661486483</t>
  </si>
  <si>
    <t>9,9*12,4*1,1*180</t>
  </si>
  <si>
    <t>28</t>
  </si>
  <si>
    <t>-1544980477</t>
  </si>
  <si>
    <t>-1253313525</t>
  </si>
  <si>
    <t>1196300818</t>
  </si>
  <si>
    <t>976814008</t>
  </si>
  <si>
    <t>962032432</t>
  </si>
  <si>
    <t>ZE2/ Bourání zdiva cihelných z dutých nebo plných cihel pálených i nepálených na MV nebo MVC přes 1 m3</t>
  </si>
  <si>
    <t>1011101764</t>
  </si>
  <si>
    <t>968062456B4</t>
  </si>
  <si>
    <t>Vybourání dřevěných špaletových čtyřkřídlých oken s půlkruhovými nadsvětlíky (1250x2630 mm)</t>
  </si>
  <si>
    <t>-124217652</t>
  </si>
  <si>
    <t>968062456B5</t>
  </si>
  <si>
    <t>Vybourání dřevěných špaletových osmikřídlých oken (1270x2600 mm)</t>
  </si>
  <si>
    <t>2082184459</t>
  </si>
  <si>
    <t>135</t>
  </si>
  <si>
    <t>-2128294433</t>
  </si>
  <si>
    <t>127</t>
  </si>
  <si>
    <t>B12</t>
  </si>
  <si>
    <t>Odstranění kompresní omítky soklu</t>
  </si>
  <si>
    <t>1419167376</t>
  </si>
  <si>
    <t>44</t>
  </si>
  <si>
    <t>-1301642869</t>
  </si>
  <si>
    <t>43</t>
  </si>
  <si>
    <t>O2b_</t>
  </si>
  <si>
    <t>Odstranění původních nesoudržných vápenocementových dvouvrstvých omítek pásové bosáže</t>
  </si>
  <si>
    <t>1921222980</t>
  </si>
  <si>
    <t>48</t>
  </si>
  <si>
    <t>O3_</t>
  </si>
  <si>
    <t>Odstranění nesoudržných vápenocementových dvouvrstvých omítek soklové pásové bosáže</t>
  </si>
  <si>
    <t>-1638507571</t>
  </si>
  <si>
    <t>64</t>
  </si>
  <si>
    <t>O5a_</t>
  </si>
  <si>
    <t>Odstranění stávajících omítek trnožní římsy r. š. 300 mm</t>
  </si>
  <si>
    <t>-1753410281</t>
  </si>
  <si>
    <t>73</t>
  </si>
  <si>
    <t>O8a_</t>
  </si>
  <si>
    <t>Odstranění původních nesoudržných vápenocementových dvouvrstvých omítek pásové patice poprsníku v 2NP r. š. 450 mm</t>
  </si>
  <si>
    <t>1489649515</t>
  </si>
  <si>
    <t>40</t>
  </si>
  <si>
    <t>R1</t>
  </si>
  <si>
    <t>-1137239761</t>
  </si>
  <si>
    <t>(9,1*10,4*1,3+9,7*1*1,8)*0,35</t>
  </si>
  <si>
    <t>-804931573</t>
  </si>
  <si>
    <t>(9,1*10,4*1,3+9,7*1*1,8)*0,65</t>
  </si>
  <si>
    <t>62218495</t>
  </si>
  <si>
    <t>778193978</t>
  </si>
  <si>
    <t>777173790</t>
  </si>
  <si>
    <t>962916111</t>
  </si>
  <si>
    <t>22,515*10 'Přepočtené koeficientem množství</t>
  </si>
  <si>
    <t>-1908114856</t>
  </si>
  <si>
    <t>764002851R</t>
  </si>
  <si>
    <t>KL6; KL7/ Demontáž oplechování parapetů do suti</t>
  </si>
  <si>
    <t>457481305</t>
  </si>
  <si>
    <t>6*1,7</t>
  </si>
  <si>
    <t>11</t>
  </si>
  <si>
    <t>764002861</t>
  </si>
  <si>
    <t>KL10/ Demontáž oplechování říms a ozdobných prvků do suti</t>
  </si>
  <si>
    <t>-927950478</t>
  </si>
  <si>
    <t>17</t>
  </si>
  <si>
    <t>764002861R</t>
  </si>
  <si>
    <t>KL11/ Demontáž oplechování říms a ozdobných prvků do suti</t>
  </si>
  <si>
    <t>-1178593045</t>
  </si>
  <si>
    <t>19</t>
  </si>
  <si>
    <t>764002861R1</t>
  </si>
  <si>
    <t>KL12/ Demontáž oplechování říms a ozdobných prvků do suti</t>
  </si>
  <si>
    <t>-1665960279</t>
  </si>
  <si>
    <t>764002861R2</t>
  </si>
  <si>
    <t>KL13/ Demontáž oplechování říms a ozdobných prvků do suti</t>
  </si>
  <si>
    <t>1197652520</t>
  </si>
  <si>
    <t>23</t>
  </si>
  <si>
    <t>764002861R3</t>
  </si>
  <si>
    <t>KL14/ Demontáž oplechování říms a ozdobných prvků do suti</t>
  </si>
  <si>
    <t>10046522</t>
  </si>
  <si>
    <t>2,5*3</t>
  </si>
  <si>
    <t>7</t>
  </si>
  <si>
    <t>KL6;KL7/ Příplatek k montáži oplechování parapetů za zvýšenou pracnost rohů rovných parapetů rš přes 400 mm</t>
  </si>
  <si>
    <t>1973767314</t>
  </si>
  <si>
    <t>130</t>
  </si>
  <si>
    <t>KL6;KL7/ Oplechování rovných parapetů celoplošně lepené z Cu plechu rš 800 mm</t>
  </si>
  <si>
    <t>-32207482</t>
  </si>
  <si>
    <t>(3+3)*1,7</t>
  </si>
  <si>
    <t>131</t>
  </si>
  <si>
    <t>1582531903</t>
  </si>
  <si>
    <t>133</t>
  </si>
  <si>
    <t>764238426x2</t>
  </si>
  <si>
    <t>KL13/Oplechování rovné římsy celoplošně lepené z Cu plechu rš 500 mm</t>
  </si>
  <si>
    <t>1840324109</t>
  </si>
  <si>
    <t>132</t>
  </si>
  <si>
    <t>764238427</t>
  </si>
  <si>
    <t>KL12/ Oplechování rovné římsy celoplošně lepené z Cu plechu rš 670 mm</t>
  </si>
  <si>
    <t>-974143031</t>
  </si>
  <si>
    <t>Poznámka k položce:
v r.š je započítáno i ztužení okapového nosu pásem z měděného plechu r.š. 150 mm</t>
  </si>
  <si>
    <t>134</t>
  </si>
  <si>
    <t>764238427x</t>
  </si>
  <si>
    <t>KL14/ Oplechování rovné římsy celoplošně lepené z Cu plechu rš 670 mm</t>
  </si>
  <si>
    <t>-559236784</t>
  </si>
  <si>
    <t>62</t>
  </si>
  <si>
    <t>-1927176082</t>
  </si>
  <si>
    <t>63</t>
  </si>
  <si>
    <t>-1349750258</t>
  </si>
  <si>
    <t>TR4</t>
  </si>
  <si>
    <t>Výroba a montáž repliky původního modřínového špaletového čtyřkřídlého okna s půlkruhovými nadsvětlíky (1250 x 2630 mm)</t>
  </si>
  <si>
    <t>1164229966</t>
  </si>
  <si>
    <t>Poznámka k položce:
povrchová úprava: systémový olejový nátěr; zasklení: replika čirého taženého skla tl. 4 mm (např. schott restover+); kování: 18 x zapuštěný závěs + 2 x železná hřebenová rozvora s atypickou mosaznou olivou  a zástrčemi + 20 x atypický zadlabaný rohovník + 2 x atypický obrtlík + 2 x zadlabaná záskočka + 2 x mosazná zarážka
více výkres TR 4
včetně souvisejících zednických a malířských prací, tj. zapravení a výmalba špalety</t>
  </si>
  <si>
    <t>TR5</t>
  </si>
  <si>
    <t>Výroba a montáž repliky původního modřínového špaletového osmikřídlého okna (1250 x 2550 mm)</t>
  </si>
  <si>
    <t>2102780922</t>
  </si>
  <si>
    <t>Poznámka k položce:
povrchová úprava: systémový olejový nátěr; zasklení: replika čirého taženého skla tl. 4 mm (např. schott restover+); kování: 20 x zapuštěný závěs + 4 x železná hřebenová rozvora s atypickou mosaznou olivou  a zástrčemi + 32 x atypický zadlabaný rohovník + 2 x zadlabaná záskočka + 2 x mosazná zarážka
více výkres TR 5
včetně souvisejících zednických a malířských prací, tj. zapravení a výmalba špalety</t>
  </si>
  <si>
    <t>767</t>
  </si>
  <si>
    <t>Konstrukce zámečnické</t>
  </si>
  <si>
    <t>137</t>
  </si>
  <si>
    <t>767646401</t>
  </si>
  <si>
    <t>Montáž revizních dvířek 1křídlových s rámem výšky do 1000 mm</t>
  </si>
  <si>
    <t>85954528</t>
  </si>
  <si>
    <t>138</t>
  </si>
  <si>
    <t>553435100R</t>
  </si>
  <si>
    <t>Revizní dvířka komaxit  500x500 mm</t>
  </si>
  <si>
    <t>1306132239</t>
  </si>
  <si>
    <t>782</t>
  </si>
  <si>
    <t>Dokončovací práce - obklady z kamene</t>
  </si>
  <si>
    <t>KA0</t>
  </si>
  <si>
    <t>Mechanické sejmutí všech nátěrů, vysprávek, spárování a odpojených lícových ploch degradovaného kamene</t>
  </si>
  <si>
    <t>-239399502</t>
  </si>
  <si>
    <t>9,2*0,4*1,1</t>
  </si>
  <si>
    <t>53</t>
  </si>
  <si>
    <t>KA0a</t>
  </si>
  <si>
    <t>Omytí ploch tlakovou vodou</t>
  </si>
  <si>
    <t>2117710789</t>
  </si>
  <si>
    <t>54</t>
  </si>
  <si>
    <t>KA0b</t>
  </si>
  <si>
    <t>Chemické odstranění anorganických depozitů</t>
  </si>
  <si>
    <t>1970664289</t>
  </si>
  <si>
    <t>55</t>
  </si>
  <si>
    <t>KA0c</t>
  </si>
  <si>
    <t>Odstanění organických nečistot biocidem</t>
  </si>
  <si>
    <t>-2079987821</t>
  </si>
  <si>
    <t>56</t>
  </si>
  <si>
    <t>KA0d</t>
  </si>
  <si>
    <t>Odsolení soklu kompresní metodou (odsolovací zábal)</t>
  </si>
  <si>
    <t>25027489</t>
  </si>
  <si>
    <t>57</t>
  </si>
  <si>
    <t>KA0e</t>
  </si>
  <si>
    <t>Konsolidace  kamene organokřemičitany</t>
  </si>
  <si>
    <t>-1910386819</t>
  </si>
  <si>
    <t>58</t>
  </si>
  <si>
    <t>KA0f</t>
  </si>
  <si>
    <t>Výměna výrazně degradovaných kamenných bloků hl. 300 mm za kamenné bloky nové</t>
  </si>
  <si>
    <t>-351440178</t>
  </si>
  <si>
    <t>59</t>
  </si>
  <si>
    <t>KA0g</t>
  </si>
  <si>
    <t>Sejmutí nesoudržné části kamene a jeho doplnění vhodným umělým probarveným kamenem</t>
  </si>
  <si>
    <t>137939268</t>
  </si>
  <si>
    <t>60</t>
  </si>
  <si>
    <t>KA0h</t>
  </si>
  <si>
    <t>Spárování kamenného zdiva</t>
  </si>
  <si>
    <t>1694729180</t>
  </si>
  <si>
    <t>123</t>
  </si>
  <si>
    <t>KAp</t>
  </si>
  <si>
    <t>Restaurování kamenného podokenního profilovaného parapetu dl. 2050 mm, r.š. 300 mm</t>
  </si>
  <si>
    <t>-564097818</t>
  </si>
  <si>
    <t>61</t>
  </si>
  <si>
    <t>998782102</t>
  </si>
  <si>
    <t>Přesun hmot tonážní pro obklady kamenné v objektech v do 12 m</t>
  </si>
  <si>
    <t>-734788517</t>
  </si>
  <si>
    <t>139</t>
  </si>
  <si>
    <t>783121122</t>
  </si>
  <si>
    <t>Nátěry syntetické OK těžkých "A" barva dražší matný povrch 1x antikorozní, 1x základní, 2x email</t>
  </si>
  <si>
    <t>-1049821040</t>
  </si>
  <si>
    <t>25</t>
  </si>
  <si>
    <t>-287897719</t>
  </si>
  <si>
    <t>02b - západní díl - zakrývání</t>
  </si>
  <si>
    <t>-448890043</t>
  </si>
  <si>
    <t>8,5*7,5   "interiéry 2NP"</t>
  </si>
  <si>
    <t>9*5  "venkovní dlažba"</t>
  </si>
  <si>
    <t>717695007</t>
  </si>
  <si>
    <t>(2*8,45+2*7,5)*4,5 "interiéry 2NP"</t>
  </si>
  <si>
    <t>3 - Jižní průčelí - východní díl</t>
  </si>
  <si>
    <t>188950806</t>
  </si>
  <si>
    <t>-1170080587</t>
  </si>
  <si>
    <t>162</t>
  </si>
  <si>
    <t>-292247538</t>
  </si>
  <si>
    <t>154</t>
  </si>
  <si>
    <t>-693573992</t>
  </si>
  <si>
    <t>155</t>
  </si>
  <si>
    <t>1230688582</t>
  </si>
  <si>
    <t>1360121433</t>
  </si>
  <si>
    <t>-234478922</t>
  </si>
  <si>
    <t>1329135509</t>
  </si>
  <si>
    <t>-1583401729</t>
  </si>
  <si>
    <t>Replika původní štukové dvouvrstvé omítky pásové bosáže ze speciální staveništní malty (receptura B)</t>
  </si>
  <si>
    <t>587216077</t>
  </si>
  <si>
    <t>151</t>
  </si>
  <si>
    <t>-262398882</t>
  </si>
  <si>
    <t>152</t>
  </si>
  <si>
    <t>167906043</t>
  </si>
  <si>
    <t>69</t>
  </si>
  <si>
    <t>Replika původní tažené štukové dvouvrstvé omítky trnožní římsy (receptura C+H)</t>
  </si>
  <si>
    <t>-1699302029</t>
  </si>
  <si>
    <t>75</t>
  </si>
  <si>
    <t>-596164455</t>
  </si>
  <si>
    <t>2099497922</t>
  </si>
  <si>
    <t>-628477591</t>
  </si>
  <si>
    <t>1410788804</t>
  </si>
  <si>
    <t>Obnova omítek pásové bosáže-konsolidace organokřemičitany;oprava vápenocementové štukové omítky v rozsahu 100% za použití speciální staveništní maltové směsi (receptura B)</t>
  </si>
  <si>
    <t>-1461914707</t>
  </si>
  <si>
    <t>-1736504503</t>
  </si>
  <si>
    <t>-1779146659</t>
  </si>
  <si>
    <t>-731650778</t>
  </si>
  <si>
    <t>1435938289</t>
  </si>
  <si>
    <t>1169753333</t>
  </si>
  <si>
    <t>2111822253</t>
  </si>
  <si>
    <t>-2090927933</t>
  </si>
  <si>
    <t>127622866</t>
  </si>
  <si>
    <t>Obnova parapetní římsy r.š. 300mm  - konsolidace organokřemičitany;oprava vápenocementové štukové omítky v rozsahu 100% za použití speciální staveništní maltové směsi (receptura C)</t>
  </si>
  <si>
    <t>1678755414</t>
  </si>
  <si>
    <t>Obnova parapetní římsy r.š. 300 mm - Mechanické odstranění (prýskáním) nepůvodních cementových štukových omítek z omítek původních</t>
  </si>
  <si>
    <t>-539024286</t>
  </si>
  <si>
    <t>-2040470379</t>
  </si>
  <si>
    <t>80</t>
  </si>
  <si>
    <t>880279151</t>
  </si>
  <si>
    <t>-351308851</t>
  </si>
  <si>
    <t>2044731869</t>
  </si>
  <si>
    <t>81</t>
  </si>
  <si>
    <t>-641875037</t>
  </si>
  <si>
    <t>82</t>
  </si>
  <si>
    <t>502030763</t>
  </si>
  <si>
    <t>-519200802</t>
  </si>
  <si>
    <t>1952533769</t>
  </si>
  <si>
    <t>-420783172</t>
  </si>
  <si>
    <t>1780823869</t>
  </si>
  <si>
    <t>388923468</t>
  </si>
  <si>
    <t>-929321082</t>
  </si>
  <si>
    <t>-71957432</t>
  </si>
  <si>
    <t>1102122076</t>
  </si>
  <si>
    <t>-13116559</t>
  </si>
  <si>
    <t>453216162</t>
  </si>
  <si>
    <t>-1627171604</t>
  </si>
  <si>
    <t>2100802616</t>
  </si>
  <si>
    <t>2068216872</t>
  </si>
  <si>
    <t>800410481</t>
  </si>
  <si>
    <t>-1313557628</t>
  </si>
  <si>
    <t>-1707102767</t>
  </si>
  <si>
    <t>161</t>
  </si>
  <si>
    <t>-1569917179</t>
  </si>
  <si>
    <t>153</t>
  </si>
  <si>
    <t>-1754539254</t>
  </si>
  <si>
    <t>648657846</t>
  </si>
  <si>
    <t>727259703</t>
  </si>
  <si>
    <t>-20185353</t>
  </si>
  <si>
    <t>70</t>
  </si>
  <si>
    <t>-726790138</t>
  </si>
  <si>
    <t>-594760852</t>
  </si>
  <si>
    <t>41</t>
  </si>
  <si>
    <t>558246068</t>
  </si>
  <si>
    <t>-923396822</t>
  </si>
  <si>
    <t>-59148744</t>
  </si>
  <si>
    <t>253512392</t>
  </si>
  <si>
    <t>-1701279753</t>
  </si>
  <si>
    <t>613836861</t>
  </si>
  <si>
    <t>22,535*10 'Přepočtené koeficientem množství</t>
  </si>
  <si>
    <t>-1316942107</t>
  </si>
  <si>
    <t>764002851R.2</t>
  </si>
  <si>
    <t>-980149098</t>
  </si>
  <si>
    <t>228417882</t>
  </si>
  <si>
    <t>764002861R.2</t>
  </si>
  <si>
    <t>1963655956</t>
  </si>
  <si>
    <t>764002861R1.1</t>
  </si>
  <si>
    <t>36057076</t>
  </si>
  <si>
    <t>764002861R2.1</t>
  </si>
  <si>
    <t>-1774803488</t>
  </si>
  <si>
    <t>140</t>
  </si>
  <si>
    <t>764002861R3.1</t>
  </si>
  <si>
    <t>846251915</t>
  </si>
  <si>
    <t>142</t>
  </si>
  <si>
    <t>764206167.2</t>
  </si>
  <si>
    <t>-856896722</t>
  </si>
  <si>
    <t>156</t>
  </si>
  <si>
    <t>-1100758096</t>
  </si>
  <si>
    <t>157</t>
  </si>
  <si>
    <t>1445681474</t>
  </si>
  <si>
    <t>159</t>
  </si>
  <si>
    <t>-1930902799</t>
  </si>
  <si>
    <t>158</t>
  </si>
  <si>
    <t>1376809720</t>
  </si>
  <si>
    <t>160</t>
  </si>
  <si>
    <t>1821677425</t>
  </si>
  <si>
    <t>192882047</t>
  </si>
  <si>
    <t>-722258115</t>
  </si>
  <si>
    <t>-2048287700</t>
  </si>
  <si>
    <t>1097541928</t>
  </si>
  <si>
    <t>2035501737</t>
  </si>
  <si>
    <t>453146124</t>
  </si>
  <si>
    <t>-1655026137</t>
  </si>
  <si>
    <t>1883825896</t>
  </si>
  <si>
    <t>-1979062901</t>
  </si>
  <si>
    <t>-275943559</t>
  </si>
  <si>
    <t>55148857</t>
  </si>
  <si>
    <t>-2124640466</t>
  </si>
  <si>
    <t>-750553375</t>
  </si>
  <si>
    <t>66</t>
  </si>
  <si>
    <t>-1635718381</t>
  </si>
  <si>
    <t>149</t>
  </si>
  <si>
    <t>1113840281</t>
  </si>
  <si>
    <t>-1454153286</t>
  </si>
  <si>
    <t>03b - východní díl - zakrývání</t>
  </si>
  <si>
    <t>1272823195</t>
  </si>
  <si>
    <t>-780146800</t>
  </si>
  <si>
    <t>(2*8,5+4*7,5)*4,5 "interiéry 2NP"</t>
  </si>
  <si>
    <t>4 - Východní průčelí</t>
  </si>
  <si>
    <t>Replika původní pásové bosáže zhotovená ze systémové sanační omítky; tl. až 50 mm</t>
  </si>
  <si>
    <t>-1688180119</t>
  </si>
  <si>
    <t>30,5*0,85*1,3</t>
  </si>
  <si>
    <t>2061201943</t>
  </si>
  <si>
    <t>30,5*0,4*1,3</t>
  </si>
  <si>
    <t>1413083150</t>
  </si>
  <si>
    <t>1806827652</t>
  </si>
  <si>
    <t>5 - Západní průčelí</t>
  </si>
  <si>
    <t>319268956</t>
  </si>
  <si>
    <t>6*9</t>
  </si>
  <si>
    <t>-305318601</t>
  </si>
  <si>
    <t>6*9*5</t>
  </si>
  <si>
    <t>-947296447</t>
  </si>
  <si>
    <t>2021928498</t>
  </si>
  <si>
    <t>-1572625579</t>
  </si>
  <si>
    <t>-956504666</t>
  </si>
  <si>
    <t>8</t>
  </si>
  <si>
    <t>-255266098</t>
  </si>
  <si>
    <t>-1212351195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</si>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</sst>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0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top" wrapText="1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1" fillId="0" borderId="36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top"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horizontal="left" vertical="center"/>
      <protection/>
    </xf>
    <xf numFmtId="0" fontId="28" fillId="0" borderId="33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3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73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1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FCD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BD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FC9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71B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89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664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9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0E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41A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58" t="s">
        <v>0</v>
      </c>
      <c r="B1" s="259"/>
      <c r="C1" s="259"/>
      <c r="D1" s="260" t="s">
        <v>1</v>
      </c>
      <c r="E1" s="259"/>
      <c r="F1" s="259"/>
      <c r="G1" s="259"/>
      <c r="H1" s="259"/>
      <c r="I1" s="259"/>
      <c r="J1" s="259"/>
      <c r="K1" s="261" t="s">
        <v>1179</v>
      </c>
      <c r="L1" s="261"/>
      <c r="M1" s="261"/>
      <c r="N1" s="261"/>
      <c r="O1" s="261"/>
      <c r="P1" s="261"/>
      <c r="Q1" s="261"/>
      <c r="R1" s="261"/>
      <c r="S1" s="261"/>
      <c r="T1" s="259"/>
      <c r="U1" s="259"/>
      <c r="V1" s="259"/>
      <c r="W1" s="261" t="s">
        <v>1180</v>
      </c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5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9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14" t="s">
        <v>13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11"/>
      <c r="AQ5" s="13"/>
      <c r="BE5" s="210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16" t="s">
        <v>16</v>
      </c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11"/>
      <c r="AQ6" s="13"/>
      <c r="BE6" s="211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11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11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11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11"/>
      <c r="BS10" s="6" t="s">
        <v>17</v>
      </c>
    </row>
    <row r="11" spans="2:71" s="2" customFormat="1" ht="18.7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11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11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11"/>
      <c r="BS13" s="6" t="s">
        <v>17</v>
      </c>
    </row>
    <row r="14" spans="2:71" s="2" customFormat="1" ht="13.5" customHeight="1">
      <c r="B14" s="10"/>
      <c r="C14" s="11"/>
      <c r="D14" s="11"/>
      <c r="E14" s="217" t="s">
        <v>32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11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11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11"/>
      <c r="BS16" s="6" t="s">
        <v>3</v>
      </c>
    </row>
    <row r="17" spans="2:71" s="2" customFormat="1" ht="18.7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11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11"/>
      <c r="BS18" s="6" t="s">
        <v>5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11"/>
      <c r="BS19" s="6" t="s">
        <v>5</v>
      </c>
    </row>
    <row r="20" spans="2:71" s="2" customFormat="1" ht="13.5" customHeight="1">
      <c r="B20" s="10"/>
      <c r="C20" s="11"/>
      <c r="D20" s="11"/>
      <c r="E20" s="218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11"/>
      <c r="AP20" s="11"/>
      <c r="AQ20" s="13"/>
      <c r="BE20" s="211"/>
      <c r="BS20" s="6" t="s">
        <v>34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1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11"/>
    </row>
    <row r="23" spans="2:57" s="6" customFormat="1" ht="26.25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19">
        <f>ROUND($AG$51,2)</f>
        <v>0</v>
      </c>
      <c r="AL23" s="220"/>
      <c r="AM23" s="220"/>
      <c r="AN23" s="220"/>
      <c r="AO23" s="220"/>
      <c r="AP23" s="24"/>
      <c r="AQ23" s="27"/>
      <c r="BE23" s="21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12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21" t="s">
        <v>37</v>
      </c>
      <c r="M25" s="222"/>
      <c r="N25" s="222"/>
      <c r="O25" s="222"/>
      <c r="P25" s="24"/>
      <c r="Q25" s="24"/>
      <c r="R25" s="24"/>
      <c r="S25" s="24"/>
      <c r="T25" s="24"/>
      <c r="U25" s="24"/>
      <c r="V25" s="24"/>
      <c r="W25" s="221" t="s">
        <v>38</v>
      </c>
      <c r="X25" s="222"/>
      <c r="Y25" s="222"/>
      <c r="Z25" s="222"/>
      <c r="AA25" s="222"/>
      <c r="AB25" s="222"/>
      <c r="AC25" s="222"/>
      <c r="AD25" s="222"/>
      <c r="AE25" s="222"/>
      <c r="AF25" s="24"/>
      <c r="AG25" s="24"/>
      <c r="AH25" s="24"/>
      <c r="AI25" s="24"/>
      <c r="AJ25" s="24"/>
      <c r="AK25" s="221" t="s">
        <v>39</v>
      </c>
      <c r="AL25" s="222"/>
      <c r="AM25" s="222"/>
      <c r="AN25" s="222"/>
      <c r="AO25" s="222"/>
      <c r="AP25" s="24"/>
      <c r="AQ25" s="27"/>
      <c r="BE25" s="212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23">
        <v>0.21</v>
      </c>
      <c r="M26" s="224"/>
      <c r="N26" s="224"/>
      <c r="O26" s="224"/>
      <c r="P26" s="30"/>
      <c r="Q26" s="30"/>
      <c r="R26" s="30"/>
      <c r="S26" s="30"/>
      <c r="T26" s="30"/>
      <c r="U26" s="30"/>
      <c r="V26" s="30"/>
      <c r="W26" s="225">
        <f>ROUND($AZ$51,2)</f>
        <v>0</v>
      </c>
      <c r="X26" s="224"/>
      <c r="Y26" s="224"/>
      <c r="Z26" s="224"/>
      <c r="AA26" s="224"/>
      <c r="AB26" s="224"/>
      <c r="AC26" s="224"/>
      <c r="AD26" s="224"/>
      <c r="AE26" s="224"/>
      <c r="AF26" s="30"/>
      <c r="AG26" s="30"/>
      <c r="AH26" s="30"/>
      <c r="AI26" s="30"/>
      <c r="AJ26" s="30"/>
      <c r="AK26" s="225">
        <f>ROUND($AV$51,2)</f>
        <v>0</v>
      </c>
      <c r="AL26" s="224"/>
      <c r="AM26" s="224"/>
      <c r="AN26" s="224"/>
      <c r="AO26" s="224"/>
      <c r="AP26" s="30"/>
      <c r="AQ26" s="31"/>
      <c r="BE26" s="213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23">
        <v>0.15</v>
      </c>
      <c r="M27" s="224"/>
      <c r="N27" s="224"/>
      <c r="O27" s="224"/>
      <c r="P27" s="30"/>
      <c r="Q27" s="30"/>
      <c r="R27" s="30"/>
      <c r="S27" s="30"/>
      <c r="T27" s="30"/>
      <c r="U27" s="30"/>
      <c r="V27" s="30"/>
      <c r="W27" s="225">
        <f>ROUND($BA$51,2)</f>
        <v>0</v>
      </c>
      <c r="X27" s="224"/>
      <c r="Y27" s="224"/>
      <c r="Z27" s="224"/>
      <c r="AA27" s="224"/>
      <c r="AB27" s="224"/>
      <c r="AC27" s="224"/>
      <c r="AD27" s="224"/>
      <c r="AE27" s="224"/>
      <c r="AF27" s="30"/>
      <c r="AG27" s="30"/>
      <c r="AH27" s="30"/>
      <c r="AI27" s="30"/>
      <c r="AJ27" s="30"/>
      <c r="AK27" s="225">
        <f>ROUND($AW$51,2)</f>
        <v>0</v>
      </c>
      <c r="AL27" s="224"/>
      <c r="AM27" s="224"/>
      <c r="AN27" s="224"/>
      <c r="AO27" s="224"/>
      <c r="AP27" s="30"/>
      <c r="AQ27" s="31"/>
      <c r="BE27" s="213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23">
        <v>0.21</v>
      </c>
      <c r="M28" s="224"/>
      <c r="N28" s="224"/>
      <c r="O28" s="224"/>
      <c r="P28" s="30"/>
      <c r="Q28" s="30"/>
      <c r="R28" s="30"/>
      <c r="S28" s="30"/>
      <c r="T28" s="30"/>
      <c r="U28" s="30"/>
      <c r="V28" s="30"/>
      <c r="W28" s="225">
        <f>ROUND($BB$51,2)</f>
        <v>0</v>
      </c>
      <c r="X28" s="224"/>
      <c r="Y28" s="224"/>
      <c r="Z28" s="224"/>
      <c r="AA28" s="224"/>
      <c r="AB28" s="224"/>
      <c r="AC28" s="224"/>
      <c r="AD28" s="224"/>
      <c r="AE28" s="224"/>
      <c r="AF28" s="30"/>
      <c r="AG28" s="30"/>
      <c r="AH28" s="30"/>
      <c r="AI28" s="30"/>
      <c r="AJ28" s="30"/>
      <c r="AK28" s="225">
        <v>0</v>
      </c>
      <c r="AL28" s="224"/>
      <c r="AM28" s="224"/>
      <c r="AN28" s="224"/>
      <c r="AO28" s="224"/>
      <c r="AP28" s="30"/>
      <c r="AQ28" s="31"/>
      <c r="BE28" s="213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23">
        <v>0.15</v>
      </c>
      <c r="M29" s="224"/>
      <c r="N29" s="224"/>
      <c r="O29" s="224"/>
      <c r="P29" s="30"/>
      <c r="Q29" s="30"/>
      <c r="R29" s="30"/>
      <c r="S29" s="30"/>
      <c r="T29" s="30"/>
      <c r="U29" s="30"/>
      <c r="V29" s="30"/>
      <c r="W29" s="225">
        <f>ROUND($BC$51,2)</f>
        <v>0</v>
      </c>
      <c r="X29" s="224"/>
      <c r="Y29" s="224"/>
      <c r="Z29" s="224"/>
      <c r="AA29" s="224"/>
      <c r="AB29" s="224"/>
      <c r="AC29" s="224"/>
      <c r="AD29" s="224"/>
      <c r="AE29" s="224"/>
      <c r="AF29" s="30"/>
      <c r="AG29" s="30"/>
      <c r="AH29" s="30"/>
      <c r="AI29" s="30"/>
      <c r="AJ29" s="30"/>
      <c r="AK29" s="225">
        <v>0</v>
      </c>
      <c r="AL29" s="224"/>
      <c r="AM29" s="224"/>
      <c r="AN29" s="224"/>
      <c r="AO29" s="224"/>
      <c r="AP29" s="30"/>
      <c r="AQ29" s="31"/>
      <c r="BE29" s="213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23">
        <v>0</v>
      </c>
      <c r="M30" s="224"/>
      <c r="N30" s="224"/>
      <c r="O30" s="224"/>
      <c r="P30" s="30"/>
      <c r="Q30" s="30"/>
      <c r="R30" s="30"/>
      <c r="S30" s="30"/>
      <c r="T30" s="30"/>
      <c r="U30" s="30"/>
      <c r="V30" s="30"/>
      <c r="W30" s="225">
        <f>ROUND($BD$51,2)</f>
        <v>0</v>
      </c>
      <c r="X30" s="224"/>
      <c r="Y30" s="224"/>
      <c r="Z30" s="224"/>
      <c r="AA30" s="224"/>
      <c r="AB30" s="224"/>
      <c r="AC30" s="224"/>
      <c r="AD30" s="224"/>
      <c r="AE30" s="224"/>
      <c r="AF30" s="30"/>
      <c r="AG30" s="30"/>
      <c r="AH30" s="30"/>
      <c r="AI30" s="30"/>
      <c r="AJ30" s="30"/>
      <c r="AK30" s="225">
        <v>0</v>
      </c>
      <c r="AL30" s="224"/>
      <c r="AM30" s="224"/>
      <c r="AN30" s="224"/>
      <c r="AO30" s="224"/>
      <c r="AP30" s="30"/>
      <c r="AQ30" s="31"/>
      <c r="BE30" s="21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12"/>
    </row>
    <row r="32" spans="2:57" s="6" customFormat="1" ht="26.25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226" t="s">
        <v>48</v>
      </c>
      <c r="Y32" s="227"/>
      <c r="Z32" s="227"/>
      <c r="AA32" s="227"/>
      <c r="AB32" s="227"/>
      <c r="AC32" s="34"/>
      <c r="AD32" s="34"/>
      <c r="AE32" s="34"/>
      <c r="AF32" s="34"/>
      <c r="AG32" s="34"/>
      <c r="AH32" s="34"/>
      <c r="AI32" s="34"/>
      <c r="AJ32" s="34"/>
      <c r="AK32" s="228">
        <f>ROUND(SUM($AK$23:$AK$30),2)</f>
        <v>0</v>
      </c>
      <c r="AL32" s="227"/>
      <c r="AM32" s="227"/>
      <c r="AN32" s="227"/>
      <c r="AO32" s="229"/>
      <c r="AP32" s="32"/>
      <c r="AQ32" s="37"/>
      <c r="BE32" s="21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022017_B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30" t="str">
        <f>$K$6</f>
        <v>Obnova vnějšího pláště hlavní budovy Hankova domu č.p. 299 ve Dvoře Králové n. Labem - pro rok 2019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32" t="str">
        <f>IF($AN$8="","",$AN$8)</f>
        <v>15.03.2017</v>
      </c>
      <c r="AN44" s="22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Dvůr Králové nad Labem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14" t="str">
        <f>IF($E$17="","",$E$17)</f>
        <v> </v>
      </c>
      <c r="AN46" s="222"/>
      <c r="AO46" s="222"/>
      <c r="AP46" s="222"/>
      <c r="AQ46" s="24"/>
      <c r="AR46" s="43"/>
      <c r="AS46" s="233" t="s">
        <v>50</v>
      </c>
      <c r="AT46" s="23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35"/>
      <c r="AT47" s="212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36"/>
      <c r="AT48" s="222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237" t="s">
        <v>51</v>
      </c>
      <c r="D49" s="227"/>
      <c r="E49" s="227"/>
      <c r="F49" s="227"/>
      <c r="G49" s="227"/>
      <c r="H49" s="34"/>
      <c r="I49" s="238" t="s">
        <v>52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39" t="s">
        <v>53</v>
      </c>
      <c r="AH49" s="227"/>
      <c r="AI49" s="227"/>
      <c r="AJ49" s="227"/>
      <c r="AK49" s="227"/>
      <c r="AL49" s="227"/>
      <c r="AM49" s="227"/>
      <c r="AN49" s="238" t="s">
        <v>54</v>
      </c>
      <c r="AO49" s="227"/>
      <c r="AP49" s="227"/>
      <c r="AQ49" s="57" t="s">
        <v>55</v>
      </c>
      <c r="AR49" s="43"/>
      <c r="AS49" s="58" t="s">
        <v>56</v>
      </c>
      <c r="AT49" s="59" t="s">
        <v>57</v>
      </c>
      <c r="AU49" s="59" t="s">
        <v>58</v>
      </c>
      <c r="AV49" s="59" t="s">
        <v>59</v>
      </c>
      <c r="AW49" s="59" t="s">
        <v>60</v>
      </c>
      <c r="AX49" s="59" t="s">
        <v>61</v>
      </c>
      <c r="AY49" s="59" t="s">
        <v>62</v>
      </c>
      <c r="AZ49" s="59" t="s">
        <v>63</v>
      </c>
      <c r="BA49" s="59" t="s">
        <v>64</v>
      </c>
      <c r="BB49" s="59" t="s">
        <v>65</v>
      </c>
      <c r="BC49" s="59" t="s">
        <v>66</v>
      </c>
      <c r="BD49" s="60" t="s">
        <v>67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68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47">
        <f>ROUND($AG$52+$AG$55+$AG$58+$AG$61+$AG$62,2)</f>
        <v>0</v>
      </c>
      <c r="AH51" s="248"/>
      <c r="AI51" s="248"/>
      <c r="AJ51" s="248"/>
      <c r="AK51" s="248"/>
      <c r="AL51" s="248"/>
      <c r="AM51" s="248"/>
      <c r="AN51" s="247">
        <f>ROUND(SUM($AG$51,$AT$51),2)</f>
        <v>0</v>
      </c>
      <c r="AO51" s="248"/>
      <c r="AP51" s="248"/>
      <c r="AQ51" s="66"/>
      <c r="AR51" s="50"/>
      <c r="AS51" s="67">
        <f>ROUND($AS$52+$AS$55+$AS$58+$AS$61+$AS$62,2)</f>
        <v>0</v>
      </c>
      <c r="AT51" s="68">
        <f>ROUND(SUM($AV$51:$AW$51),2)</f>
        <v>0</v>
      </c>
      <c r="AU51" s="69">
        <f>ROUND($AU$52+$AU$55+$AU$58+$AU$61+$AU$62,5)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ROUND($AZ$52+$AZ$55+$AZ$58+$AZ$61+$AZ$62,2)</f>
        <v>0</v>
      </c>
      <c r="BA51" s="68">
        <f>ROUND($BA$52+$BA$55+$BA$58+$BA$61+$BA$62,2)</f>
        <v>0</v>
      </c>
      <c r="BB51" s="68">
        <f>ROUND($BB$52+$BB$55+$BB$58+$BB$61+$BB$62,2)</f>
        <v>0</v>
      </c>
      <c r="BC51" s="68">
        <f>ROUND($BC$52+$BC$55+$BC$58+$BC$61+$BC$62,2)</f>
        <v>0</v>
      </c>
      <c r="BD51" s="70">
        <f>ROUND($BD$52+$BD$55+$BD$58+$BD$61+$BD$62,2)</f>
        <v>0</v>
      </c>
      <c r="BS51" s="47" t="s">
        <v>69</v>
      </c>
      <c r="BT51" s="47" t="s">
        <v>70</v>
      </c>
      <c r="BU51" s="71" t="s">
        <v>71</v>
      </c>
      <c r="BV51" s="47" t="s">
        <v>72</v>
      </c>
      <c r="BW51" s="47" t="s">
        <v>4</v>
      </c>
      <c r="BX51" s="47" t="s">
        <v>73</v>
      </c>
    </row>
    <row r="52" spans="2:76" s="72" customFormat="1" ht="27.75" customHeight="1">
      <c r="B52" s="73"/>
      <c r="C52" s="74"/>
      <c r="D52" s="242" t="s">
        <v>20</v>
      </c>
      <c r="E52" s="243"/>
      <c r="F52" s="243"/>
      <c r="G52" s="243"/>
      <c r="H52" s="243"/>
      <c r="I52" s="74"/>
      <c r="J52" s="242" t="s">
        <v>74</v>
      </c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0">
        <f>ROUND(SUM($AG$53:$AG$54),2)</f>
        <v>0</v>
      </c>
      <c r="AH52" s="241"/>
      <c r="AI52" s="241"/>
      <c r="AJ52" s="241"/>
      <c r="AK52" s="241"/>
      <c r="AL52" s="241"/>
      <c r="AM52" s="241"/>
      <c r="AN52" s="240">
        <f>ROUND(SUM($AG$52,$AT$52),2)</f>
        <v>0</v>
      </c>
      <c r="AO52" s="241"/>
      <c r="AP52" s="241"/>
      <c r="AQ52" s="75" t="s">
        <v>75</v>
      </c>
      <c r="AR52" s="76"/>
      <c r="AS52" s="77">
        <f>ROUND(SUM($AS$53:$AS$54),2)</f>
        <v>0</v>
      </c>
      <c r="AT52" s="78">
        <f>ROUND(SUM($AV$52:$AW$52),2)</f>
        <v>0</v>
      </c>
      <c r="AU52" s="79">
        <f>ROUND(SUM($AU$53:$AU$54),5)</f>
        <v>0</v>
      </c>
      <c r="AV52" s="78">
        <f>ROUND($AZ$52*$L$26,2)</f>
        <v>0</v>
      </c>
      <c r="AW52" s="78">
        <f>ROUND($BA$52*$L$27,2)</f>
        <v>0</v>
      </c>
      <c r="AX52" s="78">
        <f>ROUND($BB$52*$L$26,2)</f>
        <v>0</v>
      </c>
      <c r="AY52" s="78">
        <f>ROUND($BC$52*$L$27,2)</f>
        <v>0</v>
      </c>
      <c r="AZ52" s="78">
        <f>ROUND(SUM($AZ$53:$AZ$54),2)</f>
        <v>0</v>
      </c>
      <c r="BA52" s="78">
        <f>ROUND(SUM($BA$53:$BA$54),2)</f>
        <v>0</v>
      </c>
      <c r="BB52" s="78">
        <f>ROUND(SUM($BB$53:$BB$54),2)</f>
        <v>0</v>
      </c>
      <c r="BC52" s="78">
        <f>ROUND(SUM($BC$53:$BC$54),2)</f>
        <v>0</v>
      </c>
      <c r="BD52" s="80">
        <f>ROUND(SUM($BD$53:$BD$54),2)</f>
        <v>0</v>
      </c>
      <c r="BS52" s="72" t="s">
        <v>69</v>
      </c>
      <c r="BT52" s="72" t="s">
        <v>20</v>
      </c>
      <c r="BV52" s="72" t="s">
        <v>72</v>
      </c>
      <c r="BW52" s="72" t="s">
        <v>76</v>
      </c>
      <c r="BX52" s="72" t="s">
        <v>4</v>
      </c>
    </row>
    <row r="53" spans="1:91" s="81" customFormat="1" ht="23.25" customHeight="1">
      <c r="A53" s="254" t="s">
        <v>1181</v>
      </c>
      <c r="B53" s="82"/>
      <c r="C53" s="83"/>
      <c r="D53" s="83"/>
      <c r="E53" s="246" t="s">
        <v>20</v>
      </c>
      <c r="F53" s="245"/>
      <c r="G53" s="245"/>
      <c r="H53" s="245"/>
      <c r="I53" s="245"/>
      <c r="J53" s="83"/>
      <c r="K53" s="246" t="s">
        <v>74</v>
      </c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4">
        <f>'1 - Jižní průčelí - střed...'!$J$27</f>
        <v>0</v>
      </c>
      <c r="AH53" s="245"/>
      <c r="AI53" s="245"/>
      <c r="AJ53" s="245"/>
      <c r="AK53" s="245"/>
      <c r="AL53" s="245"/>
      <c r="AM53" s="245"/>
      <c r="AN53" s="244">
        <f>ROUND(SUM($AG$53,$AT$53),2)</f>
        <v>0</v>
      </c>
      <c r="AO53" s="245"/>
      <c r="AP53" s="245"/>
      <c r="AQ53" s="84" t="s">
        <v>77</v>
      </c>
      <c r="AR53" s="85"/>
      <c r="AS53" s="86">
        <v>0</v>
      </c>
      <c r="AT53" s="87">
        <f>ROUND(SUM($AV$53:$AW$53),2)</f>
        <v>0</v>
      </c>
      <c r="AU53" s="88">
        <f>'1 - Jižní průčelí - střed...'!$P$94</f>
        <v>0</v>
      </c>
      <c r="AV53" s="87">
        <f>'1 - Jižní průčelí - střed...'!$J$30</f>
        <v>0</v>
      </c>
      <c r="AW53" s="87">
        <f>'1 - Jižní průčelí - střed...'!$J$31</f>
        <v>0</v>
      </c>
      <c r="AX53" s="87">
        <f>'1 - Jižní průčelí - střed...'!$J$32</f>
        <v>0</v>
      </c>
      <c r="AY53" s="87">
        <f>'1 - Jižní průčelí - střed...'!$J$33</f>
        <v>0</v>
      </c>
      <c r="AZ53" s="87">
        <f>'1 - Jižní průčelí - střed...'!$F$30</f>
        <v>0</v>
      </c>
      <c r="BA53" s="87">
        <f>'1 - Jižní průčelí - střed...'!$F$31</f>
        <v>0</v>
      </c>
      <c r="BB53" s="87">
        <f>'1 - Jižní průčelí - střed...'!$F$32</f>
        <v>0</v>
      </c>
      <c r="BC53" s="87">
        <f>'1 - Jižní průčelí - střed...'!$F$33</f>
        <v>0</v>
      </c>
      <c r="BD53" s="89">
        <f>'1 - Jižní průčelí - střed...'!$F$34</f>
        <v>0</v>
      </c>
      <c r="BT53" s="81" t="s">
        <v>78</v>
      </c>
      <c r="BU53" s="81" t="s">
        <v>79</v>
      </c>
      <c r="BV53" s="81" t="s">
        <v>72</v>
      </c>
      <c r="BW53" s="81" t="s">
        <v>76</v>
      </c>
      <c r="BX53" s="81" t="s">
        <v>4</v>
      </c>
      <c r="CM53" s="81" t="s">
        <v>78</v>
      </c>
    </row>
    <row r="54" spans="1:76" s="81" customFormat="1" ht="23.25" customHeight="1">
      <c r="A54" s="254" t="s">
        <v>1181</v>
      </c>
      <c r="B54" s="82"/>
      <c r="C54" s="83"/>
      <c r="D54" s="83"/>
      <c r="E54" s="246" t="s">
        <v>80</v>
      </c>
      <c r="F54" s="245"/>
      <c r="G54" s="245"/>
      <c r="H54" s="245"/>
      <c r="I54" s="245"/>
      <c r="J54" s="83"/>
      <c r="K54" s="246" t="s">
        <v>81</v>
      </c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4">
        <f>'01b - střední díl - zakrý...'!$J$29</f>
        <v>0</v>
      </c>
      <c r="AH54" s="245"/>
      <c r="AI54" s="245"/>
      <c r="AJ54" s="245"/>
      <c r="AK54" s="245"/>
      <c r="AL54" s="245"/>
      <c r="AM54" s="245"/>
      <c r="AN54" s="244">
        <f>ROUND(SUM($AG$54,$AT$54),2)</f>
        <v>0</v>
      </c>
      <c r="AO54" s="245"/>
      <c r="AP54" s="245"/>
      <c r="AQ54" s="84" t="s">
        <v>77</v>
      </c>
      <c r="AR54" s="85"/>
      <c r="AS54" s="86">
        <v>0</v>
      </c>
      <c r="AT54" s="87">
        <f>ROUND(SUM($AV$54:$AW$54),2)</f>
        <v>0</v>
      </c>
      <c r="AU54" s="88">
        <f>'01b - střední díl - zakrý...'!$P$84</f>
        <v>0</v>
      </c>
      <c r="AV54" s="87">
        <f>'01b - střední díl - zakrý...'!$J$32</f>
        <v>0</v>
      </c>
      <c r="AW54" s="87">
        <f>'01b - střední díl - zakrý...'!$J$33</f>
        <v>0</v>
      </c>
      <c r="AX54" s="87">
        <f>'01b - střední díl - zakrý...'!$J$34</f>
        <v>0</v>
      </c>
      <c r="AY54" s="87">
        <f>'01b - střední díl - zakrý...'!$J$35</f>
        <v>0</v>
      </c>
      <c r="AZ54" s="87">
        <f>'01b - střední díl - zakrý...'!$F$32</f>
        <v>0</v>
      </c>
      <c r="BA54" s="87">
        <f>'01b - střední díl - zakrý...'!$F$33</f>
        <v>0</v>
      </c>
      <c r="BB54" s="87">
        <f>'01b - střední díl - zakrý...'!$F$34</f>
        <v>0</v>
      </c>
      <c r="BC54" s="87">
        <f>'01b - střední díl - zakrý...'!$F$35</f>
        <v>0</v>
      </c>
      <c r="BD54" s="89">
        <f>'01b - střední díl - zakrý...'!$F$36</f>
        <v>0</v>
      </c>
      <c r="BT54" s="81" t="s">
        <v>78</v>
      </c>
      <c r="BV54" s="81" t="s">
        <v>72</v>
      </c>
      <c r="BW54" s="81" t="s">
        <v>82</v>
      </c>
      <c r="BX54" s="81" t="s">
        <v>76</v>
      </c>
    </row>
    <row r="55" spans="2:76" s="72" customFormat="1" ht="27.75" customHeight="1">
      <c r="B55" s="73"/>
      <c r="C55" s="74"/>
      <c r="D55" s="242" t="s">
        <v>78</v>
      </c>
      <c r="E55" s="243"/>
      <c r="F55" s="243"/>
      <c r="G55" s="243"/>
      <c r="H55" s="243"/>
      <c r="I55" s="74"/>
      <c r="J55" s="242" t="s">
        <v>83</v>
      </c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0">
        <f>ROUND(SUM($AG$56:$AG$57),2)</f>
        <v>0</v>
      </c>
      <c r="AH55" s="241"/>
      <c r="AI55" s="241"/>
      <c r="AJ55" s="241"/>
      <c r="AK55" s="241"/>
      <c r="AL55" s="241"/>
      <c r="AM55" s="241"/>
      <c r="AN55" s="240">
        <f>ROUND(SUM($AG$55,$AT$55),2)</f>
        <v>0</v>
      </c>
      <c r="AO55" s="241"/>
      <c r="AP55" s="241"/>
      <c r="AQ55" s="75" t="s">
        <v>75</v>
      </c>
      <c r="AR55" s="76"/>
      <c r="AS55" s="77">
        <f>ROUND(SUM($AS$56:$AS$57),2)</f>
        <v>0</v>
      </c>
      <c r="AT55" s="78">
        <f>ROUND(SUM($AV$55:$AW$55),2)</f>
        <v>0</v>
      </c>
      <c r="AU55" s="79">
        <f>ROUND(SUM($AU$56:$AU$57),5)</f>
        <v>0</v>
      </c>
      <c r="AV55" s="78">
        <f>ROUND($AZ$55*$L$26,2)</f>
        <v>0</v>
      </c>
      <c r="AW55" s="78">
        <f>ROUND($BA$55*$L$27,2)</f>
        <v>0</v>
      </c>
      <c r="AX55" s="78">
        <f>ROUND($BB$55*$L$26,2)</f>
        <v>0</v>
      </c>
      <c r="AY55" s="78">
        <f>ROUND($BC$55*$L$27,2)</f>
        <v>0</v>
      </c>
      <c r="AZ55" s="78">
        <f>ROUND(SUM($AZ$56:$AZ$57),2)</f>
        <v>0</v>
      </c>
      <c r="BA55" s="78">
        <f>ROUND(SUM($BA$56:$BA$57),2)</f>
        <v>0</v>
      </c>
      <c r="BB55" s="78">
        <f>ROUND(SUM($BB$56:$BB$57),2)</f>
        <v>0</v>
      </c>
      <c r="BC55" s="78">
        <f>ROUND(SUM($BC$56:$BC$57),2)</f>
        <v>0</v>
      </c>
      <c r="BD55" s="80">
        <f>ROUND(SUM($BD$56:$BD$57),2)</f>
        <v>0</v>
      </c>
      <c r="BS55" s="72" t="s">
        <v>69</v>
      </c>
      <c r="BT55" s="72" t="s">
        <v>20</v>
      </c>
      <c r="BV55" s="72" t="s">
        <v>72</v>
      </c>
      <c r="BW55" s="72" t="s">
        <v>84</v>
      </c>
      <c r="BX55" s="72" t="s">
        <v>4</v>
      </c>
    </row>
    <row r="56" spans="1:91" s="81" customFormat="1" ht="23.25" customHeight="1">
      <c r="A56" s="254" t="s">
        <v>1181</v>
      </c>
      <c r="B56" s="82"/>
      <c r="C56" s="83"/>
      <c r="D56" s="83"/>
      <c r="E56" s="246" t="s">
        <v>78</v>
      </c>
      <c r="F56" s="245"/>
      <c r="G56" s="245"/>
      <c r="H56" s="245"/>
      <c r="I56" s="245"/>
      <c r="J56" s="83"/>
      <c r="K56" s="246" t="s">
        <v>83</v>
      </c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4">
        <f>'2 - Jižní průčelí - západ...'!$J$27</f>
        <v>0</v>
      </c>
      <c r="AH56" s="245"/>
      <c r="AI56" s="245"/>
      <c r="AJ56" s="245"/>
      <c r="AK56" s="245"/>
      <c r="AL56" s="245"/>
      <c r="AM56" s="245"/>
      <c r="AN56" s="244">
        <f>ROUND(SUM($AG$56,$AT$56),2)</f>
        <v>0</v>
      </c>
      <c r="AO56" s="245"/>
      <c r="AP56" s="245"/>
      <c r="AQ56" s="84" t="s">
        <v>77</v>
      </c>
      <c r="AR56" s="85"/>
      <c r="AS56" s="86">
        <v>0</v>
      </c>
      <c r="AT56" s="87">
        <f>ROUND(SUM($AV$56:$AW$56),2)</f>
        <v>0</v>
      </c>
      <c r="AU56" s="88">
        <f>'2 - Jižní průčelí - západ...'!$P$88</f>
        <v>0</v>
      </c>
      <c r="AV56" s="87">
        <f>'2 - Jižní průčelí - západ...'!$J$30</f>
        <v>0</v>
      </c>
      <c r="AW56" s="87">
        <f>'2 - Jižní průčelí - západ...'!$J$31</f>
        <v>0</v>
      </c>
      <c r="AX56" s="87">
        <f>'2 - Jižní průčelí - západ...'!$J$32</f>
        <v>0</v>
      </c>
      <c r="AY56" s="87">
        <f>'2 - Jižní průčelí - západ...'!$J$33</f>
        <v>0</v>
      </c>
      <c r="AZ56" s="87">
        <f>'2 - Jižní průčelí - západ...'!$F$30</f>
        <v>0</v>
      </c>
      <c r="BA56" s="87">
        <f>'2 - Jižní průčelí - západ...'!$F$31</f>
        <v>0</v>
      </c>
      <c r="BB56" s="87">
        <f>'2 - Jižní průčelí - západ...'!$F$32</f>
        <v>0</v>
      </c>
      <c r="BC56" s="87">
        <f>'2 - Jižní průčelí - západ...'!$F$33</f>
        <v>0</v>
      </c>
      <c r="BD56" s="89">
        <f>'2 - Jižní průčelí - západ...'!$F$34</f>
        <v>0</v>
      </c>
      <c r="BT56" s="81" t="s">
        <v>78</v>
      </c>
      <c r="BU56" s="81" t="s">
        <v>79</v>
      </c>
      <c r="BV56" s="81" t="s">
        <v>72</v>
      </c>
      <c r="BW56" s="81" t="s">
        <v>84</v>
      </c>
      <c r="BX56" s="81" t="s">
        <v>4</v>
      </c>
      <c r="CM56" s="81" t="s">
        <v>78</v>
      </c>
    </row>
    <row r="57" spans="1:76" s="81" customFormat="1" ht="23.25" customHeight="1">
      <c r="A57" s="254" t="s">
        <v>1181</v>
      </c>
      <c r="B57" s="82"/>
      <c r="C57" s="83"/>
      <c r="D57" s="83"/>
      <c r="E57" s="246" t="s">
        <v>85</v>
      </c>
      <c r="F57" s="245"/>
      <c r="G57" s="245"/>
      <c r="H57" s="245"/>
      <c r="I57" s="245"/>
      <c r="J57" s="83"/>
      <c r="K57" s="246" t="s">
        <v>86</v>
      </c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4">
        <f>'02b - západní díl - zakrý...'!$J$29</f>
        <v>0</v>
      </c>
      <c r="AH57" s="245"/>
      <c r="AI57" s="245"/>
      <c r="AJ57" s="245"/>
      <c r="AK57" s="245"/>
      <c r="AL57" s="245"/>
      <c r="AM57" s="245"/>
      <c r="AN57" s="244">
        <f>ROUND(SUM($AG$57,$AT$57),2)</f>
        <v>0</v>
      </c>
      <c r="AO57" s="245"/>
      <c r="AP57" s="245"/>
      <c r="AQ57" s="84" t="s">
        <v>77</v>
      </c>
      <c r="AR57" s="85"/>
      <c r="AS57" s="86">
        <v>0</v>
      </c>
      <c r="AT57" s="87">
        <f>ROUND(SUM($AV$57:$AW$57),2)</f>
        <v>0</v>
      </c>
      <c r="AU57" s="88">
        <f>'02b - západní díl - zakrý...'!$P$84</f>
        <v>0</v>
      </c>
      <c r="AV57" s="87">
        <f>'02b - západní díl - zakrý...'!$J$32</f>
        <v>0</v>
      </c>
      <c r="AW57" s="87">
        <f>'02b - západní díl - zakrý...'!$J$33</f>
        <v>0</v>
      </c>
      <c r="AX57" s="87">
        <f>'02b - západní díl - zakrý...'!$J$34</f>
        <v>0</v>
      </c>
      <c r="AY57" s="87">
        <f>'02b - západní díl - zakrý...'!$J$35</f>
        <v>0</v>
      </c>
      <c r="AZ57" s="87">
        <f>'02b - západní díl - zakrý...'!$F$32</f>
        <v>0</v>
      </c>
      <c r="BA57" s="87">
        <f>'02b - západní díl - zakrý...'!$F$33</f>
        <v>0</v>
      </c>
      <c r="BB57" s="87">
        <f>'02b - západní díl - zakrý...'!$F$34</f>
        <v>0</v>
      </c>
      <c r="BC57" s="87">
        <f>'02b - západní díl - zakrý...'!$F$35</f>
        <v>0</v>
      </c>
      <c r="BD57" s="89">
        <f>'02b - západní díl - zakrý...'!$F$36</f>
        <v>0</v>
      </c>
      <c r="BT57" s="81" t="s">
        <v>78</v>
      </c>
      <c r="BV57" s="81" t="s">
        <v>72</v>
      </c>
      <c r="BW57" s="81" t="s">
        <v>87</v>
      </c>
      <c r="BX57" s="81" t="s">
        <v>84</v>
      </c>
    </row>
    <row r="58" spans="2:76" s="72" customFormat="1" ht="27.75" customHeight="1">
      <c r="B58" s="73"/>
      <c r="C58" s="74"/>
      <c r="D58" s="242" t="s">
        <v>88</v>
      </c>
      <c r="E58" s="243"/>
      <c r="F58" s="243"/>
      <c r="G58" s="243"/>
      <c r="H58" s="243"/>
      <c r="I58" s="74"/>
      <c r="J58" s="242" t="s">
        <v>89</v>
      </c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0">
        <f>ROUND(SUM($AG$59:$AG$60),2)</f>
        <v>0</v>
      </c>
      <c r="AH58" s="241"/>
      <c r="AI58" s="241"/>
      <c r="AJ58" s="241"/>
      <c r="AK58" s="241"/>
      <c r="AL58" s="241"/>
      <c r="AM58" s="241"/>
      <c r="AN58" s="240">
        <f>ROUND(SUM($AG$58,$AT$58),2)</f>
        <v>0</v>
      </c>
      <c r="AO58" s="241"/>
      <c r="AP58" s="241"/>
      <c r="AQ58" s="75" t="s">
        <v>75</v>
      </c>
      <c r="AR58" s="76"/>
      <c r="AS58" s="77">
        <f>ROUND(SUM($AS$59:$AS$60),2)</f>
        <v>0</v>
      </c>
      <c r="AT58" s="78">
        <f>ROUND(SUM($AV$58:$AW$58),2)</f>
        <v>0</v>
      </c>
      <c r="AU58" s="79">
        <f>ROUND(SUM($AU$59:$AU$60),5)</f>
        <v>0</v>
      </c>
      <c r="AV58" s="78">
        <f>ROUND($AZ$58*$L$26,2)</f>
        <v>0</v>
      </c>
      <c r="AW58" s="78">
        <f>ROUND($BA$58*$L$27,2)</f>
        <v>0</v>
      </c>
      <c r="AX58" s="78">
        <f>ROUND($BB$58*$L$26,2)</f>
        <v>0</v>
      </c>
      <c r="AY58" s="78">
        <f>ROUND($BC$58*$L$27,2)</f>
        <v>0</v>
      </c>
      <c r="AZ58" s="78">
        <f>ROUND(SUM($AZ$59:$AZ$60),2)</f>
        <v>0</v>
      </c>
      <c r="BA58" s="78">
        <f>ROUND(SUM($BA$59:$BA$60),2)</f>
        <v>0</v>
      </c>
      <c r="BB58" s="78">
        <f>ROUND(SUM($BB$59:$BB$60),2)</f>
        <v>0</v>
      </c>
      <c r="BC58" s="78">
        <f>ROUND(SUM($BC$59:$BC$60),2)</f>
        <v>0</v>
      </c>
      <c r="BD58" s="80">
        <f>ROUND(SUM($BD$59:$BD$60),2)</f>
        <v>0</v>
      </c>
      <c r="BS58" s="72" t="s">
        <v>69</v>
      </c>
      <c r="BT58" s="72" t="s">
        <v>20</v>
      </c>
      <c r="BV58" s="72" t="s">
        <v>72</v>
      </c>
      <c r="BW58" s="72" t="s">
        <v>90</v>
      </c>
      <c r="BX58" s="72" t="s">
        <v>4</v>
      </c>
    </row>
    <row r="59" spans="1:91" s="81" customFormat="1" ht="23.25" customHeight="1">
      <c r="A59" s="254" t="s">
        <v>1181</v>
      </c>
      <c r="B59" s="82"/>
      <c r="C59" s="83"/>
      <c r="D59" s="83"/>
      <c r="E59" s="246" t="s">
        <v>88</v>
      </c>
      <c r="F59" s="245"/>
      <c r="G59" s="245"/>
      <c r="H59" s="245"/>
      <c r="I59" s="245"/>
      <c r="J59" s="83"/>
      <c r="K59" s="246" t="s">
        <v>89</v>
      </c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4">
        <f>'3 - Jižní průčelí - výcho...'!$J$27</f>
        <v>0</v>
      </c>
      <c r="AH59" s="245"/>
      <c r="AI59" s="245"/>
      <c r="AJ59" s="245"/>
      <c r="AK59" s="245"/>
      <c r="AL59" s="245"/>
      <c r="AM59" s="245"/>
      <c r="AN59" s="244">
        <f>ROUND(SUM($AG$59,$AT$59),2)</f>
        <v>0</v>
      </c>
      <c r="AO59" s="245"/>
      <c r="AP59" s="245"/>
      <c r="AQ59" s="84" t="s">
        <v>77</v>
      </c>
      <c r="AR59" s="85"/>
      <c r="AS59" s="86">
        <v>0</v>
      </c>
      <c r="AT59" s="87">
        <f>ROUND(SUM($AV$59:$AW$59),2)</f>
        <v>0</v>
      </c>
      <c r="AU59" s="88">
        <f>'3 - Jižní průčelí - výcho...'!$P$87</f>
        <v>0</v>
      </c>
      <c r="AV59" s="87">
        <f>'3 - Jižní průčelí - výcho...'!$J$30</f>
        <v>0</v>
      </c>
      <c r="AW59" s="87">
        <f>'3 - Jižní průčelí - výcho...'!$J$31</f>
        <v>0</v>
      </c>
      <c r="AX59" s="87">
        <f>'3 - Jižní průčelí - výcho...'!$J$32</f>
        <v>0</v>
      </c>
      <c r="AY59" s="87">
        <f>'3 - Jižní průčelí - výcho...'!$J$33</f>
        <v>0</v>
      </c>
      <c r="AZ59" s="87">
        <f>'3 - Jižní průčelí - výcho...'!$F$30</f>
        <v>0</v>
      </c>
      <c r="BA59" s="87">
        <f>'3 - Jižní průčelí - výcho...'!$F$31</f>
        <v>0</v>
      </c>
      <c r="BB59" s="87">
        <f>'3 - Jižní průčelí - výcho...'!$F$32</f>
        <v>0</v>
      </c>
      <c r="BC59" s="87">
        <f>'3 - Jižní průčelí - výcho...'!$F$33</f>
        <v>0</v>
      </c>
      <c r="BD59" s="89">
        <f>'3 - Jižní průčelí - výcho...'!$F$34</f>
        <v>0</v>
      </c>
      <c r="BT59" s="81" t="s">
        <v>78</v>
      </c>
      <c r="BU59" s="81" t="s">
        <v>79</v>
      </c>
      <c r="BV59" s="81" t="s">
        <v>72</v>
      </c>
      <c r="BW59" s="81" t="s">
        <v>90</v>
      </c>
      <c r="BX59" s="81" t="s">
        <v>4</v>
      </c>
      <c r="CM59" s="81" t="s">
        <v>78</v>
      </c>
    </row>
    <row r="60" spans="1:76" s="81" customFormat="1" ht="23.25" customHeight="1">
      <c r="A60" s="254" t="s">
        <v>1181</v>
      </c>
      <c r="B60" s="82"/>
      <c r="C60" s="83"/>
      <c r="D60" s="83"/>
      <c r="E60" s="246" t="s">
        <v>91</v>
      </c>
      <c r="F60" s="245"/>
      <c r="G60" s="245"/>
      <c r="H60" s="245"/>
      <c r="I60" s="245"/>
      <c r="J60" s="83"/>
      <c r="K60" s="246" t="s">
        <v>92</v>
      </c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4">
        <f>'03b - východní díl - zakr...'!$J$29</f>
        <v>0</v>
      </c>
      <c r="AH60" s="245"/>
      <c r="AI60" s="245"/>
      <c r="AJ60" s="245"/>
      <c r="AK60" s="245"/>
      <c r="AL60" s="245"/>
      <c r="AM60" s="245"/>
      <c r="AN60" s="244">
        <f>ROUND(SUM($AG$60,$AT$60),2)</f>
        <v>0</v>
      </c>
      <c r="AO60" s="245"/>
      <c r="AP60" s="245"/>
      <c r="AQ60" s="84" t="s">
        <v>77</v>
      </c>
      <c r="AR60" s="85"/>
      <c r="AS60" s="86">
        <v>0</v>
      </c>
      <c r="AT60" s="87">
        <f>ROUND(SUM($AV$60:$AW$60),2)</f>
        <v>0</v>
      </c>
      <c r="AU60" s="88">
        <f>'03b - východní díl - zakr...'!$P$84</f>
        <v>0</v>
      </c>
      <c r="AV60" s="87">
        <f>'03b - východní díl - zakr...'!$J$32</f>
        <v>0</v>
      </c>
      <c r="AW60" s="87">
        <f>'03b - východní díl - zakr...'!$J$33</f>
        <v>0</v>
      </c>
      <c r="AX60" s="87">
        <f>'03b - východní díl - zakr...'!$J$34</f>
        <v>0</v>
      </c>
      <c r="AY60" s="87">
        <f>'03b - východní díl - zakr...'!$J$35</f>
        <v>0</v>
      </c>
      <c r="AZ60" s="87">
        <f>'03b - východní díl - zakr...'!$F$32</f>
        <v>0</v>
      </c>
      <c r="BA60" s="87">
        <f>'03b - východní díl - zakr...'!$F$33</f>
        <v>0</v>
      </c>
      <c r="BB60" s="87">
        <f>'03b - východní díl - zakr...'!$F$34</f>
        <v>0</v>
      </c>
      <c r="BC60" s="87">
        <f>'03b - východní díl - zakr...'!$F$35</f>
        <v>0</v>
      </c>
      <c r="BD60" s="89">
        <f>'03b - východní díl - zakr...'!$F$36</f>
        <v>0</v>
      </c>
      <c r="BT60" s="81" t="s">
        <v>78</v>
      </c>
      <c r="BV60" s="81" t="s">
        <v>72</v>
      </c>
      <c r="BW60" s="81" t="s">
        <v>93</v>
      </c>
      <c r="BX60" s="81" t="s">
        <v>90</v>
      </c>
    </row>
    <row r="61" spans="1:91" s="72" customFormat="1" ht="27.75" customHeight="1">
      <c r="A61" s="254" t="s">
        <v>1181</v>
      </c>
      <c r="B61" s="73"/>
      <c r="C61" s="74"/>
      <c r="D61" s="242" t="s">
        <v>94</v>
      </c>
      <c r="E61" s="243"/>
      <c r="F61" s="243"/>
      <c r="G61" s="243"/>
      <c r="H61" s="243"/>
      <c r="I61" s="74"/>
      <c r="J61" s="242" t="s">
        <v>95</v>
      </c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0">
        <f>'4 - Východní průčelí'!$J$27</f>
        <v>0</v>
      </c>
      <c r="AH61" s="241"/>
      <c r="AI61" s="241"/>
      <c r="AJ61" s="241"/>
      <c r="AK61" s="241"/>
      <c r="AL61" s="241"/>
      <c r="AM61" s="241"/>
      <c r="AN61" s="240">
        <f>ROUND(SUM($AG$61,$AT$61),2)</f>
        <v>0</v>
      </c>
      <c r="AO61" s="241"/>
      <c r="AP61" s="241"/>
      <c r="AQ61" s="75" t="s">
        <v>75</v>
      </c>
      <c r="AR61" s="76"/>
      <c r="AS61" s="77">
        <v>0</v>
      </c>
      <c r="AT61" s="78">
        <f>ROUND(SUM($AV$61:$AW$61),2)</f>
        <v>0</v>
      </c>
      <c r="AU61" s="79">
        <f>'4 - Východní průčelí'!$P$81</f>
        <v>0</v>
      </c>
      <c r="AV61" s="78">
        <f>'4 - Východní průčelí'!$J$30</f>
        <v>0</v>
      </c>
      <c r="AW61" s="78">
        <f>'4 - Východní průčelí'!$J$31</f>
        <v>0</v>
      </c>
      <c r="AX61" s="78">
        <f>'4 - Východní průčelí'!$J$32</f>
        <v>0</v>
      </c>
      <c r="AY61" s="78">
        <f>'4 - Východní průčelí'!$J$33</f>
        <v>0</v>
      </c>
      <c r="AZ61" s="78">
        <f>'4 - Východní průčelí'!$F$30</f>
        <v>0</v>
      </c>
      <c r="BA61" s="78">
        <f>'4 - Východní průčelí'!$F$31</f>
        <v>0</v>
      </c>
      <c r="BB61" s="78">
        <f>'4 - Východní průčelí'!$F$32</f>
        <v>0</v>
      </c>
      <c r="BC61" s="78">
        <f>'4 - Východní průčelí'!$F$33</f>
        <v>0</v>
      </c>
      <c r="BD61" s="80">
        <f>'4 - Východní průčelí'!$F$34</f>
        <v>0</v>
      </c>
      <c r="BT61" s="72" t="s">
        <v>20</v>
      </c>
      <c r="BV61" s="72" t="s">
        <v>72</v>
      </c>
      <c r="BW61" s="72" t="s">
        <v>96</v>
      </c>
      <c r="BX61" s="72" t="s">
        <v>4</v>
      </c>
      <c r="CM61" s="72" t="s">
        <v>78</v>
      </c>
    </row>
    <row r="62" spans="1:91" s="72" customFormat="1" ht="27.75" customHeight="1">
      <c r="A62" s="254" t="s">
        <v>1181</v>
      </c>
      <c r="B62" s="73"/>
      <c r="C62" s="74"/>
      <c r="D62" s="242" t="s">
        <v>97</v>
      </c>
      <c r="E62" s="243"/>
      <c r="F62" s="243"/>
      <c r="G62" s="243"/>
      <c r="H62" s="243"/>
      <c r="I62" s="74"/>
      <c r="J62" s="242" t="s">
        <v>98</v>
      </c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0">
        <f>'5 - Západní průčelí'!$J$27</f>
        <v>0</v>
      </c>
      <c r="AH62" s="241"/>
      <c r="AI62" s="241"/>
      <c r="AJ62" s="241"/>
      <c r="AK62" s="241"/>
      <c r="AL62" s="241"/>
      <c r="AM62" s="241"/>
      <c r="AN62" s="240">
        <f>ROUND(SUM($AG$62,$AT$62),2)</f>
        <v>0</v>
      </c>
      <c r="AO62" s="241"/>
      <c r="AP62" s="241"/>
      <c r="AQ62" s="75" t="s">
        <v>75</v>
      </c>
      <c r="AR62" s="76"/>
      <c r="AS62" s="90">
        <v>0</v>
      </c>
      <c r="AT62" s="91">
        <f>ROUND(SUM($AV$62:$AW$62),2)</f>
        <v>0</v>
      </c>
      <c r="AU62" s="92">
        <f>'5 - Západní průčelí'!$P$81</f>
        <v>0</v>
      </c>
      <c r="AV62" s="91">
        <f>'5 - Západní průčelí'!$J$30</f>
        <v>0</v>
      </c>
      <c r="AW62" s="91">
        <f>'5 - Západní průčelí'!$J$31</f>
        <v>0</v>
      </c>
      <c r="AX62" s="91">
        <f>'5 - Západní průčelí'!$J$32</f>
        <v>0</v>
      </c>
      <c r="AY62" s="91">
        <f>'5 - Západní průčelí'!$J$33</f>
        <v>0</v>
      </c>
      <c r="AZ62" s="91">
        <f>'5 - Západní průčelí'!$F$30</f>
        <v>0</v>
      </c>
      <c r="BA62" s="91">
        <f>'5 - Západní průčelí'!$F$31</f>
        <v>0</v>
      </c>
      <c r="BB62" s="91">
        <f>'5 - Západní průčelí'!$F$32</f>
        <v>0</v>
      </c>
      <c r="BC62" s="91">
        <f>'5 - Západní průčelí'!$F$33</f>
        <v>0</v>
      </c>
      <c r="BD62" s="93">
        <f>'5 - Západní průčelí'!$F$34</f>
        <v>0</v>
      </c>
      <c r="BT62" s="72" t="s">
        <v>20</v>
      </c>
      <c r="BV62" s="72" t="s">
        <v>72</v>
      </c>
      <c r="BW62" s="72" t="s">
        <v>99</v>
      </c>
      <c r="BX62" s="72" t="s">
        <v>4</v>
      </c>
      <c r="CM62" s="72" t="s">
        <v>78</v>
      </c>
    </row>
    <row r="63" spans="2:44" s="6" customFormat="1" ht="30" customHeight="1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43"/>
    </row>
    <row r="64" spans="2:44" s="6" customFormat="1" ht="7.5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3"/>
    </row>
  </sheetData>
  <sheetProtection password="CC35" sheet="1" objects="1" scenarios="1" formatColumns="0" formatRows="0" sort="0" autoFilter="0"/>
  <mergeCells count="81">
    <mergeCell ref="AR2:BE2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7:AP57"/>
    <mergeCell ref="AG57:AM57"/>
    <mergeCell ref="E57:I57"/>
    <mergeCell ref="K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1 - Jižní průčelí - střed...'!C2" tooltip="1 - Jižní průčelí - střed..." display="/"/>
    <hyperlink ref="A54" location="'01b - střední díl - zakrý...'!C2" tooltip="01b - střední díl - zakrý..." display="/"/>
    <hyperlink ref="A56" location="'2 - Jižní průčelí - západ...'!C2" tooltip="2 - Jižní průčelí - západ..." display="/"/>
    <hyperlink ref="A57" location="'02b - západní díl - zakrý...'!C2" tooltip="02b - západní díl - zakrý..." display="/"/>
    <hyperlink ref="A59" location="'3 - Jižní průčelí - výcho...'!C2" tooltip="3 - Jižní průčelí - výcho..." display="/"/>
    <hyperlink ref="A60" location="'03b - východní díl - zakr...'!C2" tooltip="03b - východní díl - zakr..." display="/"/>
    <hyperlink ref="A61" location="'4 - Východní průčelí'!C2" tooltip="4 - Východní průčelí" display="/"/>
    <hyperlink ref="A62" location="'5 - Západní průčelí'!C2" tooltip="5 - Západní průčelí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7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9" customFormat="1" ht="45" customHeight="1">
      <c r="B3" s="266"/>
      <c r="C3" s="267" t="s">
        <v>1186</v>
      </c>
      <c r="D3" s="267"/>
      <c r="E3" s="267"/>
      <c r="F3" s="267"/>
      <c r="G3" s="267"/>
      <c r="H3" s="267"/>
      <c r="I3" s="267"/>
      <c r="J3" s="267"/>
      <c r="K3" s="268"/>
    </row>
    <row r="4" spans="2:11" ht="25.5" customHeight="1">
      <c r="B4" s="270"/>
      <c r="C4" s="271" t="s">
        <v>1187</v>
      </c>
      <c r="D4" s="271"/>
      <c r="E4" s="271"/>
      <c r="F4" s="271"/>
      <c r="G4" s="271"/>
      <c r="H4" s="271"/>
      <c r="I4" s="271"/>
      <c r="J4" s="271"/>
      <c r="K4" s="272"/>
    </row>
    <row r="5" spans="2:1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ht="15" customHeight="1">
      <c r="B6" s="270"/>
      <c r="C6" s="274" t="s">
        <v>1188</v>
      </c>
      <c r="D6" s="274"/>
      <c r="E6" s="274"/>
      <c r="F6" s="274"/>
      <c r="G6" s="274"/>
      <c r="H6" s="274"/>
      <c r="I6" s="274"/>
      <c r="J6" s="274"/>
      <c r="K6" s="272"/>
    </row>
    <row r="7" spans="2:11" ht="15" customHeight="1">
      <c r="B7" s="275"/>
      <c r="C7" s="274" t="s">
        <v>1189</v>
      </c>
      <c r="D7" s="274"/>
      <c r="E7" s="274"/>
      <c r="F7" s="274"/>
      <c r="G7" s="274"/>
      <c r="H7" s="274"/>
      <c r="I7" s="274"/>
      <c r="J7" s="274"/>
      <c r="K7" s="272"/>
    </row>
    <row r="8" spans="2:11" ht="12.75" customHeight="1">
      <c r="B8" s="275"/>
      <c r="C8" s="276"/>
      <c r="D8" s="276"/>
      <c r="E8" s="276"/>
      <c r="F8" s="276"/>
      <c r="G8" s="276"/>
      <c r="H8" s="276"/>
      <c r="I8" s="276"/>
      <c r="J8" s="276"/>
      <c r="K8" s="272"/>
    </row>
    <row r="9" spans="2:11" ht="15" customHeight="1">
      <c r="B9" s="275"/>
      <c r="C9" s="274" t="s">
        <v>1190</v>
      </c>
      <c r="D9" s="274"/>
      <c r="E9" s="274"/>
      <c r="F9" s="274"/>
      <c r="G9" s="274"/>
      <c r="H9" s="274"/>
      <c r="I9" s="274"/>
      <c r="J9" s="274"/>
      <c r="K9" s="272"/>
    </row>
    <row r="10" spans="2:11" ht="15" customHeight="1">
      <c r="B10" s="275"/>
      <c r="C10" s="276"/>
      <c r="D10" s="274" t="s">
        <v>1191</v>
      </c>
      <c r="E10" s="274"/>
      <c r="F10" s="274"/>
      <c r="G10" s="274"/>
      <c r="H10" s="274"/>
      <c r="I10" s="274"/>
      <c r="J10" s="274"/>
      <c r="K10" s="272"/>
    </row>
    <row r="11" spans="2:11" ht="15" customHeight="1">
      <c r="B11" s="275"/>
      <c r="C11" s="277"/>
      <c r="D11" s="274" t="s">
        <v>1192</v>
      </c>
      <c r="E11" s="274"/>
      <c r="F11" s="274"/>
      <c r="G11" s="274"/>
      <c r="H11" s="274"/>
      <c r="I11" s="274"/>
      <c r="J11" s="274"/>
      <c r="K11" s="272"/>
    </row>
    <row r="12" spans="2:11" ht="12.75" customHeight="1">
      <c r="B12" s="275"/>
      <c r="C12" s="277"/>
      <c r="D12" s="277"/>
      <c r="E12" s="277"/>
      <c r="F12" s="277"/>
      <c r="G12" s="277"/>
      <c r="H12" s="277"/>
      <c r="I12" s="277"/>
      <c r="J12" s="277"/>
      <c r="K12" s="272"/>
    </row>
    <row r="13" spans="2:11" ht="15" customHeight="1">
      <c r="B13" s="275"/>
      <c r="C13" s="277"/>
      <c r="D13" s="274" t="s">
        <v>1193</v>
      </c>
      <c r="E13" s="274"/>
      <c r="F13" s="274"/>
      <c r="G13" s="274"/>
      <c r="H13" s="274"/>
      <c r="I13" s="274"/>
      <c r="J13" s="274"/>
      <c r="K13" s="272"/>
    </row>
    <row r="14" spans="2:11" ht="15" customHeight="1">
      <c r="B14" s="275"/>
      <c r="C14" s="277"/>
      <c r="D14" s="274" t="s">
        <v>1194</v>
      </c>
      <c r="E14" s="274"/>
      <c r="F14" s="274"/>
      <c r="G14" s="274"/>
      <c r="H14" s="274"/>
      <c r="I14" s="274"/>
      <c r="J14" s="274"/>
      <c r="K14" s="272"/>
    </row>
    <row r="15" spans="2:11" ht="15" customHeight="1">
      <c r="B15" s="275"/>
      <c r="C15" s="277"/>
      <c r="D15" s="274" t="s">
        <v>1195</v>
      </c>
      <c r="E15" s="274"/>
      <c r="F15" s="274"/>
      <c r="G15" s="274"/>
      <c r="H15" s="274"/>
      <c r="I15" s="274"/>
      <c r="J15" s="274"/>
      <c r="K15" s="272"/>
    </row>
    <row r="16" spans="2:11" ht="15" customHeight="1">
      <c r="B16" s="275"/>
      <c r="C16" s="277"/>
      <c r="D16" s="277"/>
      <c r="E16" s="278" t="s">
        <v>75</v>
      </c>
      <c r="F16" s="274" t="s">
        <v>1196</v>
      </c>
      <c r="G16" s="274"/>
      <c r="H16" s="274"/>
      <c r="I16" s="274"/>
      <c r="J16" s="274"/>
      <c r="K16" s="272"/>
    </row>
    <row r="17" spans="2:11" ht="15" customHeight="1">
      <c r="B17" s="275"/>
      <c r="C17" s="277"/>
      <c r="D17" s="277"/>
      <c r="E17" s="278" t="s">
        <v>1197</v>
      </c>
      <c r="F17" s="274" t="s">
        <v>1198</v>
      </c>
      <c r="G17" s="274"/>
      <c r="H17" s="274"/>
      <c r="I17" s="274"/>
      <c r="J17" s="274"/>
      <c r="K17" s="272"/>
    </row>
    <row r="18" spans="2:11" ht="15" customHeight="1">
      <c r="B18" s="275"/>
      <c r="C18" s="277"/>
      <c r="D18" s="277"/>
      <c r="E18" s="278" t="s">
        <v>1199</v>
      </c>
      <c r="F18" s="274" t="s">
        <v>1200</v>
      </c>
      <c r="G18" s="274"/>
      <c r="H18" s="274"/>
      <c r="I18" s="274"/>
      <c r="J18" s="274"/>
      <c r="K18" s="272"/>
    </row>
    <row r="19" spans="2:11" ht="15" customHeight="1">
      <c r="B19" s="275"/>
      <c r="C19" s="277"/>
      <c r="D19" s="277"/>
      <c r="E19" s="278" t="s">
        <v>1201</v>
      </c>
      <c r="F19" s="274" t="s">
        <v>1202</v>
      </c>
      <c r="G19" s="274"/>
      <c r="H19" s="274"/>
      <c r="I19" s="274"/>
      <c r="J19" s="274"/>
      <c r="K19" s="272"/>
    </row>
    <row r="20" spans="2:11" ht="15" customHeight="1">
      <c r="B20" s="275"/>
      <c r="C20" s="277"/>
      <c r="D20" s="277"/>
      <c r="E20" s="278" t="s">
        <v>1203</v>
      </c>
      <c r="F20" s="274" t="s">
        <v>1204</v>
      </c>
      <c r="G20" s="274"/>
      <c r="H20" s="274"/>
      <c r="I20" s="274"/>
      <c r="J20" s="274"/>
      <c r="K20" s="272"/>
    </row>
    <row r="21" spans="2:11" ht="15" customHeight="1">
      <c r="B21" s="275"/>
      <c r="C21" s="277"/>
      <c r="D21" s="277"/>
      <c r="E21" s="278" t="s">
        <v>77</v>
      </c>
      <c r="F21" s="274" t="s">
        <v>1205</v>
      </c>
      <c r="G21" s="274"/>
      <c r="H21" s="274"/>
      <c r="I21" s="274"/>
      <c r="J21" s="274"/>
      <c r="K21" s="272"/>
    </row>
    <row r="22" spans="2:11" ht="12.75" customHeight="1">
      <c r="B22" s="275"/>
      <c r="C22" s="277"/>
      <c r="D22" s="277"/>
      <c r="E22" s="277"/>
      <c r="F22" s="277"/>
      <c r="G22" s="277"/>
      <c r="H22" s="277"/>
      <c r="I22" s="277"/>
      <c r="J22" s="277"/>
      <c r="K22" s="272"/>
    </row>
    <row r="23" spans="2:11" ht="15" customHeight="1">
      <c r="B23" s="275"/>
      <c r="C23" s="274" t="s">
        <v>1206</v>
      </c>
      <c r="D23" s="274"/>
      <c r="E23" s="274"/>
      <c r="F23" s="274"/>
      <c r="G23" s="274"/>
      <c r="H23" s="274"/>
      <c r="I23" s="274"/>
      <c r="J23" s="274"/>
      <c r="K23" s="272"/>
    </row>
    <row r="24" spans="2:11" ht="15" customHeight="1">
      <c r="B24" s="275"/>
      <c r="C24" s="274" t="s">
        <v>1207</v>
      </c>
      <c r="D24" s="274"/>
      <c r="E24" s="274"/>
      <c r="F24" s="274"/>
      <c r="G24" s="274"/>
      <c r="H24" s="274"/>
      <c r="I24" s="274"/>
      <c r="J24" s="274"/>
      <c r="K24" s="272"/>
    </row>
    <row r="25" spans="2:11" ht="15" customHeight="1">
      <c r="B25" s="275"/>
      <c r="C25" s="276"/>
      <c r="D25" s="274" t="s">
        <v>1208</v>
      </c>
      <c r="E25" s="274"/>
      <c r="F25" s="274"/>
      <c r="G25" s="274"/>
      <c r="H25" s="274"/>
      <c r="I25" s="274"/>
      <c r="J25" s="274"/>
      <c r="K25" s="272"/>
    </row>
    <row r="26" spans="2:11" ht="15" customHeight="1">
      <c r="B26" s="275"/>
      <c r="C26" s="277"/>
      <c r="D26" s="274" t="s">
        <v>1209</v>
      </c>
      <c r="E26" s="274"/>
      <c r="F26" s="274"/>
      <c r="G26" s="274"/>
      <c r="H26" s="274"/>
      <c r="I26" s="274"/>
      <c r="J26" s="274"/>
      <c r="K26" s="272"/>
    </row>
    <row r="27" spans="2:11" ht="12.75" customHeight="1">
      <c r="B27" s="275"/>
      <c r="C27" s="277"/>
      <c r="D27" s="277"/>
      <c r="E27" s="277"/>
      <c r="F27" s="277"/>
      <c r="G27" s="277"/>
      <c r="H27" s="277"/>
      <c r="I27" s="277"/>
      <c r="J27" s="277"/>
      <c r="K27" s="272"/>
    </row>
    <row r="28" spans="2:11" ht="15" customHeight="1">
      <c r="B28" s="275"/>
      <c r="C28" s="277"/>
      <c r="D28" s="274" t="s">
        <v>1210</v>
      </c>
      <c r="E28" s="274"/>
      <c r="F28" s="274"/>
      <c r="G28" s="274"/>
      <c r="H28" s="274"/>
      <c r="I28" s="274"/>
      <c r="J28" s="274"/>
      <c r="K28" s="272"/>
    </row>
    <row r="29" spans="2:11" ht="15" customHeight="1">
      <c r="B29" s="275"/>
      <c r="C29" s="277"/>
      <c r="D29" s="274" t="s">
        <v>1211</v>
      </c>
      <c r="E29" s="274"/>
      <c r="F29" s="274"/>
      <c r="G29" s="274"/>
      <c r="H29" s="274"/>
      <c r="I29" s="274"/>
      <c r="J29" s="274"/>
      <c r="K29" s="272"/>
    </row>
    <row r="30" spans="2:11" ht="12.75" customHeight="1">
      <c r="B30" s="275"/>
      <c r="C30" s="277"/>
      <c r="D30" s="277"/>
      <c r="E30" s="277"/>
      <c r="F30" s="277"/>
      <c r="G30" s="277"/>
      <c r="H30" s="277"/>
      <c r="I30" s="277"/>
      <c r="J30" s="277"/>
      <c r="K30" s="272"/>
    </row>
    <row r="31" spans="2:11" ht="15" customHeight="1">
      <c r="B31" s="275"/>
      <c r="C31" s="277"/>
      <c r="D31" s="274" t="s">
        <v>1212</v>
      </c>
      <c r="E31" s="274"/>
      <c r="F31" s="274"/>
      <c r="G31" s="274"/>
      <c r="H31" s="274"/>
      <c r="I31" s="274"/>
      <c r="J31" s="274"/>
      <c r="K31" s="272"/>
    </row>
    <row r="32" spans="2:11" ht="15" customHeight="1">
      <c r="B32" s="275"/>
      <c r="C32" s="277"/>
      <c r="D32" s="274" t="s">
        <v>1213</v>
      </c>
      <c r="E32" s="274"/>
      <c r="F32" s="274"/>
      <c r="G32" s="274"/>
      <c r="H32" s="274"/>
      <c r="I32" s="274"/>
      <c r="J32" s="274"/>
      <c r="K32" s="272"/>
    </row>
    <row r="33" spans="2:11" ht="15" customHeight="1">
      <c r="B33" s="275"/>
      <c r="C33" s="277"/>
      <c r="D33" s="274" t="s">
        <v>1214</v>
      </c>
      <c r="E33" s="274"/>
      <c r="F33" s="274"/>
      <c r="G33" s="274"/>
      <c r="H33" s="274"/>
      <c r="I33" s="274"/>
      <c r="J33" s="274"/>
      <c r="K33" s="272"/>
    </row>
    <row r="34" spans="2:11" ht="15" customHeight="1">
      <c r="B34" s="275"/>
      <c r="C34" s="277"/>
      <c r="D34" s="276"/>
      <c r="E34" s="279" t="s">
        <v>128</v>
      </c>
      <c r="F34" s="276"/>
      <c r="G34" s="274" t="s">
        <v>1215</v>
      </c>
      <c r="H34" s="274"/>
      <c r="I34" s="274"/>
      <c r="J34" s="274"/>
      <c r="K34" s="272"/>
    </row>
    <row r="35" spans="2:11" ht="30.75" customHeight="1">
      <c r="B35" s="275"/>
      <c r="C35" s="277"/>
      <c r="D35" s="276"/>
      <c r="E35" s="279" t="s">
        <v>1216</v>
      </c>
      <c r="F35" s="276"/>
      <c r="G35" s="274" t="s">
        <v>1217</v>
      </c>
      <c r="H35" s="274"/>
      <c r="I35" s="274"/>
      <c r="J35" s="274"/>
      <c r="K35" s="272"/>
    </row>
    <row r="36" spans="2:11" ht="15" customHeight="1">
      <c r="B36" s="275"/>
      <c r="C36" s="277"/>
      <c r="D36" s="276"/>
      <c r="E36" s="279" t="s">
        <v>51</v>
      </c>
      <c r="F36" s="276"/>
      <c r="G36" s="274" t="s">
        <v>1218</v>
      </c>
      <c r="H36" s="274"/>
      <c r="I36" s="274"/>
      <c r="J36" s="274"/>
      <c r="K36" s="272"/>
    </row>
    <row r="37" spans="2:11" ht="15" customHeight="1">
      <c r="B37" s="275"/>
      <c r="C37" s="277"/>
      <c r="D37" s="276"/>
      <c r="E37" s="279" t="s">
        <v>129</v>
      </c>
      <c r="F37" s="276"/>
      <c r="G37" s="274" t="s">
        <v>1219</v>
      </c>
      <c r="H37" s="274"/>
      <c r="I37" s="274"/>
      <c r="J37" s="274"/>
      <c r="K37" s="272"/>
    </row>
    <row r="38" spans="2:11" ht="15" customHeight="1">
      <c r="B38" s="275"/>
      <c r="C38" s="277"/>
      <c r="D38" s="276"/>
      <c r="E38" s="279" t="s">
        <v>130</v>
      </c>
      <c r="F38" s="276"/>
      <c r="G38" s="274" t="s">
        <v>1220</v>
      </c>
      <c r="H38" s="274"/>
      <c r="I38" s="274"/>
      <c r="J38" s="274"/>
      <c r="K38" s="272"/>
    </row>
    <row r="39" spans="2:11" ht="15" customHeight="1">
      <c r="B39" s="275"/>
      <c r="C39" s="277"/>
      <c r="D39" s="276"/>
      <c r="E39" s="279" t="s">
        <v>131</v>
      </c>
      <c r="F39" s="276"/>
      <c r="G39" s="274" t="s">
        <v>1221</v>
      </c>
      <c r="H39" s="274"/>
      <c r="I39" s="274"/>
      <c r="J39" s="274"/>
      <c r="K39" s="272"/>
    </row>
    <row r="40" spans="2:11" ht="15" customHeight="1">
      <c r="B40" s="275"/>
      <c r="C40" s="277"/>
      <c r="D40" s="276"/>
      <c r="E40" s="279" t="s">
        <v>1222</v>
      </c>
      <c r="F40" s="276"/>
      <c r="G40" s="274" t="s">
        <v>1223</v>
      </c>
      <c r="H40" s="274"/>
      <c r="I40" s="274"/>
      <c r="J40" s="274"/>
      <c r="K40" s="272"/>
    </row>
    <row r="41" spans="2:11" ht="15" customHeight="1">
      <c r="B41" s="275"/>
      <c r="C41" s="277"/>
      <c r="D41" s="276"/>
      <c r="E41" s="279"/>
      <c r="F41" s="276"/>
      <c r="G41" s="274" t="s">
        <v>1224</v>
      </c>
      <c r="H41" s="274"/>
      <c r="I41" s="274"/>
      <c r="J41" s="274"/>
      <c r="K41" s="272"/>
    </row>
    <row r="42" spans="2:11" ht="15" customHeight="1">
      <c r="B42" s="275"/>
      <c r="C42" s="277"/>
      <c r="D42" s="276"/>
      <c r="E42" s="279" t="s">
        <v>1225</v>
      </c>
      <c r="F42" s="276"/>
      <c r="G42" s="274" t="s">
        <v>1226</v>
      </c>
      <c r="H42" s="274"/>
      <c r="I42" s="274"/>
      <c r="J42" s="274"/>
      <c r="K42" s="272"/>
    </row>
    <row r="43" spans="2:11" ht="15" customHeight="1">
      <c r="B43" s="275"/>
      <c r="C43" s="277"/>
      <c r="D43" s="276"/>
      <c r="E43" s="279" t="s">
        <v>134</v>
      </c>
      <c r="F43" s="276"/>
      <c r="G43" s="274" t="s">
        <v>1227</v>
      </c>
      <c r="H43" s="274"/>
      <c r="I43" s="274"/>
      <c r="J43" s="274"/>
      <c r="K43" s="272"/>
    </row>
    <row r="44" spans="2:11" ht="12.75" customHeight="1">
      <c r="B44" s="275"/>
      <c r="C44" s="277"/>
      <c r="D44" s="276"/>
      <c r="E44" s="276"/>
      <c r="F44" s="276"/>
      <c r="G44" s="276"/>
      <c r="H44" s="276"/>
      <c r="I44" s="276"/>
      <c r="J44" s="276"/>
      <c r="K44" s="272"/>
    </row>
    <row r="45" spans="2:11" ht="15" customHeight="1">
      <c r="B45" s="275"/>
      <c r="C45" s="277"/>
      <c r="D45" s="274" t="s">
        <v>1228</v>
      </c>
      <c r="E45" s="274"/>
      <c r="F45" s="274"/>
      <c r="G45" s="274"/>
      <c r="H45" s="274"/>
      <c r="I45" s="274"/>
      <c r="J45" s="274"/>
      <c r="K45" s="272"/>
    </row>
    <row r="46" spans="2:11" ht="15" customHeight="1">
      <c r="B46" s="275"/>
      <c r="C46" s="277"/>
      <c r="D46" s="277"/>
      <c r="E46" s="274" t="s">
        <v>1229</v>
      </c>
      <c r="F46" s="274"/>
      <c r="G46" s="274"/>
      <c r="H46" s="274"/>
      <c r="I46" s="274"/>
      <c r="J46" s="274"/>
      <c r="K46" s="272"/>
    </row>
    <row r="47" spans="2:11" ht="15" customHeight="1">
      <c r="B47" s="275"/>
      <c r="C47" s="277"/>
      <c r="D47" s="277"/>
      <c r="E47" s="274" t="s">
        <v>1230</v>
      </c>
      <c r="F47" s="274"/>
      <c r="G47" s="274"/>
      <c r="H47" s="274"/>
      <c r="I47" s="274"/>
      <c r="J47" s="274"/>
      <c r="K47" s="272"/>
    </row>
    <row r="48" spans="2:11" ht="15" customHeight="1">
      <c r="B48" s="275"/>
      <c r="C48" s="277"/>
      <c r="D48" s="277"/>
      <c r="E48" s="274" t="s">
        <v>1231</v>
      </c>
      <c r="F48" s="274"/>
      <c r="G48" s="274"/>
      <c r="H48" s="274"/>
      <c r="I48" s="274"/>
      <c r="J48" s="274"/>
      <c r="K48" s="272"/>
    </row>
    <row r="49" spans="2:11" ht="15" customHeight="1">
      <c r="B49" s="275"/>
      <c r="C49" s="277"/>
      <c r="D49" s="274" t="s">
        <v>1232</v>
      </c>
      <c r="E49" s="274"/>
      <c r="F49" s="274"/>
      <c r="G49" s="274"/>
      <c r="H49" s="274"/>
      <c r="I49" s="274"/>
      <c r="J49" s="274"/>
      <c r="K49" s="272"/>
    </row>
    <row r="50" spans="2:11" ht="25.5" customHeight="1">
      <c r="B50" s="270"/>
      <c r="C50" s="271" t="s">
        <v>1233</v>
      </c>
      <c r="D50" s="271"/>
      <c r="E50" s="271"/>
      <c r="F50" s="271"/>
      <c r="G50" s="271"/>
      <c r="H50" s="271"/>
      <c r="I50" s="271"/>
      <c r="J50" s="271"/>
      <c r="K50" s="272"/>
    </row>
    <row r="51" spans="2:11" ht="5.25" customHeight="1">
      <c r="B51" s="270"/>
      <c r="C51" s="273"/>
      <c r="D51" s="273"/>
      <c r="E51" s="273"/>
      <c r="F51" s="273"/>
      <c r="G51" s="273"/>
      <c r="H51" s="273"/>
      <c r="I51" s="273"/>
      <c r="J51" s="273"/>
      <c r="K51" s="272"/>
    </row>
    <row r="52" spans="2:11" ht="15" customHeight="1">
      <c r="B52" s="270"/>
      <c r="C52" s="274" t="s">
        <v>1234</v>
      </c>
      <c r="D52" s="274"/>
      <c r="E52" s="274"/>
      <c r="F52" s="274"/>
      <c r="G52" s="274"/>
      <c r="H52" s="274"/>
      <c r="I52" s="274"/>
      <c r="J52" s="274"/>
      <c r="K52" s="272"/>
    </row>
    <row r="53" spans="2:11" ht="15" customHeight="1">
      <c r="B53" s="270"/>
      <c r="C53" s="274" t="s">
        <v>1235</v>
      </c>
      <c r="D53" s="274"/>
      <c r="E53" s="274"/>
      <c r="F53" s="274"/>
      <c r="G53" s="274"/>
      <c r="H53" s="274"/>
      <c r="I53" s="274"/>
      <c r="J53" s="274"/>
      <c r="K53" s="272"/>
    </row>
    <row r="54" spans="2:11" ht="12.75" customHeight="1">
      <c r="B54" s="270"/>
      <c r="C54" s="276"/>
      <c r="D54" s="276"/>
      <c r="E54" s="276"/>
      <c r="F54" s="276"/>
      <c r="G54" s="276"/>
      <c r="H54" s="276"/>
      <c r="I54" s="276"/>
      <c r="J54" s="276"/>
      <c r="K54" s="272"/>
    </row>
    <row r="55" spans="2:11" ht="15" customHeight="1">
      <c r="B55" s="270"/>
      <c r="C55" s="274" t="s">
        <v>1236</v>
      </c>
      <c r="D55" s="274"/>
      <c r="E55" s="274"/>
      <c r="F55" s="274"/>
      <c r="G55" s="274"/>
      <c r="H55" s="274"/>
      <c r="I55" s="274"/>
      <c r="J55" s="274"/>
      <c r="K55" s="272"/>
    </row>
    <row r="56" spans="2:11" ht="15" customHeight="1">
      <c r="B56" s="270"/>
      <c r="C56" s="277"/>
      <c r="D56" s="274" t="s">
        <v>1237</v>
      </c>
      <c r="E56" s="274"/>
      <c r="F56" s="274"/>
      <c r="G56" s="274"/>
      <c r="H56" s="274"/>
      <c r="I56" s="274"/>
      <c r="J56" s="274"/>
      <c r="K56" s="272"/>
    </row>
    <row r="57" spans="2:11" ht="15" customHeight="1">
      <c r="B57" s="270"/>
      <c r="C57" s="277"/>
      <c r="D57" s="274" t="s">
        <v>1238</v>
      </c>
      <c r="E57" s="274"/>
      <c r="F57" s="274"/>
      <c r="G57" s="274"/>
      <c r="H57" s="274"/>
      <c r="I57" s="274"/>
      <c r="J57" s="274"/>
      <c r="K57" s="272"/>
    </row>
    <row r="58" spans="2:11" ht="15" customHeight="1">
      <c r="B58" s="270"/>
      <c r="C58" s="277"/>
      <c r="D58" s="274" t="s">
        <v>1239</v>
      </c>
      <c r="E58" s="274"/>
      <c r="F58" s="274"/>
      <c r="G58" s="274"/>
      <c r="H58" s="274"/>
      <c r="I58" s="274"/>
      <c r="J58" s="274"/>
      <c r="K58" s="272"/>
    </row>
    <row r="59" spans="2:11" ht="15" customHeight="1">
      <c r="B59" s="270"/>
      <c r="C59" s="277"/>
      <c r="D59" s="274" t="s">
        <v>1240</v>
      </c>
      <c r="E59" s="274"/>
      <c r="F59" s="274"/>
      <c r="G59" s="274"/>
      <c r="H59" s="274"/>
      <c r="I59" s="274"/>
      <c r="J59" s="274"/>
      <c r="K59" s="272"/>
    </row>
    <row r="60" spans="2:11" ht="15" customHeight="1">
      <c r="B60" s="270"/>
      <c r="C60" s="277"/>
      <c r="D60" s="280" t="s">
        <v>1241</v>
      </c>
      <c r="E60" s="280"/>
      <c r="F60" s="280"/>
      <c r="G60" s="280"/>
      <c r="H60" s="280"/>
      <c r="I60" s="280"/>
      <c r="J60" s="280"/>
      <c r="K60" s="272"/>
    </row>
    <row r="61" spans="2:11" ht="15" customHeight="1">
      <c r="B61" s="270"/>
      <c r="C61" s="277"/>
      <c r="D61" s="274" t="s">
        <v>1242</v>
      </c>
      <c r="E61" s="274"/>
      <c r="F61" s="274"/>
      <c r="G61" s="274"/>
      <c r="H61" s="274"/>
      <c r="I61" s="274"/>
      <c r="J61" s="274"/>
      <c r="K61" s="272"/>
    </row>
    <row r="62" spans="2:11" ht="12.75" customHeight="1">
      <c r="B62" s="270"/>
      <c r="C62" s="277"/>
      <c r="D62" s="277"/>
      <c r="E62" s="281"/>
      <c r="F62" s="277"/>
      <c r="G62" s="277"/>
      <c r="H62" s="277"/>
      <c r="I62" s="277"/>
      <c r="J62" s="277"/>
      <c r="K62" s="272"/>
    </row>
    <row r="63" spans="2:11" ht="15" customHeight="1">
      <c r="B63" s="270"/>
      <c r="C63" s="277"/>
      <c r="D63" s="274" t="s">
        <v>1243</v>
      </c>
      <c r="E63" s="274"/>
      <c r="F63" s="274"/>
      <c r="G63" s="274"/>
      <c r="H63" s="274"/>
      <c r="I63" s="274"/>
      <c r="J63" s="274"/>
      <c r="K63" s="272"/>
    </row>
    <row r="64" spans="2:11" ht="15" customHeight="1">
      <c r="B64" s="270"/>
      <c r="C64" s="277"/>
      <c r="D64" s="280" t="s">
        <v>1244</v>
      </c>
      <c r="E64" s="280"/>
      <c r="F64" s="280"/>
      <c r="G64" s="280"/>
      <c r="H64" s="280"/>
      <c r="I64" s="280"/>
      <c r="J64" s="280"/>
      <c r="K64" s="272"/>
    </row>
    <row r="65" spans="2:11" ht="15" customHeight="1">
      <c r="B65" s="270"/>
      <c r="C65" s="277"/>
      <c r="D65" s="274" t="s">
        <v>1245</v>
      </c>
      <c r="E65" s="274"/>
      <c r="F65" s="274"/>
      <c r="G65" s="274"/>
      <c r="H65" s="274"/>
      <c r="I65" s="274"/>
      <c r="J65" s="274"/>
      <c r="K65" s="272"/>
    </row>
    <row r="66" spans="2:11" ht="15" customHeight="1">
      <c r="B66" s="270"/>
      <c r="C66" s="277"/>
      <c r="D66" s="274" t="s">
        <v>1246</v>
      </c>
      <c r="E66" s="274"/>
      <c r="F66" s="274"/>
      <c r="G66" s="274"/>
      <c r="H66" s="274"/>
      <c r="I66" s="274"/>
      <c r="J66" s="274"/>
      <c r="K66" s="272"/>
    </row>
    <row r="67" spans="2:11" ht="15" customHeight="1">
      <c r="B67" s="270"/>
      <c r="C67" s="277"/>
      <c r="D67" s="274" t="s">
        <v>1247</v>
      </c>
      <c r="E67" s="274"/>
      <c r="F67" s="274"/>
      <c r="G67" s="274"/>
      <c r="H67" s="274"/>
      <c r="I67" s="274"/>
      <c r="J67" s="274"/>
      <c r="K67" s="272"/>
    </row>
    <row r="68" spans="2:11" ht="15" customHeight="1">
      <c r="B68" s="270"/>
      <c r="C68" s="277"/>
      <c r="D68" s="274" t="s">
        <v>1248</v>
      </c>
      <c r="E68" s="274"/>
      <c r="F68" s="274"/>
      <c r="G68" s="274"/>
      <c r="H68" s="274"/>
      <c r="I68" s="274"/>
      <c r="J68" s="274"/>
      <c r="K68" s="272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291" t="s">
        <v>1185</v>
      </c>
      <c r="D73" s="291"/>
      <c r="E73" s="291"/>
      <c r="F73" s="291"/>
      <c r="G73" s="291"/>
      <c r="H73" s="291"/>
      <c r="I73" s="291"/>
      <c r="J73" s="291"/>
      <c r="K73" s="292"/>
    </row>
    <row r="74" spans="2:11" ht="17.25" customHeight="1">
      <c r="B74" s="290"/>
      <c r="C74" s="293" t="s">
        <v>1249</v>
      </c>
      <c r="D74" s="293"/>
      <c r="E74" s="293"/>
      <c r="F74" s="293" t="s">
        <v>1250</v>
      </c>
      <c r="G74" s="294"/>
      <c r="H74" s="293" t="s">
        <v>129</v>
      </c>
      <c r="I74" s="293" t="s">
        <v>55</v>
      </c>
      <c r="J74" s="293" t="s">
        <v>1251</v>
      </c>
      <c r="K74" s="292"/>
    </row>
    <row r="75" spans="2:11" ht="17.25" customHeight="1">
      <c r="B75" s="290"/>
      <c r="C75" s="295" t="s">
        <v>1252</v>
      </c>
      <c r="D75" s="295"/>
      <c r="E75" s="295"/>
      <c r="F75" s="296" t="s">
        <v>1253</v>
      </c>
      <c r="G75" s="297"/>
      <c r="H75" s="295"/>
      <c r="I75" s="295"/>
      <c r="J75" s="295" t="s">
        <v>1254</v>
      </c>
      <c r="K75" s="292"/>
    </row>
    <row r="76" spans="2:11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0"/>
      <c r="C77" s="279" t="s">
        <v>51</v>
      </c>
      <c r="D77" s="298"/>
      <c r="E77" s="298"/>
      <c r="F77" s="300" t="s">
        <v>1255</v>
      </c>
      <c r="G77" s="299"/>
      <c r="H77" s="279" t="s">
        <v>1256</v>
      </c>
      <c r="I77" s="279" t="s">
        <v>1257</v>
      </c>
      <c r="J77" s="279">
        <v>20</v>
      </c>
      <c r="K77" s="292"/>
    </row>
    <row r="78" spans="2:11" ht="15" customHeight="1">
      <c r="B78" s="290"/>
      <c r="C78" s="279" t="s">
        <v>1258</v>
      </c>
      <c r="D78" s="279"/>
      <c r="E78" s="279"/>
      <c r="F78" s="300" t="s">
        <v>1255</v>
      </c>
      <c r="G78" s="299"/>
      <c r="H78" s="279" t="s">
        <v>1259</v>
      </c>
      <c r="I78" s="279" t="s">
        <v>1257</v>
      </c>
      <c r="J78" s="279">
        <v>120</v>
      </c>
      <c r="K78" s="292"/>
    </row>
    <row r="79" spans="2:11" ht="15" customHeight="1">
      <c r="B79" s="301"/>
      <c r="C79" s="279" t="s">
        <v>1260</v>
      </c>
      <c r="D79" s="279"/>
      <c r="E79" s="279"/>
      <c r="F79" s="300" t="s">
        <v>1261</v>
      </c>
      <c r="G79" s="299"/>
      <c r="H79" s="279" t="s">
        <v>1262</v>
      </c>
      <c r="I79" s="279" t="s">
        <v>1257</v>
      </c>
      <c r="J79" s="279">
        <v>50</v>
      </c>
      <c r="K79" s="292"/>
    </row>
    <row r="80" spans="2:11" ht="15" customHeight="1">
      <c r="B80" s="301"/>
      <c r="C80" s="279" t="s">
        <v>1263</v>
      </c>
      <c r="D80" s="279"/>
      <c r="E80" s="279"/>
      <c r="F80" s="300" t="s">
        <v>1255</v>
      </c>
      <c r="G80" s="299"/>
      <c r="H80" s="279" t="s">
        <v>1264</v>
      </c>
      <c r="I80" s="279" t="s">
        <v>1265</v>
      </c>
      <c r="J80" s="279"/>
      <c r="K80" s="292"/>
    </row>
    <row r="81" spans="2:11" ht="15" customHeight="1">
      <c r="B81" s="301"/>
      <c r="C81" s="302" t="s">
        <v>1266</v>
      </c>
      <c r="D81" s="302"/>
      <c r="E81" s="302"/>
      <c r="F81" s="303" t="s">
        <v>1261</v>
      </c>
      <c r="G81" s="302"/>
      <c r="H81" s="302" t="s">
        <v>1267</v>
      </c>
      <c r="I81" s="302" t="s">
        <v>1257</v>
      </c>
      <c r="J81" s="302">
        <v>15</v>
      </c>
      <c r="K81" s="292"/>
    </row>
    <row r="82" spans="2:11" ht="15" customHeight="1">
      <c r="B82" s="301"/>
      <c r="C82" s="302" t="s">
        <v>1268</v>
      </c>
      <c r="D82" s="302"/>
      <c r="E82" s="302"/>
      <c r="F82" s="303" t="s">
        <v>1261</v>
      </c>
      <c r="G82" s="302"/>
      <c r="H82" s="302" t="s">
        <v>1269</v>
      </c>
      <c r="I82" s="302" t="s">
        <v>1257</v>
      </c>
      <c r="J82" s="302">
        <v>15</v>
      </c>
      <c r="K82" s="292"/>
    </row>
    <row r="83" spans="2:11" ht="15" customHeight="1">
      <c r="B83" s="301"/>
      <c r="C83" s="302" t="s">
        <v>1270</v>
      </c>
      <c r="D83" s="302"/>
      <c r="E83" s="302"/>
      <c r="F83" s="303" t="s">
        <v>1261</v>
      </c>
      <c r="G83" s="302"/>
      <c r="H83" s="302" t="s">
        <v>1271</v>
      </c>
      <c r="I83" s="302" t="s">
        <v>1257</v>
      </c>
      <c r="J83" s="302">
        <v>20</v>
      </c>
      <c r="K83" s="292"/>
    </row>
    <row r="84" spans="2:11" ht="15" customHeight="1">
      <c r="B84" s="301"/>
      <c r="C84" s="302" t="s">
        <v>1272</v>
      </c>
      <c r="D84" s="302"/>
      <c r="E84" s="302"/>
      <c r="F84" s="303" t="s">
        <v>1261</v>
      </c>
      <c r="G84" s="302"/>
      <c r="H84" s="302" t="s">
        <v>1273</v>
      </c>
      <c r="I84" s="302" t="s">
        <v>1257</v>
      </c>
      <c r="J84" s="302">
        <v>20</v>
      </c>
      <c r="K84" s="292"/>
    </row>
    <row r="85" spans="2:11" ht="15" customHeight="1">
      <c r="B85" s="301"/>
      <c r="C85" s="279" t="s">
        <v>1274</v>
      </c>
      <c r="D85" s="279"/>
      <c r="E85" s="279"/>
      <c r="F85" s="300" t="s">
        <v>1261</v>
      </c>
      <c r="G85" s="299"/>
      <c r="H85" s="279" t="s">
        <v>1275</v>
      </c>
      <c r="I85" s="279" t="s">
        <v>1257</v>
      </c>
      <c r="J85" s="279">
        <v>50</v>
      </c>
      <c r="K85" s="292"/>
    </row>
    <row r="86" spans="2:11" ht="15" customHeight="1">
      <c r="B86" s="301"/>
      <c r="C86" s="279" t="s">
        <v>1276</v>
      </c>
      <c r="D86" s="279"/>
      <c r="E86" s="279"/>
      <c r="F86" s="300" t="s">
        <v>1261</v>
      </c>
      <c r="G86" s="299"/>
      <c r="H86" s="279" t="s">
        <v>1277</v>
      </c>
      <c r="I86" s="279" t="s">
        <v>1257</v>
      </c>
      <c r="J86" s="279">
        <v>20</v>
      </c>
      <c r="K86" s="292"/>
    </row>
    <row r="87" spans="2:11" ht="15" customHeight="1">
      <c r="B87" s="301"/>
      <c r="C87" s="279" t="s">
        <v>1278</v>
      </c>
      <c r="D87" s="279"/>
      <c r="E87" s="279"/>
      <c r="F87" s="300" t="s">
        <v>1261</v>
      </c>
      <c r="G87" s="299"/>
      <c r="H87" s="279" t="s">
        <v>1279</v>
      </c>
      <c r="I87" s="279" t="s">
        <v>1257</v>
      </c>
      <c r="J87" s="279">
        <v>20</v>
      </c>
      <c r="K87" s="292"/>
    </row>
    <row r="88" spans="2:11" ht="15" customHeight="1">
      <c r="B88" s="301"/>
      <c r="C88" s="279" t="s">
        <v>1280</v>
      </c>
      <c r="D88" s="279"/>
      <c r="E88" s="279"/>
      <c r="F88" s="300" t="s">
        <v>1261</v>
      </c>
      <c r="G88" s="299"/>
      <c r="H88" s="279" t="s">
        <v>1281</v>
      </c>
      <c r="I88" s="279" t="s">
        <v>1257</v>
      </c>
      <c r="J88" s="279">
        <v>50</v>
      </c>
      <c r="K88" s="292"/>
    </row>
    <row r="89" spans="2:11" ht="15" customHeight="1">
      <c r="B89" s="301"/>
      <c r="C89" s="279" t="s">
        <v>1282</v>
      </c>
      <c r="D89" s="279"/>
      <c r="E89" s="279"/>
      <c r="F89" s="300" t="s">
        <v>1261</v>
      </c>
      <c r="G89" s="299"/>
      <c r="H89" s="279" t="s">
        <v>1282</v>
      </c>
      <c r="I89" s="279" t="s">
        <v>1257</v>
      </c>
      <c r="J89" s="279">
        <v>50</v>
      </c>
      <c r="K89" s="292"/>
    </row>
    <row r="90" spans="2:11" ht="15" customHeight="1">
      <c r="B90" s="301"/>
      <c r="C90" s="279" t="s">
        <v>135</v>
      </c>
      <c r="D90" s="279"/>
      <c r="E90" s="279"/>
      <c r="F90" s="300" t="s">
        <v>1261</v>
      </c>
      <c r="G90" s="299"/>
      <c r="H90" s="279" t="s">
        <v>1283</v>
      </c>
      <c r="I90" s="279" t="s">
        <v>1257</v>
      </c>
      <c r="J90" s="279">
        <v>255</v>
      </c>
      <c r="K90" s="292"/>
    </row>
    <row r="91" spans="2:11" ht="15" customHeight="1">
      <c r="B91" s="301"/>
      <c r="C91" s="279" t="s">
        <v>1284</v>
      </c>
      <c r="D91" s="279"/>
      <c r="E91" s="279"/>
      <c r="F91" s="300" t="s">
        <v>1255</v>
      </c>
      <c r="G91" s="299"/>
      <c r="H91" s="279" t="s">
        <v>1285</v>
      </c>
      <c r="I91" s="279" t="s">
        <v>1286</v>
      </c>
      <c r="J91" s="279"/>
      <c r="K91" s="292"/>
    </row>
    <row r="92" spans="2:11" ht="15" customHeight="1">
      <c r="B92" s="301"/>
      <c r="C92" s="279" t="s">
        <v>1287</v>
      </c>
      <c r="D92" s="279"/>
      <c r="E92" s="279"/>
      <c r="F92" s="300" t="s">
        <v>1255</v>
      </c>
      <c r="G92" s="299"/>
      <c r="H92" s="279" t="s">
        <v>1288</v>
      </c>
      <c r="I92" s="279" t="s">
        <v>1289</v>
      </c>
      <c r="J92" s="279"/>
      <c r="K92" s="292"/>
    </row>
    <row r="93" spans="2:11" ht="15" customHeight="1">
      <c r="B93" s="301"/>
      <c r="C93" s="279" t="s">
        <v>1290</v>
      </c>
      <c r="D93" s="279"/>
      <c r="E93" s="279"/>
      <c r="F93" s="300" t="s">
        <v>1255</v>
      </c>
      <c r="G93" s="299"/>
      <c r="H93" s="279" t="s">
        <v>1290</v>
      </c>
      <c r="I93" s="279" t="s">
        <v>1289</v>
      </c>
      <c r="J93" s="279"/>
      <c r="K93" s="292"/>
    </row>
    <row r="94" spans="2:11" ht="15" customHeight="1">
      <c r="B94" s="301"/>
      <c r="C94" s="279" t="s">
        <v>36</v>
      </c>
      <c r="D94" s="279"/>
      <c r="E94" s="279"/>
      <c r="F94" s="300" t="s">
        <v>1255</v>
      </c>
      <c r="G94" s="299"/>
      <c r="H94" s="279" t="s">
        <v>1291</v>
      </c>
      <c r="I94" s="279" t="s">
        <v>1289</v>
      </c>
      <c r="J94" s="279"/>
      <c r="K94" s="292"/>
    </row>
    <row r="95" spans="2:11" ht="15" customHeight="1">
      <c r="B95" s="301"/>
      <c r="C95" s="279" t="s">
        <v>46</v>
      </c>
      <c r="D95" s="279"/>
      <c r="E95" s="279"/>
      <c r="F95" s="300" t="s">
        <v>1255</v>
      </c>
      <c r="G95" s="299"/>
      <c r="H95" s="279" t="s">
        <v>1292</v>
      </c>
      <c r="I95" s="279" t="s">
        <v>1289</v>
      </c>
      <c r="J95" s="279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291" t="s">
        <v>1293</v>
      </c>
      <c r="D100" s="291"/>
      <c r="E100" s="291"/>
      <c r="F100" s="291"/>
      <c r="G100" s="291"/>
      <c r="H100" s="291"/>
      <c r="I100" s="291"/>
      <c r="J100" s="291"/>
      <c r="K100" s="292"/>
    </row>
    <row r="101" spans="2:11" ht="17.25" customHeight="1">
      <c r="B101" s="290"/>
      <c r="C101" s="293" t="s">
        <v>1249</v>
      </c>
      <c r="D101" s="293"/>
      <c r="E101" s="293"/>
      <c r="F101" s="293" t="s">
        <v>1250</v>
      </c>
      <c r="G101" s="294"/>
      <c r="H101" s="293" t="s">
        <v>129</v>
      </c>
      <c r="I101" s="293" t="s">
        <v>55</v>
      </c>
      <c r="J101" s="293" t="s">
        <v>1251</v>
      </c>
      <c r="K101" s="292"/>
    </row>
    <row r="102" spans="2:11" ht="17.25" customHeight="1">
      <c r="B102" s="290"/>
      <c r="C102" s="295" t="s">
        <v>1252</v>
      </c>
      <c r="D102" s="295"/>
      <c r="E102" s="295"/>
      <c r="F102" s="296" t="s">
        <v>1253</v>
      </c>
      <c r="G102" s="297"/>
      <c r="H102" s="295"/>
      <c r="I102" s="295"/>
      <c r="J102" s="295" t="s">
        <v>1254</v>
      </c>
      <c r="K102" s="292"/>
    </row>
    <row r="103" spans="2:11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0"/>
      <c r="C104" s="279" t="s">
        <v>51</v>
      </c>
      <c r="D104" s="298"/>
      <c r="E104" s="298"/>
      <c r="F104" s="300" t="s">
        <v>1255</v>
      </c>
      <c r="G104" s="309"/>
      <c r="H104" s="279" t="s">
        <v>1294</v>
      </c>
      <c r="I104" s="279" t="s">
        <v>1257</v>
      </c>
      <c r="J104" s="279">
        <v>20</v>
      </c>
      <c r="K104" s="292"/>
    </row>
    <row r="105" spans="2:11" ht="15" customHeight="1">
      <c r="B105" s="290"/>
      <c r="C105" s="279" t="s">
        <v>1258</v>
      </c>
      <c r="D105" s="279"/>
      <c r="E105" s="279"/>
      <c r="F105" s="300" t="s">
        <v>1255</v>
      </c>
      <c r="G105" s="279"/>
      <c r="H105" s="279" t="s">
        <v>1294</v>
      </c>
      <c r="I105" s="279" t="s">
        <v>1257</v>
      </c>
      <c r="J105" s="279">
        <v>120</v>
      </c>
      <c r="K105" s="292"/>
    </row>
    <row r="106" spans="2:11" ht="15" customHeight="1">
      <c r="B106" s="301"/>
      <c r="C106" s="279" t="s">
        <v>1260</v>
      </c>
      <c r="D106" s="279"/>
      <c r="E106" s="279"/>
      <c r="F106" s="300" t="s">
        <v>1261</v>
      </c>
      <c r="G106" s="279"/>
      <c r="H106" s="279" t="s">
        <v>1294</v>
      </c>
      <c r="I106" s="279" t="s">
        <v>1257</v>
      </c>
      <c r="J106" s="279">
        <v>50</v>
      </c>
      <c r="K106" s="292"/>
    </row>
    <row r="107" spans="2:11" ht="15" customHeight="1">
      <c r="B107" s="301"/>
      <c r="C107" s="279" t="s">
        <v>1263</v>
      </c>
      <c r="D107" s="279"/>
      <c r="E107" s="279"/>
      <c r="F107" s="300" t="s">
        <v>1255</v>
      </c>
      <c r="G107" s="279"/>
      <c r="H107" s="279" t="s">
        <v>1294</v>
      </c>
      <c r="I107" s="279" t="s">
        <v>1265</v>
      </c>
      <c r="J107" s="279"/>
      <c r="K107" s="292"/>
    </row>
    <row r="108" spans="2:11" ht="15" customHeight="1">
      <c r="B108" s="301"/>
      <c r="C108" s="279" t="s">
        <v>1274</v>
      </c>
      <c r="D108" s="279"/>
      <c r="E108" s="279"/>
      <c r="F108" s="300" t="s">
        <v>1261</v>
      </c>
      <c r="G108" s="279"/>
      <c r="H108" s="279" t="s">
        <v>1294</v>
      </c>
      <c r="I108" s="279" t="s">
        <v>1257</v>
      </c>
      <c r="J108" s="279">
        <v>50</v>
      </c>
      <c r="K108" s="292"/>
    </row>
    <row r="109" spans="2:11" ht="15" customHeight="1">
      <c r="B109" s="301"/>
      <c r="C109" s="279" t="s">
        <v>1282</v>
      </c>
      <c r="D109" s="279"/>
      <c r="E109" s="279"/>
      <c r="F109" s="300" t="s">
        <v>1261</v>
      </c>
      <c r="G109" s="279"/>
      <c r="H109" s="279" t="s">
        <v>1294</v>
      </c>
      <c r="I109" s="279" t="s">
        <v>1257</v>
      </c>
      <c r="J109" s="279">
        <v>50</v>
      </c>
      <c r="K109" s="292"/>
    </row>
    <row r="110" spans="2:11" ht="15" customHeight="1">
      <c r="B110" s="301"/>
      <c r="C110" s="279" t="s">
        <v>1280</v>
      </c>
      <c r="D110" s="279"/>
      <c r="E110" s="279"/>
      <c r="F110" s="300" t="s">
        <v>1261</v>
      </c>
      <c r="G110" s="279"/>
      <c r="H110" s="279" t="s">
        <v>1294</v>
      </c>
      <c r="I110" s="279" t="s">
        <v>1257</v>
      </c>
      <c r="J110" s="279">
        <v>50</v>
      </c>
      <c r="K110" s="292"/>
    </row>
    <row r="111" spans="2:11" ht="15" customHeight="1">
      <c r="B111" s="301"/>
      <c r="C111" s="279" t="s">
        <v>51</v>
      </c>
      <c r="D111" s="279"/>
      <c r="E111" s="279"/>
      <c r="F111" s="300" t="s">
        <v>1255</v>
      </c>
      <c r="G111" s="279"/>
      <c r="H111" s="279" t="s">
        <v>1295</v>
      </c>
      <c r="I111" s="279" t="s">
        <v>1257</v>
      </c>
      <c r="J111" s="279">
        <v>20</v>
      </c>
      <c r="K111" s="292"/>
    </row>
    <row r="112" spans="2:11" ht="15" customHeight="1">
      <c r="B112" s="301"/>
      <c r="C112" s="279" t="s">
        <v>1296</v>
      </c>
      <c r="D112" s="279"/>
      <c r="E112" s="279"/>
      <c r="F112" s="300" t="s">
        <v>1255</v>
      </c>
      <c r="G112" s="279"/>
      <c r="H112" s="279" t="s">
        <v>1297</v>
      </c>
      <c r="I112" s="279" t="s">
        <v>1257</v>
      </c>
      <c r="J112" s="279">
        <v>120</v>
      </c>
      <c r="K112" s="292"/>
    </row>
    <row r="113" spans="2:11" ht="15" customHeight="1">
      <c r="B113" s="301"/>
      <c r="C113" s="279" t="s">
        <v>36</v>
      </c>
      <c r="D113" s="279"/>
      <c r="E113" s="279"/>
      <c r="F113" s="300" t="s">
        <v>1255</v>
      </c>
      <c r="G113" s="279"/>
      <c r="H113" s="279" t="s">
        <v>1298</v>
      </c>
      <c r="I113" s="279" t="s">
        <v>1289</v>
      </c>
      <c r="J113" s="279"/>
      <c r="K113" s="292"/>
    </row>
    <row r="114" spans="2:11" ht="15" customHeight="1">
      <c r="B114" s="301"/>
      <c r="C114" s="279" t="s">
        <v>46</v>
      </c>
      <c r="D114" s="279"/>
      <c r="E114" s="279"/>
      <c r="F114" s="300" t="s">
        <v>1255</v>
      </c>
      <c r="G114" s="279"/>
      <c r="H114" s="279" t="s">
        <v>1299</v>
      </c>
      <c r="I114" s="279" t="s">
        <v>1289</v>
      </c>
      <c r="J114" s="279"/>
      <c r="K114" s="292"/>
    </row>
    <row r="115" spans="2:11" ht="15" customHeight="1">
      <c r="B115" s="301"/>
      <c r="C115" s="279" t="s">
        <v>55</v>
      </c>
      <c r="D115" s="279"/>
      <c r="E115" s="279"/>
      <c r="F115" s="300" t="s">
        <v>1255</v>
      </c>
      <c r="G115" s="279"/>
      <c r="H115" s="279" t="s">
        <v>1300</v>
      </c>
      <c r="I115" s="279" t="s">
        <v>1301</v>
      </c>
      <c r="J115" s="279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6"/>
      <c r="D117" s="276"/>
      <c r="E117" s="276"/>
      <c r="F117" s="312"/>
      <c r="G117" s="276"/>
      <c r="H117" s="276"/>
      <c r="I117" s="276"/>
      <c r="J117" s="276"/>
      <c r="K117" s="311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267" t="s">
        <v>1302</v>
      </c>
      <c r="D120" s="267"/>
      <c r="E120" s="267"/>
      <c r="F120" s="267"/>
      <c r="G120" s="267"/>
      <c r="H120" s="267"/>
      <c r="I120" s="267"/>
      <c r="J120" s="267"/>
      <c r="K120" s="317"/>
    </row>
    <row r="121" spans="2:11" ht="17.25" customHeight="1">
      <c r="B121" s="318"/>
      <c r="C121" s="293" t="s">
        <v>1249</v>
      </c>
      <c r="D121" s="293"/>
      <c r="E121" s="293"/>
      <c r="F121" s="293" t="s">
        <v>1250</v>
      </c>
      <c r="G121" s="294"/>
      <c r="H121" s="293" t="s">
        <v>129</v>
      </c>
      <c r="I121" s="293" t="s">
        <v>55</v>
      </c>
      <c r="J121" s="293" t="s">
        <v>1251</v>
      </c>
      <c r="K121" s="319"/>
    </row>
    <row r="122" spans="2:11" ht="17.25" customHeight="1">
      <c r="B122" s="318"/>
      <c r="C122" s="295" t="s">
        <v>1252</v>
      </c>
      <c r="D122" s="295"/>
      <c r="E122" s="295"/>
      <c r="F122" s="296" t="s">
        <v>1253</v>
      </c>
      <c r="G122" s="297"/>
      <c r="H122" s="295"/>
      <c r="I122" s="295"/>
      <c r="J122" s="295" t="s">
        <v>1254</v>
      </c>
      <c r="K122" s="319"/>
    </row>
    <row r="123" spans="2:11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spans="2:11" ht="15" customHeight="1">
      <c r="B124" s="320"/>
      <c r="C124" s="279" t="s">
        <v>1258</v>
      </c>
      <c r="D124" s="298"/>
      <c r="E124" s="298"/>
      <c r="F124" s="300" t="s">
        <v>1255</v>
      </c>
      <c r="G124" s="279"/>
      <c r="H124" s="279" t="s">
        <v>1294</v>
      </c>
      <c r="I124" s="279" t="s">
        <v>1257</v>
      </c>
      <c r="J124" s="279">
        <v>120</v>
      </c>
      <c r="K124" s="322"/>
    </row>
    <row r="125" spans="2:11" ht="15" customHeight="1">
      <c r="B125" s="320"/>
      <c r="C125" s="279" t="s">
        <v>1303</v>
      </c>
      <c r="D125" s="279"/>
      <c r="E125" s="279"/>
      <c r="F125" s="300" t="s">
        <v>1255</v>
      </c>
      <c r="G125" s="279"/>
      <c r="H125" s="279" t="s">
        <v>1304</v>
      </c>
      <c r="I125" s="279" t="s">
        <v>1257</v>
      </c>
      <c r="J125" s="279" t="s">
        <v>1305</v>
      </c>
      <c r="K125" s="322"/>
    </row>
    <row r="126" spans="2:11" ht="15" customHeight="1">
      <c r="B126" s="320"/>
      <c r="C126" s="279" t="s">
        <v>77</v>
      </c>
      <c r="D126" s="279"/>
      <c r="E126" s="279"/>
      <c r="F126" s="300" t="s">
        <v>1255</v>
      </c>
      <c r="G126" s="279"/>
      <c r="H126" s="279" t="s">
        <v>1306</v>
      </c>
      <c r="I126" s="279" t="s">
        <v>1257</v>
      </c>
      <c r="J126" s="279" t="s">
        <v>1305</v>
      </c>
      <c r="K126" s="322"/>
    </row>
    <row r="127" spans="2:11" ht="15" customHeight="1">
      <c r="B127" s="320"/>
      <c r="C127" s="279" t="s">
        <v>1266</v>
      </c>
      <c r="D127" s="279"/>
      <c r="E127" s="279"/>
      <c r="F127" s="300" t="s">
        <v>1261</v>
      </c>
      <c r="G127" s="279"/>
      <c r="H127" s="279" t="s">
        <v>1267</v>
      </c>
      <c r="I127" s="279" t="s">
        <v>1257</v>
      </c>
      <c r="J127" s="279">
        <v>15</v>
      </c>
      <c r="K127" s="322"/>
    </row>
    <row r="128" spans="2:11" ht="15" customHeight="1">
      <c r="B128" s="320"/>
      <c r="C128" s="302" t="s">
        <v>1268</v>
      </c>
      <c r="D128" s="302"/>
      <c r="E128" s="302"/>
      <c r="F128" s="303" t="s">
        <v>1261</v>
      </c>
      <c r="G128" s="302"/>
      <c r="H128" s="302" t="s">
        <v>1269</v>
      </c>
      <c r="I128" s="302" t="s">
        <v>1257</v>
      </c>
      <c r="J128" s="302">
        <v>15</v>
      </c>
      <c r="K128" s="322"/>
    </row>
    <row r="129" spans="2:11" ht="15" customHeight="1">
      <c r="B129" s="320"/>
      <c r="C129" s="302" t="s">
        <v>1270</v>
      </c>
      <c r="D129" s="302"/>
      <c r="E129" s="302"/>
      <c r="F129" s="303" t="s">
        <v>1261</v>
      </c>
      <c r="G129" s="302"/>
      <c r="H129" s="302" t="s">
        <v>1271</v>
      </c>
      <c r="I129" s="302" t="s">
        <v>1257</v>
      </c>
      <c r="J129" s="302">
        <v>20</v>
      </c>
      <c r="K129" s="322"/>
    </row>
    <row r="130" spans="2:11" ht="15" customHeight="1">
      <c r="B130" s="320"/>
      <c r="C130" s="302" t="s">
        <v>1272</v>
      </c>
      <c r="D130" s="302"/>
      <c r="E130" s="302"/>
      <c r="F130" s="303" t="s">
        <v>1261</v>
      </c>
      <c r="G130" s="302"/>
      <c r="H130" s="302" t="s">
        <v>1273</v>
      </c>
      <c r="I130" s="302" t="s">
        <v>1257</v>
      </c>
      <c r="J130" s="302">
        <v>20</v>
      </c>
      <c r="K130" s="322"/>
    </row>
    <row r="131" spans="2:11" ht="15" customHeight="1">
      <c r="B131" s="320"/>
      <c r="C131" s="279" t="s">
        <v>1260</v>
      </c>
      <c r="D131" s="279"/>
      <c r="E131" s="279"/>
      <c r="F131" s="300" t="s">
        <v>1261</v>
      </c>
      <c r="G131" s="279"/>
      <c r="H131" s="279" t="s">
        <v>1294</v>
      </c>
      <c r="I131" s="279" t="s">
        <v>1257</v>
      </c>
      <c r="J131" s="279">
        <v>50</v>
      </c>
      <c r="K131" s="322"/>
    </row>
    <row r="132" spans="2:11" ht="15" customHeight="1">
      <c r="B132" s="320"/>
      <c r="C132" s="279" t="s">
        <v>1274</v>
      </c>
      <c r="D132" s="279"/>
      <c r="E132" s="279"/>
      <c r="F132" s="300" t="s">
        <v>1261</v>
      </c>
      <c r="G132" s="279"/>
      <c r="H132" s="279" t="s">
        <v>1294</v>
      </c>
      <c r="I132" s="279" t="s">
        <v>1257</v>
      </c>
      <c r="J132" s="279">
        <v>50</v>
      </c>
      <c r="K132" s="322"/>
    </row>
    <row r="133" spans="2:11" ht="15" customHeight="1">
      <c r="B133" s="320"/>
      <c r="C133" s="279" t="s">
        <v>1280</v>
      </c>
      <c r="D133" s="279"/>
      <c r="E133" s="279"/>
      <c r="F133" s="300" t="s">
        <v>1261</v>
      </c>
      <c r="G133" s="279"/>
      <c r="H133" s="279" t="s">
        <v>1294</v>
      </c>
      <c r="I133" s="279" t="s">
        <v>1257</v>
      </c>
      <c r="J133" s="279">
        <v>50</v>
      </c>
      <c r="K133" s="322"/>
    </row>
    <row r="134" spans="2:11" ht="15" customHeight="1">
      <c r="B134" s="320"/>
      <c r="C134" s="279" t="s">
        <v>1282</v>
      </c>
      <c r="D134" s="279"/>
      <c r="E134" s="279"/>
      <c r="F134" s="300" t="s">
        <v>1261</v>
      </c>
      <c r="G134" s="279"/>
      <c r="H134" s="279" t="s">
        <v>1294</v>
      </c>
      <c r="I134" s="279" t="s">
        <v>1257</v>
      </c>
      <c r="J134" s="279">
        <v>50</v>
      </c>
      <c r="K134" s="322"/>
    </row>
    <row r="135" spans="2:11" ht="15" customHeight="1">
      <c r="B135" s="320"/>
      <c r="C135" s="279" t="s">
        <v>135</v>
      </c>
      <c r="D135" s="279"/>
      <c r="E135" s="279"/>
      <c r="F135" s="300" t="s">
        <v>1261</v>
      </c>
      <c r="G135" s="279"/>
      <c r="H135" s="279" t="s">
        <v>1307</v>
      </c>
      <c r="I135" s="279" t="s">
        <v>1257</v>
      </c>
      <c r="J135" s="279">
        <v>255</v>
      </c>
      <c r="K135" s="322"/>
    </row>
    <row r="136" spans="2:11" ht="15" customHeight="1">
      <c r="B136" s="320"/>
      <c r="C136" s="279" t="s">
        <v>1284</v>
      </c>
      <c r="D136" s="279"/>
      <c r="E136" s="279"/>
      <c r="F136" s="300" t="s">
        <v>1255</v>
      </c>
      <c r="G136" s="279"/>
      <c r="H136" s="279" t="s">
        <v>1308</v>
      </c>
      <c r="I136" s="279" t="s">
        <v>1286</v>
      </c>
      <c r="J136" s="279"/>
      <c r="K136" s="322"/>
    </row>
    <row r="137" spans="2:11" ht="15" customHeight="1">
      <c r="B137" s="320"/>
      <c r="C137" s="279" t="s">
        <v>1287</v>
      </c>
      <c r="D137" s="279"/>
      <c r="E137" s="279"/>
      <c r="F137" s="300" t="s">
        <v>1255</v>
      </c>
      <c r="G137" s="279"/>
      <c r="H137" s="279" t="s">
        <v>1309</v>
      </c>
      <c r="I137" s="279" t="s">
        <v>1289</v>
      </c>
      <c r="J137" s="279"/>
      <c r="K137" s="322"/>
    </row>
    <row r="138" spans="2:11" ht="15" customHeight="1">
      <c r="B138" s="320"/>
      <c r="C138" s="279" t="s">
        <v>1290</v>
      </c>
      <c r="D138" s="279"/>
      <c r="E138" s="279"/>
      <c r="F138" s="300" t="s">
        <v>1255</v>
      </c>
      <c r="G138" s="279"/>
      <c r="H138" s="279" t="s">
        <v>1290</v>
      </c>
      <c r="I138" s="279" t="s">
        <v>1289</v>
      </c>
      <c r="J138" s="279"/>
      <c r="K138" s="322"/>
    </row>
    <row r="139" spans="2:11" ht="15" customHeight="1">
      <c r="B139" s="320"/>
      <c r="C139" s="279" t="s">
        <v>36</v>
      </c>
      <c r="D139" s="279"/>
      <c r="E139" s="279"/>
      <c r="F139" s="300" t="s">
        <v>1255</v>
      </c>
      <c r="G139" s="279"/>
      <c r="H139" s="279" t="s">
        <v>1310</v>
      </c>
      <c r="I139" s="279" t="s">
        <v>1289</v>
      </c>
      <c r="J139" s="279"/>
      <c r="K139" s="322"/>
    </row>
    <row r="140" spans="2:11" ht="15" customHeight="1">
      <c r="B140" s="320"/>
      <c r="C140" s="279" t="s">
        <v>1311</v>
      </c>
      <c r="D140" s="279"/>
      <c r="E140" s="279"/>
      <c r="F140" s="300" t="s">
        <v>1255</v>
      </c>
      <c r="G140" s="279"/>
      <c r="H140" s="279" t="s">
        <v>1312</v>
      </c>
      <c r="I140" s="279" t="s">
        <v>1289</v>
      </c>
      <c r="J140" s="279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6"/>
      <c r="C142" s="276"/>
      <c r="D142" s="276"/>
      <c r="E142" s="276"/>
      <c r="F142" s="312"/>
      <c r="G142" s="276"/>
      <c r="H142" s="276"/>
      <c r="I142" s="276"/>
      <c r="J142" s="276"/>
      <c r="K142" s="276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291" t="s">
        <v>1313</v>
      </c>
      <c r="D145" s="291"/>
      <c r="E145" s="291"/>
      <c r="F145" s="291"/>
      <c r="G145" s="291"/>
      <c r="H145" s="291"/>
      <c r="I145" s="291"/>
      <c r="J145" s="291"/>
      <c r="K145" s="292"/>
    </row>
    <row r="146" spans="2:11" ht="17.25" customHeight="1">
      <c r="B146" s="290"/>
      <c r="C146" s="293" t="s">
        <v>1249</v>
      </c>
      <c r="D146" s="293"/>
      <c r="E146" s="293"/>
      <c r="F146" s="293" t="s">
        <v>1250</v>
      </c>
      <c r="G146" s="294"/>
      <c r="H146" s="293" t="s">
        <v>129</v>
      </c>
      <c r="I146" s="293" t="s">
        <v>55</v>
      </c>
      <c r="J146" s="293" t="s">
        <v>1251</v>
      </c>
      <c r="K146" s="292"/>
    </row>
    <row r="147" spans="2:11" ht="17.25" customHeight="1">
      <c r="B147" s="290"/>
      <c r="C147" s="295" t="s">
        <v>1252</v>
      </c>
      <c r="D147" s="295"/>
      <c r="E147" s="295"/>
      <c r="F147" s="296" t="s">
        <v>1253</v>
      </c>
      <c r="G147" s="297"/>
      <c r="H147" s="295"/>
      <c r="I147" s="295"/>
      <c r="J147" s="295" t="s">
        <v>1254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1258</v>
      </c>
      <c r="D149" s="279"/>
      <c r="E149" s="279"/>
      <c r="F149" s="327" t="s">
        <v>1255</v>
      </c>
      <c r="G149" s="279"/>
      <c r="H149" s="326" t="s">
        <v>1294</v>
      </c>
      <c r="I149" s="326" t="s">
        <v>1257</v>
      </c>
      <c r="J149" s="326">
        <v>120</v>
      </c>
      <c r="K149" s="322"/>
    </row>
    <row r="150" spans="2:11" ht="15" customHeight="1">
      <c r="B150" s="301"/>
      <c r="C150" s="326" t="s">
        <v>1303</v>
      </c>
      <c r="D150" s="279"/>
      <c r="E150" s="279"/>
      <c r="F150" s="327" t="s">
        <v>1255</v>
      </c>
      <c r="G150" s="279"/>
      <c r="H150" s="326" t="s">
        <v>1314</v>
      </c>
      <c r="I150" s="326" t="s">
        <v>1257</v>
      </c>
      <c r="J150" s="326" t="s">
        <v>1305</v>
      </c>
      <c r="K150" s="322"/>
    </row>
    <row r="151" spans="2:11" ht="15" customHeight="1">
      <c r="B151" s="301"/>
      <c r="C151" s="326" t="s">
        <v>77</v>
      </c>
      <c r="D151" s="279"/>
      <c r="E151" s="279"/>
      <c r="F151" s="327" t="s">
        <v>1255</v>
      </c>
      <c r="G151" s="279"/>
      <c r="H151" s="326" t="s">
        <v>1315</v>
      </c>
      <c r="I151" s="326" t="s">
        <v>1257</v>
      </c>
      <c r="J151" s="326" t="s">
        <v>1305</v>
      </c>
      <c r="K151" s="322"/>
    </row>
    <row r="152" spans="2:11" ht="15" customHeight="1">
      <c r="B152" s="301"/>
      <c r="C152" s="326" t="s">
        <v>1260</v>
      </c>
      <c r="D152" s="279"/>
      <c r="E152" s="279"/>
      <c r="F152" s="327" t="s">
        <v>1261</v>
      </c>
      <c r="G152" s="279"/>
      <c r="H152" s="326" t="s">
        <v>1294</v>
      </c>
      <c r="I152" s="326" t="s">
        <v>1257</v>
      </c>
      <c r="J152" s="326">
        <v>50</v>
      </c>
      <c r="K152" s="322"/>
    </row>
    <row r="153" spans="2:11" ht="15" customHeight="1">
      <c r="B153" s="301"/>
      <c r="C153" s="326" t="s">
        <v>1263</v>
      </c>
      <c r="D153" s="279"/>
      <c r="E153" s="279"/>
      <c r="F153" s="327" t="s">
        <v>1255</v>
      </c>
      <c r="G153" s="279"/>
      <c r="H153" s="326" t="s">
        <v>1294</v>
      </c>
      <c r="I153" s="326" t="s">
        <v>1265</v>
      </c>
      <c r="J153" s="326"/>
      <c r="K153" s="322"/>
    </row>
    <row r="154" spans="2:11" ht="15" customHeight="1">
      <c r="B154" s="301"/>
      <c r="C154" s="326" t="s">
        <v>1274</v>
      </c>
      <c r="D154" s="279"/>
      <c r="E154" s="279"/>
      <c r="F154" s="327" t="s">
        <v>1261</v>
      </c>
      <c r="G154" s="279"/>
      <c r="H154" s="326" t="s">
        <v>1294</v>
      </c>
      <c r="I154" s="326" t="s">
        <v>1257</v>
      </c>
      <c r="J154" s="326">
        <v>50</v>
      </c>
      <c r="K154" s="322"/>
    </row>
    <row r="155" spans="2:11" ht="15" customHeight="1">
      <c r="B155" s="301"/>
      <c r="C155" s="326" t="s">
        <v>1282</v>
      </c>
      <c r="D155" s="279"/>
      <c r="E155" s="279"/>
      <c r="F155" s="327" t="s">
        <v>1261</v>
      </c>
      <c r="G155" s="279"/>
      <c r="H155" s="326" t="s">
        <v>1294</v>
      </c>
      <c r="I155" s="326" t="s">
        <v>1257</v>
      </c>
      <c r="J155" s="326">
        <v>50</v>
      </c>
      <c r="K155" s="322"/>
    </row>
    <row r="156" spans="2:11" ht="15" customHeight="1">
      <c r="B156" s="301"/>
      <c r="C156" s="326" t="s">
        <v>1280</v>
      </c>
      <c r="D156" s="279"/>
      <c r="E156" s="279"/>
      <c r="F156" s="327" t="s">
        <v>1261</v>
      </c>
      <c r="G156" s="279"/>
      <c r="H156" s="326" t="s">
        <v>1294</v>
      </c>
      <c r="I156" s="326" t="s">
        <v>1257</v>
      </c>
      <c r="J156" s="326">
        <v>50</v>
      </c>
      <c r="K156" s="322"/>
    </row>
    <row r="157" spans="2:11" ht="15" customHeight="1">
      <c r="B157" s="301"/>
      <c r="C157" s="326" t="s">
        <v>105</v>
      </c>
      <c r="D157" s="279"/>
      <c r="E157" s="279"/>
      <c r="F157" s="327" t="s">
        <v>1255</v>
      </c>
      <c r="G157" s="279"/>
      <c r="H157" s="326" t="s">
        <v>1316</v>
      </c>
      <c r="I157" s="326" t="s">
        <v>1257</v>
      </c>
      <c r="J157" s="326" t="s">
        <v>1317</v>
      </c>
      <c r="K157" s="322"/>
    </row>
    <row r="158" spans="2:11" ht="15" customHeight="1">
      <c r="B158" s="301"/>
      <c r="C158" s="326" t="s">
        <v>1318</v>
      </c>
      <c r="D158" s="279"/>
      <c r="E158" s="279"/>
      <c r="F158" s="327" t="s">
        <v>1255</v>
      </c>
      <c r="G158" s="279"/>
      <c r="H158" s="326" t="s">
        <v>1319</v>
      </c>
      <c r="I158" s="326" t="s">
        <v>1289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6"/>
      <c r="C160" s="279"/>
      <c r="D160" s="279"/>
      <c r="E160" s="279"/>
      <c r="F160" s="300"/>
      <c r="G160" s="279"/>
      <c r="H160" s="279"/>
      <c r="I160" s="279"/>
      <c r="J160" s="279"/>
      <c r="K160" s="276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>
      <c r="B163" s="266"/>
      <c r="C163" s="267" t="s">
        <v>1320</v>
      </c>
      <c r="D163" s="267"/>
      <c r="E163" s="267"/>
      <c r="F163" s="267"/>
      <c r="G163" s="267"/>
      <c r="H163" s="267"/>
      <c r="I163" s="267"/>
      <c r="J163" s="267"/>
      <c r="K163" s="268"/>
    </row>
    <row r="164" spans="2:11" ht="17.25" customHeight="1">
      <c r="B164" s="266"/>
      <c r="C164" s="293" t="s">
        <v>1249</v>
      </c>
      <c r="D164" s="293"/>
      <c r="E164" s="293"/>
      <c r="F164" s="293" t="s">
        <v>1250</v>
      </c>
      <c r="G164" s="330"/>
      <c r="H164" s="331" t="s">
        <v>129</v>
      </c>
      <c r="I164" s="331" t="s">
        <v>55</v>
      </c>
      <c r="J164" s="293" t="s">
        <v>1251</v>
      </c>
      <c r="K164" s="268"/>
    </row>
    <row r="165" spans="2:11" ht="17.25" customHeight="1">
      <c r="B165" s="270"/>
      <c r="C165" s="295" t="s">
        <v>1252</v>
      </c>
      <c r="D165" s="295"/>
      <c r="E165" s="295"/>
      <c r="F165" s="296" t="s">
        <v>1253</v>
      </c>
      <c r="G165" s="332"/>
      <c r="H165" s="333"/>
      <c r="I165" s="333"/>
      <c r="J165" s="295" t="s">
        <v>1254</v>
      </c>
      <c r="K165" s="272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79" t="s">
        <v>1258</v>
      </c>
      <c r="D167" s="279"/>
      <c r="E167" s="279"/>
      <c r="F167" s="300" t="s">
        <v>1255</v>
      </c>
      <c r="G167" s="279"/>
      <c r="H167" s="279" t="s">
        <v>1294</v>
      </c>
      <c r="I167" s="279" t="s">
        <v>1257</v>
      </c>
      <c r="J167" s="279">
        <v>120</v>
      </c>
      <c r="K167" s="322"/>
    </row>
    <row r="168" spans="2:11" ht="15" customHeight="1">
      <c r="B168" s="301"/>
      <c r="C168" s="279" t="s">
        <v>1303</v>
      </c>
      <c r="D168" s="279"/>
      <c r="E168" s="279"/>
      <c r="F168" s="300" t="s">
        <v>1255</v>
      </c>
      <c r="G168" s="279"/>
      <c r="H168" s="279" t="s">
        <v>1304</v>
      </c>
      <c r="I168" s="279" t="s">
        <v>1257</v>
      </c>
      <c r="J168" s="279" t="s">
        <v>1305</v>
      </c>
      <c r="K168" s="322"/>
    </row>
    <row r="169" spans="2:11" ht="15" customHeight="1">
      <c r="B169" s="301"/>
      <c r="C169" s="279" t="s">
        <v>77</v>
      </c>
      <c r="D169" s="279"/>
      <c r="E169" s="279"/>
      <c r="F169" s="300" t="s">
        <v>1255</v>
      </c>
      <c r="G169" s="279"/>
      <c r="H169" s="279" t="s">
        <v>1321</v>
      </c>
      <c r="I169" s="279" t="s">
        <v>1257</v>
      </c>
      <c r="J169" s="279" t="s">
        <v>1305</v>
      </c>
      <c r="K169" s="322"/>
    </row>
    <row r="170" spans="2:11" ht="15" customHeight="1">
      <c r="B170" s="301"/>
      <c r="C170" s="279" t="s">
        <v>1260</v>
      </c>
      <c r="D170" s="279"/>
      <c r="E170" s="279"/>
      <c r="F170" s="300" t="s">
        <v>1261</v>
      </c>
      <c r="G170" s="279"/>
      <c r="H170" s="279" t="s">
        <v>1321</v>
      </c>
      <c r="I170" s="279" t="s">
        <v>1257</v>
      </c>
      <c r="J170" s="279">
        <v>50</v>
      </c>
      <c r="K170" s="322"/>
    </row>
    <row r="171" spans="2:11" ht="15" customHeight="1">
      <c r="B171" s="301"/>
      <c r="C171" s="279" t="s">
        <v>1263</v>
      </c>
      <c r="D171" s="279"/>
      <c r="E171" s="279"/>
      <c r="F171" s="300" t="s">
        <v>1255</v>
      </c>
      <c r="G171" s="279"/>
      <c r="H171" s="279" t="s">
        <v>1321</v>
      </c>
      <c r="I171" s="279" t="s">
        <v>1265</v>
      </c>
      <c r="J171" s="279"/>
      <c r="K171" s="322"/>
    </row>
    <row r="172" spans="2:11" ht="15" customHeight="1">
      <c r="B172" s="301"/>
      <c r="C172" s="279" t="s">
        <v>1274</v>
      </c>
      <c r="D172" s="279"/>
      <c r="E172" s="279"/>
      <c r="F172" s="300" t="s">
        <v>1261</v>
      </c>
      <c r="G172" s="279"/>
      <c r="H172" s="279" t="s">
        <v>1321</v>
      </c>
      <c r="I172" s="279" t="s">
        <v>1257</v>
      </c>
      <c r="J172" s="279">
        <v>50</v>
      </c>
      <c r="K172" s="322"/>
    </row>
    <row r="173" spans="2:11" ht="15" customHeight="1">
      <c r="B173" s="301"/>
      <c r="C173" s="279" t="s">
        <v>1282</v>
      </c>
      <c r="D173" s="279"/>
      <c r="E173" s="279"/>
      <c r="F173" s="300" t="s">
        <v>1261</v>
      </c>
      <c r="G173" s="279"/>
      <c r="H173" s="279" t="s">
        <v>1321</v>
      </c>
      <c r="I173" s="279" t="s">
        <v>1257</v>
      </c>
      <c r="J173" s="279">
        <v>50</v>
      </c>
      <c r="K173" s="322"/>
    </row>
    <row r="174" spans="2:11" ht="15" customHeight="1">
      <c r="B174" s="301"/>
      <c r="C174" s="279" t="s">
        <v>1280</v>
      </c>
      <c r="D174" s="279"/>
      <c r="E174" s="279"/>
      <c r="F174" s="300" t="s">
        <v>1261</v>
      </c>
      <c r="G174" s="279"/>
      <c r="H174" s="279" t="s">
        <v>1321</v>
      </c>
      <c r="I174" s="279" t="s">
        <v>1257</v>
      </c>
      <c r="J174" s="279">
        <v>50</v>
      </c>
      <c r="K174" s="322"/>
    </row>
    <row r="175" spans="2:11" ht="15" customHeight="1">
      <c r="B175" s="301"/>
      <c r="C175" s="279" t="s">
        <v>128</v>
      </c>
      <c r="D175" s="279"/>
      <c r="E175" s="279"/>
      <c r="F175" s="300" t="s">
        <v>1255</v>
      </c>
      <c r="G175" s="279"/>
      <c r="H175" s="279" t="s">
        <v>1322</v>
      </c>
      <c r="I175" s="279" t="s">
        <v>1323</v>
      </c>
      <c r="J175" s="279"/>
      <c r="K175" s="322"/>
    </row>
    <row r="176" spans="2:11" ht="15" customHeight="1">
      <c r="B176" s="301"/>
      <c r="C176" s="279" t="s">
        <v>55</v>
      </c>
      <c r="D176" s="279"/>
      <c r="E176" s="279"/>
      <c r="F176" s="300" t="s">
        <v>1255</v>
      </c>
      <c r="G176" s="279"/>
      <c r="H176" s="279" t="s">
        <v>1324</v>
      </c>
      <c r="I176" s="279" t="s">
        <v>1325</v>
      </c>
      <c r="J176" s="279">
        <v>1</v>
      </c>
      <c r="K176" s="322"/>
    </row>
    <row r="177" spans="2:11" ht="15" customHeight="1">
      <c r="B177" s="301"/>
      <c r="C177" s="279" t="s">
        <v>51</v>
      </c>
      <c r="D177" s="279"/>
      <c r="E177" s="279"/>
      <c r="F177" s="300" t="s">
        <v>1255</v>
      </c>
      <c r="G177" s="279"/>
      <c r="H177" s="279" t="s">
        <v>1326</v>
      </c>
      <c r="I177" s="279" t="s">
        <v>1257</v>
      </c>
      <c r="J177" s="279">
        <v>20</v>
      </c>
      <c r="K177" s="322"/>
    </row>
    <row r="178" spans="2:11" ht="15" customHeight="1">
      <c r="B178" s="301"/>
      <c r="C178" s="279" t="s">
        <v>129</v>
      </c>
      <c r="D178" s="279"/>
      <c r="E178" s="279"/>
      <c r="F178" s="300" t="s">
        <v>1255</v>
      </c>
      <c r="G178" s="279"/>
      <c r="H178" s="279" t="s">
        <v>1327</v>
      </c>
      <c r="I178" s="279" t="s">
        <v>1257</v>
      </c>
      <c r="J178" s="279">
        <v>255</v>
      </c>
      <c r="K178" s="322"/>
    </row>
    <row r="179" spans="2:11" ht="15" customHeight="1">
      <c r="B179" s="301"/>
      <c r="C179" s="279" t="s">
        <v>130</v>
      </c>
      <c r="D179" s="279"/>
      <c r="E179" s="279"/>
      <c r="F179" s="300" t="s">
        <v>1255</v>
      </c>
      <c r="G179" s="279"/>
      <c r="H179" s="279" t="s">
        <v>1220</v>
      </c>
      <c r="I179" s="279" t="s">
        <v>1257</v>
      </c>
      <c r="J179" s="279">
        <v>10</v>
      </c>
      <c r="K179" s="322"/>
    </row>
    <row r="180" spans="2:11" ht="15" customHeight="1">
      <c r="B180" s="301"/>
      <c r="C180" s="279" t="s">
        <v>131</v>
      </c>
      <c r="D180" s="279"/>
      <c r="E180" s="279"/>
      <c r="F180" s="300" t="s">
        <v>1255</v>
      </c>
      <c r="G180" s="279"/>
      <c r="H180" s="279" t="s">
        <v>1328</v>
      </c>
      <c r="I180" s="279" t="s">
        <v>1289</v>
      </c>
      <c r="J180" s="279"/>
      <c r="K180" s="322"/>
    </row>
    <row r="181" spans="2:11" ht="15" customHeight="1">
      <c r="B181" s="301"/>
      <c r="C181" s="279" t="s">
        <v>1329</v>
      </c>
      <c r="D181" s="279"/>
      <c r="E181" s="279"/>
      <c r="F181" s="300" t="s">
        <v>1255</v>
      </c>
      <c r="G181" s="279"/>
      <c r="H181" s="279" t="s">
        <v>1330</v>
      </c>
      <c r="I181" s="279" t="s">
        <v>1289</v>
      </c>
      <c r="J181" s="279"/>
      <c r="K181" s="322"/>
    </row>
    <row r="182" spans="2:11" ht="15" customHeight="1">
      <c r="B182" s="301"/>
      <c r="C182" s="279" t="s">
        <v>1318</v>
      </c>
      <c r="D182" s="279"/>
      <c r="E182" s="279"/>
      <c r="F182" s="300" t="s">
        <v>1255</v>
      </c>
      <c r="G182" s="279"/>
      <c r="H182" s="279" t="s">
        <v>1331</v>
      </c>
      <c r="I182" s="279" t="s">
        <v>1289</v>
      </c>
      <c r="J182" s="279"/>
      <c r="K182" s="322"/>
    </row>
    <row r="183" spans="2:11" ht="15" customHeight="1">
      <c r="B183" s="301"/>
      <c r="C183" s="279" t="s">
        <v>134</v>
      </c>
      <c r="D183" s="279"/>
      <c r="E183" s="279"/>
      <c r="F183" s="300" t="s">
        <v>1261</v>
      </c>
      <c r="G183" s="279"/>
      <c r="H183" s="279" t="s">
        <v>1332</v>
      </c>
      <c r="I183" s="279" t="s">
        <v>1257</v>
      </c>
      <c r="J183" s="279">
        <v>50</v>
      </c>
      <c r="K183" s="322"/>
    </row>
    <row r="184" spans="2:11" ht="15" customHeight="1">
      <c r="B184" s="328"/>
      <c r="C184" s="310"/>
      <c r="D184" s="310"/>
      <c r="E184" s="310"/>
      <c r="F184" s="310"/>
      <c r="G184" s="310"/>
      <c r="H184" s="310"/>
      <c r="I184" s="310"/>
      <c r="J184" s="310"/>
      <c r="K184" s="329"/>
    </row>
    <row r="185" spans="2:11" ht="18.75" customHeight="1">
      <c r="B185" s="276"/>
      <c r="C185" s="279"/>
      <c r="D185" s="279"/>
      <c r="E185" s="279"/>
      <c r="F185" s="300"/>
      <c r="G185" s="279"/>
      <c r="H185" s="279"/>
      <c r="I185" s="279"/>
      <c r="J185" s="279"/>
      <c r="K185" s="276"/>
    </row>
    <row r="186" spans="2:11" ht="18.75" customHeight="1">
      <c r="B186" s="286"/>
      <c r="C186" s="286"/>
      <c r="D186" s="286"/>
      <c r="E186" s="286"/>
      <c r="F186" s="286"/>
      <c r="G186" s="286"/>
      <c r="H186" s="286"/>
      <c r="I186" s="286"/>
      <c r="J186" s="286"/>
      <c r="K186" s="286"/>
    </row>
    <row r="187" spans="2:11" ht="12">
      <c r="B187" s="263"/>
      <c r="C187" s="264"/>
      <c r="D187" s="264"/>
      <c r="E187" s="264"/>
      <c r="F187" s="264"/>
      <c r="G187" s="264"/>
      <c r="H187" s="264"/>
      <c r="I187" s="264"/>
      <c r="J187" s="264"/>
      <c r="K187" s="265"/>
    </row>
    <row r="188" spans="2:11" ht="21.75">
      <c r="B188" s="266"/>
      <c r="C188" s="267" t="s">
        <v>1333</v>
      </c>
      <c r="D188" s="267"/>
      <c r="E188" s="267"/>
      <c r="F188" s="267"/>
      <c r="G188" s="267"/>
      <c r="H188" s="267"/>
      <c r="I188" s="267"/>
      <c r="J188" s="267"/>
      <c r="K188" s="268"/>
    </row>
    <row r="189" spans="2:11" ht="25.5" customHeight="1">
      <c r="B189" s="266"/>
      <c r="C189" s="334" t="s">
        <v>1334</v>
      </c>
      <c r="D189" s="334"/>
      <c r="E189" s="334"/>
      <c r="F189" s="334" t="s">
        <v>1335</v>
      </c>
      <c r="G189" s="335"/>
      <c r="H189" s="336" t="s">
        <v>1336</v>
      </c>
      <c r="I189" s="336"/>
      <c r="J189" s="336"/>
      <c r="K189" s="268"/>
    </row>
    <row r="190" spans="2:11" ht="5.25" customHeight="1">
      <c r="B190" s="301"/>
      <c r="C190" s="298"/>
      <c r="D190" s="298"/>
      <c r="E190" s="298"/>
      <c r="F190" s="298"/>
      <c r="G190" s="279"/>
      <c r="H190" s="298"/>
      <c r="I190" s="298"/>
      <c r="J190" s="298"/>
      <c r="K190" s="322"/>
    </row>
    <row r="191" spans="2:11" ht="15" customHeight="1">
      <c r="B191" s="301"/>
      <c r="C191" s="279" t="s">
        <v>1337</v>
      </c>
      <c r="D191" s="279"/>
      <c r="E191" s="279"/>
      <c r="F191" s="300" t="s">
        <v>41</v>
      </c>
      <c r="G191" s="279"/>
      <c r="H191" s="337" t="s">
        <v>1338</v>
      </c>
      <c r="I191" s="337"/>
      <c r="J191" s="337"/>
      <c r="K191" s="322"/>
    </row>
    <row r="192" spans="2:11" ht="15" customHeight="1">
      <c r="B192" s="301"/>
      <c r="C192" s="307"/>
      <c r="D192" s="279"/>
      <c r="E192" s="279"/>
      <c r="F192" s="300" t="s">
        <v>42</v>
      </c>
      <c r="G192" s="279"/>
      <c r="H192" s="337" t="s">
        <v>1339</v>
      </c>
      <c r="I192" s="337"/>
      <c r="J192" s="337"/>
      <c r="K192" s="322"/>
    </row>
    <row r="193" spans="2:11" ht="15" customHeight="1">
      <c r="B193" s="301"/>
      <c r="C193" s="307"/>
      <c r="D193" s="279"/>
      <c r="E193" s="279"/>
      <c r="F193" s="300" t="s">
        <v>45</v>
      </c>
      <c r="G193" s="279"/>
      <c r="H193" s="337" t="s">
        <v>1340</v>
      </c>
      <c r="I193" s="337"/>
      <c r="J193" s="337"/>
      <c r="K193" s="322"/>
    </row>
    <row r="194" spans="2:11" ht="15" customHeight="1">
      <c r="B194" s="301"/>
      <c r="C194" s="279"/>
      <c r="D194" s="279"/>
      <c r="E194" s="279"/>
      <c r="F194" s="300" t="s">
        <v>43</v>
      </c>
      <c r="G194" s="279"/>
      <c r="H194" s="337" t="s">
        <v>1341</v>
      </c>
      <c r="I194" s="337"/>
      <c r="J194" s="337"/>
      <c r="K194" s="322"/>
    </row>
    <row r="195" spans="2:11" ht="15" customHeight="1">
      <c r="B195" s="301"/>
      <c r="C195" s="279"/>
      <c r="D195" s="279"/>
      <c r="E195" s="279"/>
      <c r="F195" s="300" t="s">
        <v>44</v>
      </c>
      <c r="G195" s="279"/>
      <c r="H195" s="337" t="s">
        <v>1342</v>
      </c>
      <c r="I195" s="337"/>
      <c r="J195" s="337"/>
      <c r="K195" s="322"/>
    </row>
    <row r="196" spans="2:11" ht="15" customHeight="1">
      <c r="B196" s="301"/>
      <c r="C196" s="279"/>
      <c r="D196" s="279"/>
      <c r="E196" s="279"/>
      <c r="F196" s="300"/>
      <c r="G196" s="279"/>
      <c r="H196" s="279"/>
      <c r="I196" s="279"/>
      <c r="J196" s="279"/>
      <c r="K196" s="322"/>
    </row>
    <row r="197" spans="2:11" ht="15" customHeight="1">
      <c r="B197" s="301"/>
      <c r="C197" s="279" t="s">
        <v>1301</v>
      </c>
      <c r="D197" s="279"/>
      <c r="E197" s="279"/>
      <c r="F197" s="300" t="s">
        <v>75</v>
      </c>
      <c r="G197" s="279"/>
      <c r="H197" s="337" t="s">
        <v>1343</v>
      </c>
      <c r="I197" s="337"/>
      <c r="J197" s="337"/>
      <c r="K197" s="322"/>
    </row>
    <row r="198" spans="2:11" ht="15" customHeight="1">
      <c r="B198" s="301"/>
      <c r="C198" s="307"/>
      <c r="D198" s="279"/>
      <c r="E198" s="279"/>
      <c r="F198" s="300" t="s">
        <v>1199</v>
      </c>
      <c r="G198" s="279"/>
      <c r="H198" s="337" t="s">
        <v>1200</v>
      </c>
      <c r="I198" s="337"/>
      <c r="J198" s="337"/>
      <c r="K198" s="322"/>
    </row>
    <row r="199" spans="2:11" ht="15" customHeight="1">
      <c r="B199" s="301"/>
      <c r="C199" s="279"/>
      <c r="D199" s="279"/>
      <c r="E199" s="279"/>
      <c r="F199" s="300" t="s">
        <v>1197</v>
      </c>
      <c r="G199" s="279"/>
      <c r="H199" s="337" t="s">
        <v>1344</v>
      </c>
      <c r="I199" s="337"/>
      <c r="J199" s="337"/>
      <c r="K199" s="322"/>
    </row>
    <row r="200" spans="2:11" ht="15" customHeight="1">
      <c r="B200" s="338"/>
      <c r="C200" s="307"/>
      <c r="D200" s="307"/>
      <c r="E200" s="307"/>
      <c r="F200" s="300" t="s">
        <v>1201</v>
      </c>
      <c r="G200" s="285"/>
      <c r="H200" s="339" t="s">
        <v>1202</v>
      </c>
      <c r="I200" s="339"/>
      <c r="J200" s="339"/>
      <c r="K200" s="340"/>
    </row>
    <row r="201" spans="2:11" ht="15" customHeight="1">
      <c r="B201" s="338"/>
      <c r="C201" s="307"/>
      <c r="D201" s="307"/>
      <c r="E201" s="307"/>
      <c r="F201" s="300" t="s">
        <v>1203</v>
      </c>
      <c r="G201" s="285"/>
      <c r="H201" s="339" t="s">
        <v>1345</v>
      </c>
      <c r="I201" s="339"/>
      <c r="J201" s="339"/>
      <c r="K201" s="340"/>
    </row>
    <row r="202" spans="2:11" ht="15" customHeight="1">
      <c r="B202" s="338"/>
      <c r="C202" s="307"/>
      <c r="D202" s="307"/>
      <c r="E202" s="307"/>
      <c r="F202" s="341"/>
      <c r="G202" s="285"/>
      <c r="H202" s="342"/>
      <c r="I202" s="342"/>
      <c r="J202" s="342"/>
      <c r="K202" s="340"/>
    </row>
    <row r="203" spans="2:11" ht="15" customHeight="1">
      <c r="B203" s="338"/>
      <c r="C203" s="279" t="s">
        <v>1325</v>
      </c>
      <c r="D203" s="307"/>
      <c r="E203" s="307"/>
      <c r="F203" s="300">
        <v>1</v>
      </c>
      <c r="G203" s="285"/>
      <c r="H203" s="339" t="s">
        <v>1346</v>
      </c>
      <c r="I203" s="339"/>
      <c r="J203" s="339"/>
      <c r="K203" s="340"/>
    </row>
    <row r="204" spans="2:11" ht="15" customHeight="1">
      <c r="B204" s="338"/>
      <c r="C204" s="307"/>
      <c r="D204" s="307"/>
      <c r="E204" s="307"/>
      <c r="F204" s="300">
        <v>2</v>
      </c>
      <c r="G204" s="285"/>
      <c r="H204" s="339" t="s">
        <v>1347</v>
      </c>
      <c r="I204" s="339"/>
      <c r="J204" s="339"/>
      <c r="K204" s="340"/>
    </row>
    <row r="205" spans="2:11" ht="15" customHeight="1">
      <c r="B205" s="338"/>
      <c r="C205" s="307"/>
      <c r="D205" s="307"/>
      <c r="E205" s="307"/>
      <c r="F205" s="300">
        <v>3</v>
      </c>
      <c r="G205" s="285"/>
      <c r="H205" s="339" t="s">
        <v>1348</v>
      </c>
      <c r="I205" s="339"/>
      <c r="J205" s="339"/>
      <c r="K205" s="340"/>
    </row>
    <row r="206" spans="2:11" ht="15" customHeight="1">
      <c r="B206" s="338"/>
      <c r="C206" s="307"/>
      <c r="D206" s="307"/>
      <c r="E206" s="307"/>
      <c r="F206" s="300">
        <v>4</v>
      </c>
      <c r="G206" s="285"/>
      <c r="H206" s="339" t="s">
        <v>1349</v>
      </c>
      <c r="I206" s="339"/>
      <c r="J206" s="339"/>
      <c r="K206" s="340"/>
    </row>
    <row r="207" spans="2:11" ht="12.75" customHeight="1">
      <c r="B207" s="343"/>
      <c r="C207" s="344"/>
      <c r="D207" s="344"/>
      <c r="E207" s="344"/>
      <c r="F207" s="344"/>
      <c r="G207" s="344"/>
      <c r="H207" s="344"/>
      <c r="I207" s="344"/>
      <c r="J207" s="344"/>
      <c r="K207" s="345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6" customFormat="1" ht="13.5" customHeight="1">
      <c r="B8" s="95"/>
      <c r="C8" s="96"/>
      <c r="D8" s="19" t="s">
        <v>102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230" t="s">
        <v>103</v>
      </c>
      <c r="F9" s="251"/>
      <c r="G9" s="251"/>
      <c r="H9" s="251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18</v>
      </c>
      <c r="E11" s="96"/>
      <c r="F11" s="17"/>
      <c r="G11" s="96"/>
      <c r="H11" s="96"/>
      <c r="I11" s="98" t="s">
        <v>19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22</v>
      </c>
      <c r="G12" s="96"/>
      <c r="H12" s="96"/>
      <c r="I12" s="98" t="s">
        <v>23</v>
      </c>
      <c r="J12" s="52" t="str">
        <f>'Rekapitulace stavby'!$AN$8</f>
        <v>15.03.2017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27</v>
      </c>
      <c r="E14" s="96"/>
      <c r="F14" s="96"/>
      <c r="G14" s="96"/>
      <c r="H14" s="96"/>
      <c r="I14" s="98" t="s">
        <v>28</v>
      </c>
      <c r="J14" s="17"/>
      <c r="K14" s="97"/>
    </row>
    <row r="15" spans="2:11" s="6" customFormat="1" ht="18" customHeight="1">
      <c r="B15" s="95"/>
      <c r="C15" s="96"/>
      <c r="D15" s="96"/>
      <c r="E15" s="17" t="s">
        <v>29</v>
      </c>
      <c r="F15" s="96"/>
      <c r="G15" s="96"/>
      <c r="H15" s="96"/>
      <c r="I15" s="98" t="s">
        <v>30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31</v>
      </c>
      <c r="E17" s="96"/>
      <c r="F17" s="96"/>
      <c r="G17" s="96"/>
      <c r="H17" s="96"/>
      <c r="I17" s="98" t="s">
        <v>28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30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33</v>
      </c>
      <c r="E20" s="96"/>
      <c r="F20" s="96"/>
      <c r="G20" s="96"/>
      <c r="H20" s="96"/>
      <c r="I20" s="98" t="s">
        <v>28</v>
      </c>
      <c r="J20" s="17">
        <f>IF('Rekapitulace stavby'!$AN$16="","",'Rekapitulace stavby'!$AN$16)</f>
      </c>
      <c r="K20" s="97"/>
    </row>
    <row r="21" spans="2:11" s="6" customFormat="1" ht="18" customHeight="1">
      <c r="B21" s="95"/>
      <c r="C21" s="96"/>
      <c r="D21" s="96"/>
      <c r="E21" s="17" t="str">
        <f>IF('Rekapitulace stavby'!$E$17="","",'Rekapitulace stavby'!$E$17)</f>
        <v> </v>
      </c>
      <c r="F21" s="96"/>
      <c r="G21" s="96"/>
      <c r="H21" s="96"/>
      <c r="I21" s="98" t="s">
        <v>30</v>
      </c>
      <c r="J21" s="17">
        <f>IF('Rekapitulace stavby'!$AN$17="","",'Rekapitulace stavby'!$AN$17)</f>
      </c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35</v>
      </c>
      <c r="E23" s="96"/>
      <c r="F23" s="96"/>
      <c r="G23" s="96"/>
      <c r="H23" s="96"/>
      <c r="J23" s="96"/>
      <c r="K23" s="97"/>
    </row>
    <row r="24" spans="2:11" s="99" customFormat="1" ht="13.5" customHeight="1">
      <c r="B24" s="100"/>
      <c r="C24" s="101"/>
      <c r="D24" s="101"/>
      <c r="E24" s="218"/>
      <c r="F24" s="252"/>
      <c r="G24" s="252"/>
      <c r="H24" s="252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36</v>
      </c>
      <c r="E27" s="96"/>
      <c r="F27" s="96"/>
      <c r="G27" s="96"/>
      <c r="H27" s="96"/>
      <c r="J27" s="65">
        <f>ROUND($J$94,2)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38</v>
      </c>
      <c r="G29" s="96"/>
      <c r="H29" s="96"/>
      <c r="I29" s="107" t="s">
        <v>37</v>
      </c>
      <c r="J29" s="28" t="s">
        <v>39</v>
      </c>
      <c r="K29" s="97"/>
    </row>
    <row r="30" spans="2:11" s="6" customFormat="1" ht="15" customHeight="1">
      <c r="B30" s="95"/>
      <c r="C30" s="96"/>
      <c r="D30" s="30" t="s">
        <v>40</v>
      </c>
      <c r="E30" s="30" t="s">
        <v>41</v>
      </c>
      <c r="F30" s="108">
        <f>ROUND(SUM($BE$94:$BE$307),2)</f>
        <v>0</v>
      </c>
      <c r="G30" s="96"/>
      <c r="H30" s="96"/>
      <c r="I30" s="109">
        <v>0.21</v>
      </c>
      <c r="J30" s="108">
        <f>ROUND(SUM($BE$94:$BE$307)*$I$30,2)</f>
        <v>0</v>
      </c>
      <c r="K30" s="97"/>
    </row>
    <row r="31" spans="2:11" s="6" customFormat="1" ht="15" customHeight="1">
      <c r="B31" s="95"/>
      <c r="C31" s="96"/>
      <c r="D31" s="96"/>
      <c r="E31" s="30" t="s">
        <v>42</v>
      </c>
      <c r="F31" s="108">
        <f>ROUND(SUM($BF$94:$BF$307),2)</f>
        <v>0</v>
      </c>
      <c r="G31" s="96"/>
      <c r="H31" s="96"/>
      <c r="I31" s="109">
        <v>0.15</v>
      </c>
      <c r="J31" s="108">
        <f>ROUND(SUM($BF$94:$BF$307)*$I$31,2)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43</v>
      </c>
      <c r="F32" s="108">
        <f>ROUND(SUM($BG$94:$BG$307),2)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44</v>
      </c>
      <c r="F33" s="108">
        <f>ROUND(SUM($BH$94:$BH$307),2)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45</v>
      </c>
      <c r="F34" s="108">
        <f>ROUND(SUM($BI$94:$BI$307),2)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46</v>
      </c>
      <c r="E36" s="111"/>
      <c r="F36" s="111"/>
      <c r="G36" s="112" t="s">
        <v>47</v>
      </c>
      <c r="H36" s="35" t="s">
        <v>48</v>
      </c>
      <c r="I36" s="113"/>
      <c r="J36" s="36">
        <f>ROUND(SUM($J$27:$J$34),2)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104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15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250" t="str">
        <f>$E$7</f>
        <v>Obnova vnějšího pláště hlavní budovy Hankova domu č.p. 299 ve Dvoře Králové n. Labem - pro rok 2019</v>
      </c>
      <c r="F45" s="251"/>
      <c r="G45" s="251"/>
      <c r="H45" s="251"/>
      <c r="J45" s="96"/>
      <c r="K45" s="97"/>
    </row>
    <row r="46" spans="2:11" s="6" customFormat="1" ht="15" customHeight="1">
      <c r="B46" s="95"/>
      <c r="C46" s="19" t="s">
        <v>102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230" t="str">
        <f>$E$9</f>
        <v>1 - Jižní průčelí - střední díl</v>
      </c>
      <c r="F47" s="251"/>
      <c r="G47" s="251"/>
      <c r="H47" s="251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 </v>
      </c>
      <c r="G49" s="96"/>
      <c r="H49" s="96"/>
      <c r="I49" s="98" t="s">
        <v>23</v>
      </c>
      <c r="J49" s="52" t="str">
        <f>IF($J$12="","",$J$12)</f>
        <v>15.03.2017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27</v>
      </c>
      <c r="D51" s="96"/>
      <c r="E51" s="96"/>
      <c r="F51" s="17" t="str">
        <f>$E$15</f>
        <v>Město Dvůr Králové nad Labem</v>
      </c>
      <c r="G51" s="96"/>
      <c r="H51" s="96"/>
      <c r="I51" s="98" t="s">
        <v>33</v>
      </c>
      <c r="J51" s="17" t="str">
        <f>$E$21</f>
        <v> </v>
      </c>
      <c r="K51" s="97"/>
    </row>
    <row r="52" spans="2:11" s="6" customFormat="1" ht="15" customHeight="1">
      <c r="B52" s="95"/>
      <c r="C52" s="19" t="s">
        <v>31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105</v>
      </c>
      <c r="D54" s="110"/>
      <c r="E54" s="110"/>
      <c r="F54" s="110"/>
      <c r="G54" s="110"/>
      <c r="H54" s="110"/>
      <c r="I54" s="123"/>
      <c r="J54" s="124" t="s">
        <v>106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107</v>
      </c>
      <c r="D56" s="96"/>
      <c r="E56" s="96"/>
      <c r="F56" s="96"/>
      <c r="G56" s="96"/>
      <c r="H56" s="96"/>
      <c r="J56" s="65">
        <f>ROUND($J$94,2)</f>
        <v>0</v>
      </c>
      <c r="K56" s="97"/>
      <c r="AU56" s="6" t="s">
        <v>108</v>
      </c>
    </row>
    <row r="57" spans="2:11" s="71" customFormat="1" ht="25.5" customHeight="1">
      <c r="B57" s="126"/>
      <c r="C57" s="127"/>
      <c r="D57" s="128" t="s">
        <v>109</v>
      </c>
      <c r="E57" s="128"/>
      <c r="F57" s="128"/>
      <c r="G57" s="128"/>
      <c r="H57" s="128"/>
      <c r="I57" s="129"/>
      <c r="J57" s="130">
        <f>ROUND($J$95,2)</f>
        <v>0</v>
      </c>
      <c r="K57" s="131"/>
    </row>
    <row r="58" spans="2:11" s="81" customFormat="1" ht="20.25" customHeight="1">
      <c r="B58" s="132"/>
      <c r="C58" s="83"/>
      <c r="D58" s="133" t="s">
        <v>110</v>
      </c>
      <c r="E58" s="133"/>
      <c r="F58" s="133"/>
      <c r="G58" s="133"/>
      <c r="H58" s="133"/>
      <c r="I58" s="134"/>
      <c r="J58" s="135">
        <f>ROUND($J$96,2)</f>
        <v>0</v>
      </c>
      <c r="K58" s="136"/>
    </row>
    <row r="59" spans="2:11" s="81" customFormat="1" ht="20.25" customHeight="1">
      <c r="B59" s="132"/>
      <c r="C59" s="83"/>
      <c r="D59" s="133" t="s">
        <v>111</v>
      </c>
      <c r="E59" s="133"/>
      <c r="F59" s="133"/>
      <c r="G59" s="133"/>
      <c r="H59" s="133"/>
      <c r="I59" s="134"/>
      <c r="J59" s="135">
        <f>ROUND($J$99,2)</f>
        <v>0</v>
      </c>
      <c r="K59" s="136"/>
    </row>
    <row r="60" spans="2:11" s="81" customFormat="1" ht="20.25" customHeight="1">
      <c r="B60" s="132"/>
      <c r="C60" s="83"/>
      <c r="D60" s="133" t="s">
        <v>112</v>
      </c>
      <c r="E60" s="133"/>
      <c r="F60" s="133"/>
      <c r="G60" s="133"/>
      <c r="H60" s="133"/>
      <c r="I60" s="134"/>
      <c r="J60" s="135">
        <f>ROUND($J$103,2)</f>
        <v>0</v>
      </c>
      <c r="K60" s="136"/>
    </row>
    <row r="61" spans="2:11" s="81" customFormat="1" ht="20.25" customHeight="1">
      <c r="B61" s="132"/>
      <c r="C61" s="83"/>
      <c r="D61" s="133" t="s">
        <v>113</v>
      </c>
      <c r="E61" s="133"/>
      <c r="F61" s="133"/>
      <c r="G61" s="133"/>
      <c r="H61" s="133"/>
      <c r="I61" s="134"/>
      <c r="J61" s="135">
        <f>ROUND($J$106,2)</f>
        <v>0</v>
      </c>
      <c r="K61" s="136"/>
    </row>
    <row r="62" spans="2:11" s="81" customFormat="1" ht="20.25" customHeight="1">
      <c r="B62" s="132"/>
      <c r="C62" s="83"/>
      <c r="D62" s="133" t="s">
        <v>114</v>
      </c>
      <c r="E62" s="133"/>
      <c r="F62" s="133"/>
      <c r="G62" s="133"/>
      <c r="H62" s="133"/>
      <c r="I62" s="134"/>
      <c r="J62" s="135">
        <f>ROUND($J$217,2)</f>
        <v>0</v>
      </c>
      <c r="K62" s="136"/>
    </row>
    <row r="63" spans="2:11" s="81" customFormat="1" ht="20.25" customHeight="1">
      <c r="B63" s="132"/>
      <c r="C63" s="83"/>
      <c r="D63" s="133" t="s">
        <v>115</v>
      </c>
      <c r="E63" s="133"/>
      <c r="F63" s="133"/>
      <c r="G63" s="133"/>
      <c r="H63" s="133"/>
      <c r="I63" s="134"/>
      <c r="J63" s="135">
        <f>ROUND($J$256,2)</f>
        <v>0</v>
      </c>
      <c r="K63" s="136"/>
    </row>
    <row r="64" spans="2:11" s="81" customFormat="1" ht="20.25" customHeight="1">
      <c r="B64" s="132"/>
      <c r="C64" s="83"/>
      <c r="D64" s="133" t="s">
        <v>116</v>
      </c>
      <c r="E64" s="133"/>
      <c r="F64" s="133"/>
      <c r="G64" s="133"/>
      <c r="H64" s="133"/>
      <c r="I64" s="134"/>
      <c r="J64" s="135">
        <f>ROUND($J$258,2)</f>
        <v>0</v>
      </c>
      <c r="K64" s="136"/>
    </row>
    <row r="65" spans="2:11" s="71" customFormat="1" ht="25.5" customHeight="1">
      <c r="B65" s="126"/>
      <c r="C65" s="127"/>
      <c r="D65" s="128" t="s">
        <v>117</v>
      </c>
      <c r="E65" s="128"/>
      <c r="F65" s="128"/>
      <c r="G65" s="128"/>
      <c r="H65" s="128"/>
      <c r="I65" s="129"/>
      <c r="J65" s="130">
        <f>ROUND($J$264,2)</f>
        <v>0</v>
      </c>
      <c r="K65" s="131"/>
    </row>
    <row r="66" spans="2:11" s="81" customFormat="1" ht="20.25" customHeight="1">
      <c r="B66" s="132"/>
      <c r="C66" s="83"/>
      <c r="D66" s="133" t="s">
        <v>118</v>
      </c>
      <c r="E66" s="133"/>
      <c r="F66" s="133"/>
      <c r="G66" s="133"/>
      <c r="H66" s="133"/>
      <c r="I66" s="134"/>
      <c r="J66" s="135">
        <f>ROUND($J$265,2)</f>
        <v>0</v>
      </c>
      <c r="K66" s="136"/>
    </row>
    <row r="67" spans="2:11" s="81" customFormat="1" ht="20.25" customHeight="1">
      <c r="B67" s="132"/>
      <c r="C67" s="83"/>
      <c r="D67" s="133" t="s">
        <v>119</v>
      </c>
      <c r="E67" s="133"/>
      <c r="F67" s="133"/>
      <c r="G67" s="133"/>
      <c r="H67" s="133"/>
      <c r="I67" s="134"/>
      <c r="J67" s="135">
        <f>ROUND($J$270,2)</f>
        <v>0</v>
      </c>
      <c r="K67" s="136"/>
    </row>
    <row r="68" spans="2:11" s="81" customFormat="1" ht="20.25" customHeight="1">
      <c r="B68" s="132"/>
      <c r="C68" s="83"/>
      <c r="D68" s="133" t="s">
        <v>120</v>
      </c>
      <c r="E68" s="133"/>
      <c r="F68" s="133"/>
      <c r="G68" s="133"/>
      <c r="H68" s="133"/>
      <c r="I68" s="134"/>
      <c r="J68" s="135">
        <f>ROUND($J$272,2)</f>
        <v>0</v>
      </c>
      <c r="K68" s="136"/>
    </row>
    <row r="69" spans="2:11" s="81" customFormat="1" ht="20.25" customHeight="1">
      <c r="B69" s="132"/>
      <c r="C69" s="83"/>
      <c r="D69" s="133" t="s">
        <v>121</v>
      </c>
      <c r="E69" s="133"/>
      <c r="F69" s="133"/>
      <c r="G69" s="133"/>
      <c r="H69" s="133"/>
      <c r="I69" s="134"/>
      <c r="J69" s="135">
        <f>ROUND($J$275,2)</f>
        <v>0</v>
      </c>
      <c r="K69" s="136"/>
    </row>
    <row r="70" spans="2:11" s="81" customFormat="1" ht="20.25" customHeight="1">
      <c r="B70" s="132"/>
      <c r="C70" s="83"/>
      <c r="D70" s="133" t="s">
        <v>122</v>
      </c>
      <c r="E70" s="133"/>
      <c r="F70" s="133"/>
      <c r="G70" s="133"/>
      <c r="H70" s="133"/>
      <c r="I70" s="134"/>
      <c r="J70" s="135">
        <f>ROUND($J$286,2)</f>
        <v>0</v>
      </c>
      <c r="K70" s="136"/>
    </row>
    <row r="71" spans="2:11" s="81" customFormat="1" ht="20.25" customHeight="1">
      <c r="B71" s="132"/>
      <c r="C71" s="83"/>
      <c r="D71" s="133" t="s">
        <v>123</v>
      </c>
      <c r="E71" s="133"/>
      <c r="F71" s="133"/>
      <c r="G71" s="133"/>
      <c r="H71" s="133"/>
      <c r="I71" s="134"/>
      <c r="J71" s="135">
        <f>ROUND($J$289,2)</f>
        <v>0</v>
      </c>
      <c r="K71" s="136"/>
    </row>
    <row r="72" spans="2:11" s="81" customFormat="1" ht="20.25" customHeight="1">
      <c r="B72" s="132"/>
      <c r="C72" s="83"/>
      <c r="D72" s="133" t="s">
        <v>124</v>
      </c>
      <c r="E72" s="133"/>
      <c r="F72" s="133"/>
      <c r="G72" s="133"/>
      <c r="H72" s="133"/>
      <c r="I72" s="134"/>
      <c r="J72" s="135">
        <f>ROUND($J$295,2)</f>
        <v>0</v>
      </c>
      <c r="K72" s="136"/>
    </row>
    <row r="73" spans="2:11" s="71" customFormat="1" ht="25.5" customHeight="1">
      <c r="B73" s="126"/>
      <c r="C73" s="127"/>
      <c r="D73" s="128" t="s">
        <v>125</v>
      </c>
      <c r="E73" s="128"/>
      <c r="F73" s="128"/>
      <c r="G73" s="128"/>
      <c r="H73" s="128"/>
      <c r="I73" s="129"/>
      <c r="J73" s="130">
        <f>ROUND($J$302,2)</f>
        <v>0</v>
      </c>
      <c r="K73" s="131"/>
    </row>
    <row r="74" spans="2:11" s="81" customFormat="1" ht="20.25" customHeight="1">
      <c r="B74" s="132"/>
      <c r="C74" s="83"/>
      <c r="D74" s="133" t="s">
        <v>126</v>
      </c>
      <c r="E74" s="133"/>
      <c r="F74" s="133"/>
      <c r="G74" s="133"/>
      <c r="H74" s="133"/>
      <c r="I74" s="134"/>
      <c r="J74" s="135">
        <f>ROUND($J$303,2)</f>
        <v>0</v>
      </c>
      <c r="K74" s="136"/>
    </row>
    <row r="75" spans="2:11" s="6" customFormat="1" ht="22.5" customHeight="1">
      <c r="B75" s="95"/>
      <c r="C75" s="96"/>
      <c r="D75" s="96"/>
      <c r="E75" s="96"/>
      <c r="F75" s="96"/>
      <c r="G75" s="96"/>
      <c r="H75" s="96"/>
      <c r="J75" s="96"/>
      <c r="K75" s="97"/>
    </row>
    <row r="76" spans="2:11" s="6" customFormat="1" ht="7.5" customHeight="1">
      <c r="B76" s="115"/>
      <c r="C76" s="116"/>
      <c r="D76" s="116"/>
      <c r="E76" s="116"/>
      <c r="F76" s="116"/>
      <c r="G76" s="116"/>
      <c r="H76" s="116"/>
      <c r="I76" s="117"/>
      <c r="J76" s="116"/>
      <c r="K76" s="118"/>
    </row>
    <row r="80" spans="2:12" s="6" customFormat="1" ht="7.5" customHeight="1">
      <c r="B80" s="137"/>
      <c r="C80" s="138"/>
      <c r="D80" s="138"/>
      <c r="E80" s="138"/>
      <c r="F80" s="138"/>
      <c r="G80" s="138"/>
      <c r="H80" s="138"/>
      <c r="I80" s="120"/>
      <c r="J80" s="138"/>
      <c r="K80" s="138"/>
      <c r="L80" s="139"/>
    </row>
    <row r="81" spans="2:12" s="6" customFormat="1" ht="37.5" customHeight="1">
      <c r="B81" s="95"/>
      <c r="C81" s="12" t="s">
        <v>127</v>
      </c>
      <c r="D81" s="96"/>
      <c r="E81" s="96"/>
      <c r="F81" s="96"/>
      <c r="G81" s="96"/>
      <c r="H81" s="96"/>
      <c r="J81" s="96"/>
      <c r="K81" s="96"/>
      <c r="L81" s="139"/>
    </row>
    <row r="82" spans="2:12" s="6" customFormat="1" ht="7.5" customHeight="1">
      <c r="B82" s="95"/>
      <c r="C82" s="96"/>
      <c r="D82" s="96"/>
      <c r="E82" s="96"/>
      <c r="F82" s="96"/>
      <c r="G82" s="96"/>
      <c r="H82" s="96"/>
      <c r="J82" s="96"/>
      <c r="K82" s="96"/>
      <c r="L82" s="139"/>
    </row>
    <row r="83" spans="2:12" s="6" customFormat="1" ht="15" customHeight="1">
      <c r="B83" s="95"/>
      <c r="C83" s="19" t="s">
        <v>15</v>
      </c>
      <c r="D83" s="96"/>
      <c r="E83" s="96"/>
      <c r="F83" s="96"/>
      <c r="G83" s="96"/>
      <c r="H83" s="96"/>
      <c r="J83" s="96"/>
      <c r="K83" s="96"/>
      <c r="L83" s="139"/>
    </row>
    <row r="84" spans="2:12" s="6" customFormat="1" ht="14.25" customHeight="1">
      <c r="B84" s="95"/>
      <c r="C84" s="96"/>
      <c r="D84" s="96"/>
      <c r="E84" s="250" t="str">
        <f>$E$7</f>
        <v>Obnova vnějšího pláště hlavní budovy Hankova domu č.p. 299 ve Dvoře Králové n. Labem - pro rok 2019</v>
      </c>
      <c r="F84" s="251"/>
      <c r="G84" s="251"/>
      <c r="H84" s="251"/>
      <c r="J84" s="96"/>
      <c r="K84" s="96"/>
      <c r="L84" s="139"/>
    </row>
    <row r="85" spans="2:12" s="6" customFormat="1" ht="15" customHeight="1">
      <c r="B85" s="95"/>
      <c r="C85" s="19" t="s">
        <v>102</v>
      </c>
      <c r="D85" s="96"/>
      <c r="E85" s="96"/>
      <c r="F85" s="96"/>
      <c r="G85" s="96"/>
      <c r="H85" s="96"/>
      <c r="J85" s="96"/>
      <c r="K85" s="96"/>
      <c r="L85" s="139"/>
    </row>
    <row r="86" spans="2:12" s="6" customFormat="1" ht="18" customHeight="1">
      <c r="B86" s="95"/>
      <c r="C86" s="96"/>
      <c r="D86" s="96"/>
      <c r="E86" s="230" t="str">
        <f>$E$9</f>
        <v>1 - Jižní průčelí - střední díl</v>
      </c>
      <c r="F86" s="251"/>
      <c r="G86" s="251"/>
      <c r="H86" s="251"/>
      <c r="J86" s="96"/>
      <c r="K86" s="96"/>
      <c r="L86" s="139"/>
    </row>
    <row r="87" spans="2:12" s="6" customFormat="1" ht="7.5" customHeight="1">
      <c r="B87" s="95"/>
      <c r="C87" s="96"/>
      <c r="D87" s="96"/>
      <c r="E87" s="96"/>
      <c r="F87" s="96"/>
      <c r="G87" s="96"/>
      <c r="H87" s="96"/>
      <c r="J87" s="96"/>
      <c r="K87" s="96"/>
      <c r="L87" s="139"/>
    </row>
    <row r="88" spans="2:12" s="6" customFormat="1" ht="18" customHeight="1">
      <c r="B88" s="95"/>
      <c r="C88" s="19" t="s">
        <v>21</v>
      </c>
      <c r="D88" s="96"/>
      <c r="E88" s="96"/>
      <c r="F88" s="17" t="str">
        <f>$F$12</f>
        <v> </v>
      </c>
      <c r="G88" s="96"/>
      <c r="H88" s="96"/>
      <c r="I88" s="98" t="s">
        <v>23</v>
      </c>
      <c r="J88" s="52" t="str">
        <f>IF($J$12="","",$J$12)</f>
        <v>15.03.2017</v>
      </c>
      <c r="K88" s="96"/>
      <c r="L88" s="139"/>
    </row>
    <row r="89" spans="2:12" s="6" customFormat="1" ht="7.5" customHeight="1">
      <c r="B89" s="95"/>
      <c r="C89" s="96"/>
      <c r="D89" s="96"/>
      <c r="E89" s="96"/>
      <c r="F89" s="96"/>
      <c r="G89" s="96"/>
      <c r="H89" s="96"/>
      <c r="J89" s="96"/>
      <c r="K89" s="96"/>
      <c r="L89" s="139"/>
    </row>
    <row r="90" spans="2:12" s="6" customFormat="1" ht="13.5" customHeight="1">
      <c r="B90" s="95"/>
      <c r="C90" s="19" t="s">
        <v>27</v>
      </c>
      <c r="D90" s="96"/>
      <c r="E90" s="96"/>
      <c r="F90" s="17" t="str">
        <f>$E$15</f>
        <v>Město Dvůr Králové nad Labem</v>
      </c>
      <c r="G90" s="96"/>
      <c r="H90" s="96"/>
      <c r="I90" s="98" t="s">
        <v>33</v>
      </c>
      <c r="J90" s="17" t="str">
        <f>$E$21</f>
        <v> </v>
      </c>
      <c r="K90" s="96"/>
      <c r="L90" s="139"/>
    </row>
    <row r="91" spans="2:12" s="6" customFormat="1" ht="15" customHeight="1">
      <c r="B91" s="95"/>
      <c r="C91" s="19" t="s">
        <v>31</v>
      </c>
      <c r="D91" s="96"/>
      <c r="E91" s="96"/>
      <c r="F91" s="17">
        <f>IF($E$18="","",$E$18)</f>
      </c>
      <c r="G91" s="96"/>
      <c r="H91" s="96"/>
      <c r="J91" s="96"/>
      <c r="K91" s="96"/>
      <c r="L91" s="139"/>
    </row>
    <row r="92" spans="2:12" s="6" customFormat="1" ht="11.25" customHeight="1">
      <c r="B92" s="95"/>
      <c r="C92" s="96"/>
      <c r="D92" s="96"/>
      <c r="E92" s="96"/>
      <c r="F92" s="96"/>
      <c r="G92" s="96"/>
      <c r="H92" s="96"/>
      <c r="J92" s="96"/>
      <c r="K92" s="96"/>
      <c r="L92" s="139"/>
    </row>
    <row r="93" spans="2:20" s="140" customFormat="1" ht="30" customHeight="1">
      <c r="B93" s="141"/>
      <c r="C93" s="142" t="s">
        <v>128</v>
      </c>
      <c r="D93" s="143" t="s">
        <v>55</v>
      </c>
      <c r="E93" s="143" t="s">
        <v>51</v>
      </c>
      <c r="F93" s="143" t="s">
        <v>129</v>
      </c>
      <c r="G93" s="143" t="s">
        <v>130</v>
      </c>
      <c r="H93" s="143" t="s">
        <v>131</v>
      </c>
      <c r="I93" s="144" t="s">
        <v>132</v>
      </c>
      <c r="J93" s="143" t="s">
        <v>133</v>
      </c>
      <c r="K93" s="145" t="s">
        <v>134</v>
      </c>
      <c r="L93" s="146"/>
      <c r="M93" s="58" t="s">
        <v>135</v>
      </c>
      <c r="N93" s="59" t="s">
        <v>40</v>
      </c>
      <c r="O93" s="59" t="s">
        <v>136</v>
      </c>
      <c r="P93" s="59" t="s">
        <v>137</v>
      </c>
      <c r="Q93" s="59" t="s">
        <v>138</v>
      </c>
      <c r="R93" s="59" t="s">
        <v>139</v>
      </c>
      <c r="S93" s="59" t="s">
        <v>140</v>
      </c>
      <c r="T93" s="60" t="s">
        <v>141</v>
      </c>
    </row>
    <row r="94" spans="2:63" s="6" customFormat="1" ht="30" customHeight="1">
      <c r="B94" s="95"/>
      <c r="C94" s="64" t="s">
        <v>107</v>
      </c>
      <c r="D94" s="96"/>
      <c r="E94" s="96"/>
      <c r="F94" s="96"/>
      <c r="G94" s="96"/>
      <c r="H94" s="96"/>
      <c r="J94" s="147">
        <f>$BK$94</f>
        <v>0</v>
      </c>
      <c r="K94" s="96"/>
      <c r="L94" s="139"/>
      <c r="M94" s="148"/>
      <c r="N94" s="103"/>
      <c r="O94" s="103"/>
      <c r="P94" s="149">
        <f>$P$95+$P$264+$P$302</f>
        <v>0</v>
      </c>
      <c r="Q94" s="103"/>
      <c r="R94" s="149">
        <f>$R$95+$R$264+$R$302</f>
        <v>39.017521699999975</v>
      </c>
      <c r="S94" s="103"/>
      <c r="T94" s="150">
        <f>$T$95+$T$264+$T$302</f>
        <v>16.664948000000003</v>
      </c>
      <c r="AT94" s="6" t="s">
        <v>69</v>
      </c>
      <c r="AU94" s="6" t="s">
        <v>108</v>
      </c>
      <c r="BK94" s="151">
        <f>$BK$95+$BK$264+$BK$302</f>
        <v>0</v>
      </c>
    </row>
    <row r="95" spans="2:63" s="152" customFormat="1" ht="38.25" customHeight="1">
      <c r="B95" s="153"/>
      <c r="C95" s="154"/>
      <c r="D95" s="154" t="s">
        <v>69</v>
      </c>
      <c r="E95" s="155" t="s">
        <v>142</v>
      </c>
      <c r="F95" s="155" t="s">
        <v>143</v>
      </c>
      <c r="G95" s="154"/>
      <c r="H95" s="154"/>
      <c r="J95" s="156">
        <f>$BK$95</f>
        <v>0</v>
      </c>
      <c r="K95" s="154"/>
      <c r="L95" s="157"/>
      <c r="M95" s="158"/>
      <c r="N95" s="154"/>
      <c r="O95" s="154"/>
      <c r="P95" s="159">
        <f>$P$96+$P$99+$P$103+$P$106+$P$217+$P$256+$P$258</f>
        <v>0</v>
      </c>
      <c r="Q95" s="154"/>
      <c r="R95" s="159">
        <f>$R$96+$R$99+$R$103+$R$106+$R$217+$R$256+$R$258</f>
        <v>35.46564669999997</v>
      </c>
      <c r="S95" s="154"/>
      <c r="T95" s="160">
        <f>$T$96+$T$99+$T$103+$T$106+$T$217+$T$256+$T$258</f>
        <v>16.659270000000003</v>
      </c>
      <c r="AR95" s="161" t="s">
        <v>20</v>
      </c>
      <c r="AT95" s="161" t="s">
        <v>69</v>
      </c>
      <c r="AU95" s="161" t="s">
        <v>70</v>
      </c>
      <c r="AY95" s="161" t="s">
        <v>144</v>
      </c>
      <c r="BK95" s="162">
        <f>$BK$96+$BK$99+$BK$103+$BK$106+$BK$217+$BK$256+$BK$258</f>
        <v>0</v>
      </c>
    </row>
    <row r="96" spans="2:63" s="152" customFormat="1" ht="20.25" customHeight="1">
      <c r="B96" s="153"/>
      <c r="C96" s="154"/>
      <c r="D96" s="154" t="s">
        <v>69</v>
      </c>
      <c r="E96" s="163" t="s">
        <v>20</v>
      </c>
      <c r="F96" s="163" t="s">
        <v>145</v>
      </c>
      <c r="G96" s="154"/>
      <c r="H96" s="154"/>
      <c r="J96" s="164">
        <f>$BK$96</f>
        <v>0</v>
      </c>
      <c r="K96" s="154"/>
      <c r="L96" s="157"/>
      <c r="M96" s="158"/>
      <c r="N96" s="154"/>
      <c r="O96" s="154"/>
      <c r="P96" s="159">
        <f>SUM($P$97:$P$98)</f>
        <v>0</v>
      </c>
      <c r="Q96" s="154"/>
      <c r="R96" s="159">
        <f>SUM($R$97:$R$98)</f>
        <v>0</v>
      </c>
      <c r="S96" s="154"/>
      <c r="T96" s="160">
        <f>SUM($T$97:$T$98)</f>
        <v>2.5290000000000004</v>
      </c>
      <c r="AR96" s="161" t="s">
        <v>20</v>
      </c>
      <c r="AT96" s="161" t="s">
        <v>69</v>
      </c>
      <c r="AU96" s="161" t="s">
        <v>20</v>
      </c>
      <c r="AY96" s="161" t="s">
        <v>144</v>
      </c>
      <c r="BK96" s="162">
        <f>SUM($BK$97:$BK$98)</f>
        <v>0</v>
      </c>
    </row>
    <row r="97" spans="2:65" s="6" customFormat="1" ht="13.5" customHeight="1">
      <c r="B97" s="95"/>
      <c r="C97" s="165" t="s">
        <v>146</v>
      </c>
      <c r="D97" s="165" t="s">
        <v>147</v>
      </c>
      <c r="E97" s="166" t="s">
        <v>148</v>
      </c>
      <c r="F97" s="167" t="s">
        <v>149</v>
      </c>
      <c r="G97" s="168" t="s">
        <v>150</v>
      </c>
      <c r="H97" s="169">
        <v>9</v>
      </c>
      <c r="I97" s="170"/>
      <c r="J97" s="171">
        <f>ROUND($I$97*$H$97,2)</f>
        <v>0</v>
      </c>
      <c r="K97" s="167" t="s">
        <v>151</v>
      </c>
      <c r="L97" s="139"/>
      <c r="M97" s="172"/>
      <c r="N97" s="173" t="s">
        <v>41</v>
      </c>
      <c r="O97" s="96"/>
      <c r="P97" s="96"/>
      <c r="Q97" s="174">
        <v>0</v>
      </c>
      <c r="R97" s="174">
        <f>$Q$97*$H$97</f>
        <v>0</v>
      </c>
      <c r="S97" s="174">
        <v>0.281</v>
      </c>
      <c r="T97" s="175">
        <f>$S$97*$H$97</f>
        <v>2.5290000000000004</v>
      </c>
      <c r="AR97" s="99" t="s">
        <v>94</v>
      </c>
      <c r="AT97" s="99" t="s">
        <v>147</v>
      </c>
      <c r="AU97" s="99" t="s">
        <v>78</v>
      </c>
      <c r="AY97" s="6" t="s">
        <v>144</v>
      </c>
      <c r="BE97" s="176">
        <f>IF($N$97="základní",$J$97,0)</f>
        <v>0</v>
      </c>
      <c r="BF97" s="176">
        <f>IF($N$97="snížená",$J$97,0)</f>
        <v>0</v>
      </c>
      <c r="BG97" s="176">
        <f>IF($N$97="zákl. přenesená",$J$97,0)</f>
        <v>0</v>
      </c>
      <c r="BH97" s="176">
        <f>IF($N$97="sníž. přenesená",$J$97,0)</f>
        <v>0</v>
      </c>
      <c r="BI97" s="176">
        <f>IF($N$97="nulová",$J$97,0)</f>
        <v>0</v>
      </c>
      <c r="BJ97" s="99" t="s">
        <v>20</v>
      </c>
      <c r="BK97" s="176">
        <f>ROUND($I$97*$H$97,2)</f>
        <v>0</v>
      </c>
      <c r="BL97" s="99" t="s">
        <v>94</v>
      </c>
      <c r="BM97" s="99" t="s">
        <v>152</v>
      </c>
    </row>
    <row r="98" spans="2:51" s="6" customFormat="1" ht="13.5" customHeight="1">
      <c r="B98" s="177"/>
      <c r="C98" s="178"/>
      <c r="D98" s="179" t="s">
        <v>153</v>
      </c>
      <c r="E98" s="180"/>
      <c r="F98" s="180" t="s">
        <v>154</v>
      </c>
      <c r="G98" s="178"/>
      <c r="H98" s="181">
        <v>9</v>
      </c>
      <c r="J98" s="178"/>
      <c r="K98" s="178"/>
      <c r="L98" s="182"/>
      <c r="M98" s="183"/>
      <c r="N98" s="178"/>
      <c r="O98" s="178"/>
      <c r="P98" s="178"/>
      <c r="Q98" s="178"/>
      <c r="R98" s="178"/>
      <c r="S98" s="178"/>
      <c r="T98" s="184"/>
      <c r="AT98" s="185" t="s">
        <v>153</v>
      </c>
      <c r="AU98" s="185" t="s">
        <v>78</v>
      </c>
      <c r="AV98" s="185" t="s">
        <v>78</v>
      </c>
      <c r="AW98" s="185" t="s">
        <v>108</v>
      </c>
      <c r="AX98" s="185" t="s">
        <v>20</v>
      </c>
      <c r="AY98" s="185" t="s">
        <v>144</v>
      </c>
    </row>
    <row r="99" spans="2:63" s="152" customFormat="1" ht="30" customHeight="1">
      <c r="B99" s="153"/>
      <c r="C99" s="154"/>
      <c r="D99" s="154" t="s">
        <v>69</v>
      </c>
      <c r="E99" s="163" t="s">
        <v>88</v>
      </c>
      <c r="F99" s="163" t="s">
        <v>155</v>
      </c>
      <c r="G99" s="154"/>
      <c r="H99" s="154"/>
      <c r="J99" s="164">
        <f>$BK$99</f>
        <v>0</v>
      </c>
      <c r="K99" s="154"/>
      <c r="L99" s="157"/>
      <c r="M99" s="158"/>
      <c r="N99" s="154"/>
      <c r="O99" s="154"/>
      <c r="P99" s="159">
        <f>SUM($P$100:$P$102)</f>
        <v>0</v>
      </c>
      <c r="Q99" s="154"/>
      <c r="R99" s="159">
        <f>SUM($R$100:$R$102)</f>
        <v>0.32393987999999996</v>
      </c>
      <c r="S99" s="154"/>
      <c r="T99" s="160">
        <f>SUM($T$100:$T$102)</f>
        <v>0</v>
      </c>
      <c r="AR99" s="161" t="s">
        <v>20</v>
      </c>
      <c r="AT99" s="161" t="s">
        <v>69</v>
      </c>
      <c r="AU99" s="161" t="s">
        <v>20</v>
      </c>
      <c r="AY99" s="161" t="s">
        <v>144</v>
      </c>
      <c r="BK99" s="162">
        <f>SUM($BK$100:$BK$102)</f>
        <v>0</v>
      </c>
    </row>
    <row r="100" spans="2:65" s="6" customFormat="1" ht="13.5" customHeight="1">
      <c r="B100" s="95"/>
      <c r="C100" s="165" t="s">
        <v>156</v>
      </c>
      <c r="D100" s="165" t="s">
        <v>147</v>
      </c>
      <c r="E100" s="166" t="s">
        <v>157</v>
      </c>
      <c r="F100" s="167" t="s">
        <v>158</v>
      </c>
      <c r="G100" s="168" t="s">
        <v>159</v>
      </c>
      <c r="H100" s="169">
        <v>0.179</v>
      </c>
      <c r="I100" s="170"/>
      <c r="J100" s="171">
        <f>ROUND($I$100*$H$100,2)</f>
        <v>0</v>
      </c>
      <c r="K100" s="167" t="s">
        <v>151</v>
      </c>
      <c r="L100" s="139"/>
      <c r="M100" s="172"/>
      <c r="N100" s="173" t="s">
        <v>41</v>
      </c>
      <c r="O100" s="96"/>
      <c r="P100" s="96"/>
      <c r="Q100" s="174">
        <v>1.80972</v>
      </c>
      <c r="R100" s="174">
        <f>$Q$100*$H$100</f>
        <v>0.32393987999999996</v>
      </c>
      <c r="S100" s="174">
        <v>0</v>
      </c>
      <c r="T100" s="175">
        <f>$S$100*$H$100</f>
        <v>0</v>
      </c>
      <c r="AR100" s="99" t="s">
        <v>94</v>
      </c>
      <c r="AT100" s="99" t="s">
        <v>147</v>
      </c>
      <c r="AU100" s="99" t="s">
        <v>78</v>
      </c>
      <c r="AY100" s="6" t="s">
        <v>144</v>
      </c>
      <c r="BE100" s="176">
        <f>IF($N$100="základní",$J$100,0)</f>
        <v>0</v>
      </c>
      <c r="BF100" s="176">
        <f>IF($N$100="snížená",$J$100,0)</f>
        <v>0</v>
      </c>
      <c r="BG100" s="176">
        <f>IF($N$100="zákl. přenesená",$J$100,0)</f>
        <v>0</v>
      </c>
      <c r="BH100" s="176">
        <f>IF($N$100="sníž. přenesená",$J$100,0)</f>
        <v>0</v>
      </c>
      <c r="BI100" s="176">
        <f>IF($N$100="nulová",$J$100,0)</f>
        <v>0</v>
      </c>
      <c r="BJ100" s="99" t="s">
        <v>20</v>
      </c>
      <c r="BK100" s="176">
        <f>ROUND($I$100*$H$100,2)</f>
        <v>0</v>
      </c>
      <c r="BL100" s="99" t="s">
        <v>94</v>
      </c>
      <c r="BM100" s="99" t="s">
        <v>160</v>
      </c>
    </row>
    <row r="101" spans="2:47" s="6" customFormat="1" ht="28.5" customHeight="1">
      <c r="B101" s="95"/>
      <c r="C101" s="96"/>
      <c r="D101" s="179" t="s">
        <v>161</v>
      </c>
      <c r="E101" s="96"/>
      <c r="F101" s="186" t="s">
        <v>162</v>
      </c>
      <c r="G101" s="96"/>
      <c r="H101" s="96"/>
      <c r="J101" s="96"/>
      <c r="K101" s="96"/>
      <c r="L101" s="139"/>
      <c r="M101" s="187"/>
      <c r="N101" s="96"/>
      <c r="O101" s="96"/>
      <c r="P101" s="96"/>
      <c r="Q101" s="96"/>
      <c r="R101" s="96"/>
      <c r="S101" s="96"/>
      <c r="T101" s="188"/>
      <c r="AT101" s="6" t="s">
        <v>161</v>
      </c>
      <c r="AU101" s="6" t="s">
        <v>78</v>
      </c>
    </row>
    <row r="102" spans="2:51" s="6" customFormat="1" ht="13.5" customHeight="1">
      <c r="B102" s="177"/>
      <c r="C102" s="178"/>
      <c r="D102" s="189" t="s">
        <v>153</v>
      </c>
      <c r="E102" s="178"/>
      <c r="F102" s="180" t="s">
        <v>163</v>
      </c>
      <c r="G102" s="178"/>
      <c r="H102" s="181">
        <v>0.179</v>
      </c>
      <c r="J102" s="178"/>
      <c r="K102" s="178"/>
      <c r="L102" s="182"/>
      <c r="M102" s="183"/>
      <c r="N102" s="178"/>
      <c r="O102" s="178"/>
      <c r="P102" s="178"/>
      <c r="Q102" s="178"/>
      <c r="R102" s="178"/>
      <c r="S102" s="178"/>
      <c r="T102" s="184"/>
      <c r="AT102" s="185" t="s">
        <v>153</v>
      </c>
      <c r="AU102" s="185" t="s">
        <v>78</v>
      </c>
      <c r="AV102" s="185" t="s">
        <v>78</v>
      </c>
      <c r="AW102" s="185" t="s">
        <v>108</v>
      </c>
      <c r="AX102" s="185" t="s">
        <v>20</v>
      </c>
      <c r="AY102" s="185" t="s">
        <v>144</v>
      </c>
    </row>
    <row r="103" spans="2:63" s="152" customFormat="1" ht="30" customHeight="1">
      <c r="B103" s="153"/>
      <c r="C103" s="154"/>
      <c r="D103" s="154" t="s">
        <v>69</v>
      </c>
      <c r="E103" s="163" t="s">
        <v>97</v>
      </c>
      <c r="F103" s="163" t="s">
        <v>164</v>
      </c>
      <c r="G103" s="154"/>
      <c r="H103" s="154"/>
      <c r="J103" s="164">
        <f>$BK$103</f>
        <v>0</v>
      </c>
      <c r="K103" s="154"/>
      <c r="L103" s="157"/>
      <c r="M103" s="158"/>
      <c r="N103" s="154"/>
      <c r="O103" s="154"/>
      <c r="P103" s="159">
        <f>SUM($P$104:$P$105)</f>
        <v>0</v>
      </c>
      <c r="Q103" s="154"/>
      <c r="R103" s="159">
        <f>SUM($R$104:$R$105)</f>
        <v>1.50327</v>
      </c>
      <c r="S103" s="154"/>
      <c r="T103" s="160">
        <f>SUM($T$104:$T$105)</f>
        <v>0</v>
      </c>
      <c r="AR103" s="161" t="s">
        <v>20</v>
      </c>
      <c r="AT103" s="161" t="s">
        <v>69</v>
      </c>
      <c r="AU103" s="161" t="s">
        <v>20</v>
      </c>
      <c r="AY103" s="161" t="s">
        <v>144</v>
      </c>
      <c r="BK103" s="162">
        <f>SUM($BK$104:$BK$105)</f>
        <v>0</v>
      </c>
    </row>
    <row r="104" spans="2:65" s="6" customFormat="1" ht="13.5" customHeight="1">
      <c r="B104" s="95"/>
      <c r="C104" s="165" t="s">
        <v>165</v>
      </c>
      <c r="D104" s="165" t="s">
        <v>147</v>
      </c>
      <c r="E104" s="166" t="s">
        <v>166</v>
      </c>
      <c r="F104" s="167" t="s">
        <v>167</v>
      </c>
      <c r="G104" s="168" t="s">
        <v>150</v>
      </c>
      <c r="H104" s="169">
        <v>9</v>
      </c>
      <c r="I104" s="170"/>
      <c r="J104" s="171">
        <f>ROUND($I$104*$H$104,2)</f>
        <v>0</v>
      </c>
      <c r="K104" s="167" t="s">
        <v>151</v>
      </c>
      <c r="L104" s="139"/>
      <c r="M104" s="172"/>
      <c r="N104" s="173" t="s">
        <v>41</v>
      </c>
      <c r="O104" s="96"/>
      <c r="P104" s="96"/>
      <c r="Q104" s="174">
        <v>0.16703</v>
      </c>
      <c r="R104" s="174">
        <f>$Q$104*$H$104</f>
        <v>1.50327</v>
      </c>
      <c r="S104" s="174">
        <v>0</v>
      </c>
      <c r="T104" s="175">
        <f>$S$104*$H$104</f>
        <v>0</v>
      </c>
      <c r="AR104" s="99" t="s">
        <v>94</v>
      </c>
      <c r="AT104" s="99" t="s">
        <v>147</v>
      </c>
      <c r="AU104" s="99" t="s">
        <v>78</v>
      </c>
      <c r="AY104" s="6" t="s">
        <v>144</v>
      </c>
      <c r="BE104" s="176">
        <f>IF($N$104="základní",$J$104,0)</f>
        <v>0</v>
      </c>
      <c r="BF104" s="176">
        <f>IF($N$104="snížená",$J$104,0)</f>
        <v>0</v>
      </c>
      <c r="BG104" s="176">
        <f>IF($N$104="zákl. přenesená",$J$104,0)</f>
        <v>0</v>
      </c>
      <c r="BH104" s="176">
        <f>IF($N$104="sníž. přenesená",$J$104,0)</f>
        <v>0</v>
      </c>
      <c r="BI104" s="176">
        <f>IF($N$104="nulová",$J$104,0)</f>
        <v>0</v>
      </c>
      <c r="BJ104" s="99" t="s">
        <v>20</v>
      </c>
      <c r="BK104" s="176">
        <f>ROUND($I$104*$H$104,2)</f>
        <v>0</v>
      </c>
      <c r="BL104" s="99" t="s">
        <v>94</v>
      </c>
      <c r="BM104" s="99" t="s">
        <v>168</v>
      </c>
    </row>
    <row r="105" spans="2:51" s="6" customFormat="1" ht="13.5" customHeight="1">
      <c r="B105" s="177"/>
      <c r="C105" s="178"/>
      <c r="D105" s="179" t="s">
        <v>153</v>
      </c>
      <c r="E105" s="180"/>
      <c r="F105" s="180" t="s">
        <v>154</v>
      </c>
      <c r="G105" s="178"/>
      <c r="H105" s="181">
        <v>9</v>
      </c>
      <c r="J105" s="178"/>
      <c r="K105" s="178"/>
      <c r="L105" s="182"/>
      <c r="M105" s="183"/>
      <c r="N105" s="178"/>
      <c r="O105" s="178"/>
      <c r="P105" s="178"/>
      <c r="Q105" s="178"/>
      <c r="R105" s="178"/>
      <c r="S105" s="178"/>
      <c r="T105" s="184"/>
      <c r="AT105" s="185" t="s">
        <v>153</v>
      </c>
      <c r="AU105" s="185" t="s">
        <v>78</v>
      </c>
      <c r="AV105" s="185" t="s">
        <v>78</v>
      </c>
      <c r="AW105" s="185" t="s">
        <v>108</v>
      </c>
      <c r="AX105" s="185" t="s">
        <v>20</v>
      </c>
      <c r="AY105" s="185" t="s">
        <v>144</v>
      </c>
    </row>
    <row r="106" spans="2:63" s="152" customFormat="1" ht="30" customHeight="1">
      <c r="B106" s="153"/>
      <c r="C106" s="154"/>
      <c r="D106" s="154" t="s">
        <v>69</v>
      </c>
      <c r="E106" s="163" t="s">
        <v>169</v>
      </c>
      <c r="F106" s="163" t="s">
        <v>170</v>
      </c>
      <c r="G106" s="154"/>
      <c r="H106" s="154"/>
      <c r="J106" s="164">
        <f>$BK$106</f>
        <v>0</v>
      </c>
      <c r="K106" s="154"/>
      <c r="L106" s="157"/>
      <c r="M106" s="158"/>
      <c r="N106" s="154"/>
      <c r="O106" s="154"/>
      <c r="P106" s="159">
        <f>SUM($P$107:$P$216)</f>
        <v>0</v>
      </c>
      <c r="Q106" s="154"/>
      <c r="R106" s="159">
        <f>SUM($R$107:$R$216)</f>
        <v>32.38255681999998</v>
      </c>
      <c r="S106" s="154"/>
      <c r="T106" s="160">
        <f>SUM($T$107:$T$216)</f>
        <v>0</v>
      </c>
      <c r="AR106" s="161" t="s">
        <v>20</v>
      </c>
      <c r="AT106" s="161" t="s">
        <v>69</v>
      </c>
      <c r="AU106" s="161" t="s">
        <v>20</v>
      </c>
      <c r="AY106" s="161" t="s">
        <v>144</v>
      </c>
      <c r="BK106" s="162">
        <f>SUM($BK$107:$BK$216)</f>
        <v>0</v>
      </c>
    </row>
    <row r="107" spans="2:65" s="6" customFormat="1" ht="13.5" customHeight="1">
      <c r="B107" s="95"/>
      <c r="C107" s="165" t="s">
        <v>171</v>
      </c>
      <c r="D107" s="165" t="s">
        <v>147</v>
      </c>
      <c r="E107" s="166" t="s">
        <v>172</v>
      </c>
      <c r="F107" s="167" t="s">
        <v>173</v>
      </c>
      <c r="G107" s="168" t="s">
        <v>174</v>
      </c>
      <c r="H107" s="169">
        <v>948.096</v>
      </c>
      <c r="I107" s="170"/>
      <c r="J107" s="171">
        <f>ROUND($I$107*$H$107,2)</f>
        <v>0</v>
      </c>
      <c r="K107" s="167"/>
      <c r="L107" s="139"/>
      <c r="M107" s="172"/>
      <c r="N107" s="173" t="s">
        <v>41</v>
      </c>
      <c r="O107" s="96"/>
      <c r="P107" s="96"/>
      <c r="Q107" s="174">
        <v>0.0079</v>
      </c>
      <c r="R107" s="174">
        <f>$Q$107*$H$107</f>
        <v>7.489958400000001</v>
      </c>
      <c r="S107" s="174">
        <v>0</v>
      </c>
      <c r="T107" s="175">
        <f>$S$107*$H$107</f>
        <v>0</v>
      </c>
      <c r="AR107" s="99" t="s">
        <v>94</v>
      </c>
      <c r="AT107" s="99" t="s">
        <v>147</v>
      </c>
      <c r="AU107" s="99" t="s">
        <v>78</v>
      </c>
      <c r="AY107" s="6" t="s">
        <v>144</v>
      </c>
      <c r="BE107" s="176">
        <f>IF($N$107="základní",$J$107,0)</f>
        <v>0</v>
      </c>
      <c r="BF107" s="176">
        <f>IF($N$107="snížená",$J$107,0)</f>
        <v>0</v>
      </c>
      <c r="BG107" s="176">
        <f>IF($N$107="zákl. přenesená",$J$107,0)</f>
        <v>0</v>
      </c>
      <c r="BH107" s="176">
        <f>IF($N$107="sníž. přenesená",$J$107,0)</f>
        <v>0</v>
      </c>
      <c r="BI107" s="176">
        <f>IF($N$107="nulová",$J$107,0)</f>
        <v>0</v>
      </c>
      <c r="BJ107" s="99" t="s">
        <v>20</v>
      </c>
      <c r="BK107" s="176">
        <f>ROUND($I$107*$H$107,2)</f>
        <v>0</v>
      </c>
      <c r="BL107" s="99" t="s">
        <v>94</v>
      </c>
      <c r="BM107" s="99" t="s">
        <v>175</v>
      </c>
    </row>
    <row r="108" spans="2:51" s="6" customFormat="1" ht="13.5" customHeight="1">
      <c r="B108" s="177"/>
      <c r="C108" s="178"/>
      <c r="D108" s="179" t="s">
        <v>153</v>
      </c>
      <c r="E108" s="180"/>
      <c r="F108" s="180" t="s">
        <v>176</v>
      </c>
      <c r="G108" s="178"/>
      <c r="H108" s="181">
        <v>948.096</v>
      </c>
      <c r="J108" s="178"/>
      <c r="K108" s="178"/>
      <c r="L108" s="182"/>
      <c r="M108" s="183"/>
      <c r="N108" s="178"/>
      <c r="O108" s="178"/>
      <c r="P108" s="178"/>
      <c r="Q108" s="178"/>
      <c r="R108" s="178"/>
      <c r="S108" s="178"/>
      <c r="T108" s="184"/>
      <c r="AT108" s="185" t="s">
        <v>153</v>
      </c>
      <c r="AU108" s="185" t="s">
        <v>78</v>
      </c>
      <c r="AV108" s="185" t="s">
        <v>78</v>
      </c>
      <c r="AW108" s="185" t="s">
        <v>108</v>
      </c>
      <c r="AX108" s="185" t="s">
        <v>20</v>
      </c>
      <c r="AY108" s="185" t="s">
        <v>144</v>
      </c>
    </row>
    <row r="109" spans="2:65" s="6" customFormat="1" ht="13.5" customHeight="1">
      <c r="B109" s="95"/>
      <c r="C109" s="165" t="s">
        <v>177</v>
      </c>
      <c r="D109" s="165" t="s">
        <v>147</v>
      </c>
      <c r="E109" s="166" t="s">
        <v>178</v>
      </c>
      <c r="F109" s="167" t="s">
        <v>179</v>
      </c>
      <c r="G109" s="168" t="s">
        <v>174</v>
      </c>
      <c r="H109" s="169">
        <v>124.438</v>
      </c>
      <c r="I109" s="170"/>
      <c r="J109" s="171">
        <f>ROUND($I$109*$H$109,2)</f>
        <v>0</v>
      </c>
      <c r="K109" s="167"/>
      <c r="L109" s="139"/>
      <c r="M109" s="172"/>
      <c r="N109" s="173" t="s">
        <v>41</v>
      </c>
      <c r="O109" s="96"/>
      <c r="P109" s="96"/>
      <c r="Q109" s="174">
        <v>0.0079</v>
      </c>
      <c r="R109" s="174">
        <f>$Q$109*$H$109</f>
        <v>0.9830602000000002</v>
      </c>
      <c r="S109" s="174">
        <v>0</v>
      </c>
      <c r="T109" s="175">
        <f>$S$109*$H$109</f>
        <v>0</v>
      </c>
      <c r="AR109" s="99" t="s">
        <v>94</v>
      </c>
      <c r="AT109" s="99" t="s">
        <v>147</v>
      </c>
      <c r="AU109" s="99" t="s">
        <v>78</v>
      </c>
      <c r="AY109" s="6" t="s">
        <v>144</v>
      </c>
      <c r="BE109" s="176">
        <f>IF($N$109="základní",$J$109,0)</f>
        <v>0</v>
      </c>
      <c r="BF109" s="176">
        <f>IF($N$109="snížená",$J$109,0)</f>
        <v>0</v>
      </c>
      <c r="BG109" s="176">
        <f>IF($N$109="zákl. přenesená",$J$109,0)</f>
        <v>0</v>
      </c>
      <c r="BH109" s="176">
        <f>IF($N$109="sníž. přenesená",$J$109,0)</f>
        <v>0</v>
      </c>
      <c r="BI109" s="176">
        <f>IF($N$109="nulová",$J$109,0)</f>
        <v>0</v>
      </c>
      <c r="BJ109" s="99" t="s">
        <v>20</v>
      </c>
      <c r="BK109" s="176">
        <f>ROUND($I$109*$H$109,2)</f>
        <v>0</v>
      </c>
      <c r="BL109" s="99" t="s">
        <v>94</v>
      </c>
      <c r="BM109" s="99" t="s">
        <v>180</v>
      </c>
    </row>
    <row r="110" spans="2:51" s="6" customFormat="1" ht="13.5" customHeight="1">
      <c r="B110" s="177"/>
      <c r="C110" s="178"/>
      <c r="D110" s="179" t="s">
        <v>153</v>
      </c>
      <c r="E110" s="180"/>
      <c r="F110" s="180" t="s">
        <v>181</v>
      </c>
      <c r="G110" s="178"/>
      <c r="H110" s="181">
        <v>124.438</v>
      </c>
      <c r="J110" s="178"/>
      <c r="K110" s="178"/>
      <c r="L110" s="182"/>
      <c r="M110" s="183"/>
      <c r="N110" s="178"/>
      <c r="O110" s="178"/>
      <c r="P110" s="178"/>
      <c r="Q110" s="178"/>
      <c r="R110" s="178"/>
      <c r="S110" s="178"/>
      <c r="T110" s="184"/>
      <c r="AT110" s="185" t="s">
        <v>153</v>
      </c>
      <c r="AU110" s="185" t="s">
        <v>78</v>
      </c>
      <c r="AV110" s="185" t="s">
        <v>78</v>
      </c>
      <c r="AW110" s="185" t="s">
        <v>108</v>
      </c>
      <c r="AX110" s="185" t="s">
        <v>20</v>
      </c>
      <c r="AY110" s="185" t="s">
        <v>144</v>
      </c>
    </row>
    <row r="111" spans="2:65" s="6" customFormat="1" ht="13.5" customHeight="1">
      <c r="B111" s="95"/>
      <c r="C111" s="165" t="s">
        <v>182</v>
      </c>
      <c r="D111" s="165" t="s">
        <v>147</v>
      </c>
      <c r="E111" s="166" t="s">
        <v>183</v>
      </c>
      <c r="F111" s="167" t="s">
        <v>184</v>
      </c>
      <c r="G111" s="168" t="s">
        <v>174</v>
      </c>
      <c r="H111" s="169">
        <v>47.405</v>
      </c>
      <c r="I111" s="170"/>
      <c r="J111" s="171">
        <f>ROUND($I$111*$H$111,2)</f>
        <v>0</v>
      </c>
      <c r="K111" s="167"/>
      <c r="L111" s="139"/>
      <c r="M111" s="172"/>
      <c r="N111" s="173" t="s">
        <v>41</v>
      </c>
      <c r="O111" s="96"/>
      <c r="P111" s="96"/>
      <c r="Q111" s="174">
        <v>0.0079</v>
      </c>
      <c r="R111" s="174">
        <f>$Q$111*$H$111</f>
        <v>0.37449950000000004</v>
      </c>
      <c r="S111" s="174">
        <v>0</v>
      </c>
      <c r="T111" s="175">
        <f>$S$111*$H$111</f>
        <v>0</v>
      </c>
      <c r="AR111" s="99" t="s">
        <v>94</v>
      </c>
      <c r="AT111" s="99" t="s">
        <v>147</v>
      </c>
      <c r="AU111" s="99" t="s">
        <v>78</v>
      </c>
      <c r="AY111" s="6" t="s">
        <v>144</v>
      </c>
      <c r="BE111" s="176">
        <f>IF($N$111="základní",$J$111,0)</f>
        <v>0</v>
      </c>
      <c r="BF111" s="176">
        <f>IF($N$111="snížená",$J$111,0)</f>
        <v>0</v>
      </c>
      <c r="BG111" s="176">
        <f>IF($N$111="zákl. přenesená",$J$111,0)</f>
        <v>0</v>
      </c>
      <c r="BH111" s="176">
        <f>IF($N$111="sníž. přenesená",$J$111,0)</f>
        <v>0</v>
      </c>
      <c r="BI111" s="176">
        <f>IF($N$111="nulová",$J$111,0)</f>
        <v>0</v>
      </c>
      <c r="BJ111" s="99" t="s">
        <v>20</v>
      </c>
      <c r="BK111" s="176">
        <f>ROUND($I$111*$H$111,2)</f>
        <v>0</v>
      </c>
      <c r="BL111" s="99" t="s">
        <v>94</v>
      </c>
      <c r="BM111" s="99" t="s">
        <v>185</v>
      </c>
    </row>
    <row r="112" spans="2:51" s="6" customFormat="1" ht="13.5" customHeight="1">
      <c r="B112" s="177"/>
      <c r="C112" s="178"/>
      <c r="D112" s="179" t="s">
        <v>153</v>
      </c>
      <c r="E112" s="180"/>
      <c r="F112" s="180" t="s">
        <v>186</v>
      </c>
      <c r="G112" s="178"/>
      <c r="H112" s="181">
        <v>47.405</v>
      </c>
      <c r="J112" s="178"/>
      <c r="K112" s="178"/>
      <c r="L112" s="182"/>
      <c r="M112" s="183"/>
      <c r="N112" s="178"/>
      <c r="O112" s="178"/>
      <c r="P112" s="178"/>
      <c r="Q112" s="178"/>
      <c r="R112" s="178"/>
      <c r="S112" s="178"/>
      <c r="T112" s="184"/>
      <c r="AT112" s="185" t="s">
        <v>153</v>
      </c>
      <c r="AU112" s="185" t="s">
        <v>78</v>
      </c>
      <c r="AV112" s="185" t="s">
        <v>78</v>
      </c>
      <c r="AW112" s="185" t="s">
        <v>108</v>
      </c>
      <c r="AX112" s="185" t="s">
        <v>20</v>
      </c>
      <c r="AY112" s="185" t="s">
        <v>144</v>
      </c>
    </row>
    <row r="113" spans="2:65" s="6" customFormat="1" ht="13.5" customHeight="1">
      <c r="B113" s="95"/>
      <c r="C113" s="165" t="s">
        <v>187</v>
      </c>
      <c r="D113" s="165" t="s">
        <v>147</v>
      </c>
      <c r="E113" s="166" t="s">
        <v>188</v>
      </c>
      <c r="F113" s="167" t="s">
        <v>189</v>
      </c>
      <c r="G113" s="168" t="s">
        <v>150</v>
      </c>
      <c r="H113" s="169">
        <v>392.354</v>
      </c>
      <c r="I113" s="170"/>
      <c r="J113" s="171">
        <f>ROUND($I$113*$H$113,2)</f>
        <v>0</v>
      </c>
      <c r="K113" s="167" t="s">
        <v>151</v>
      </c>
      <c r="L113" s="139"/>
      <c r="M113" s="172"/>
      <c r="N113" s="173" t="s">
        <v>41</v>
      </c>
      <c r="O113" s="96"/>
      <c r="P113" s="96"/>
      <c r="Q113" s="174">
        <v>0</v>
      </c>
      <c r="R113" s="174">
        <f>$Q$113*$H$113</f>
        <v>0</v>
      </c>
      <c r="S113" s="174">
        <v>0</v>
      </c>
      <c r="T113" s="175">
        <f>$S$113*$H$113</f>
        <v>0</v>
      </c>
      <c r="AR113" s="99" t="s">
        <v>94</v>
      </c>
      <c r="AT113" s="99" t="s">
        <v>147</v>
      </c>
      <c r="AU113" s="99" t="s">
        <v>78</v>
      </c>
      <c r="AY113" s="6" t="s">
        <v>144</v>
      </c>
      <c r="BE113" s="176">
        <f>IF($N$113="základní",$J$113,0)</f>
        <v>0</v>
      </c>
      <c r="BF113" s="176">
        <f>IF($N$113="snížená",$J$113,0)</f>
        <v>0</v>
      </c>
      <c r="BG113" s="176">
        <f>IF($N$113="zákl. přenesená",$J$113,0)</f>
        <v>0</v>
      </c>
      <c r="BH113" s="176">
        <f>IF($N$113="sníž. přenesená",$J$113,0)</f>
        <v>0</v>
      </c>
      <c r="BI113" s="176">
        <f>IF($N$113="nulová",$J$113,0)</f>
        <v>0</v>
      </c>
      <c r="BJ113" s="99" t="s">
        <v>20</v>
      </c>
      <c r="BK113" s="176">
        <f>ROUND($I$113*$H$113,2)</f>
        <v>0</v>
      </c>
      <c r="BL113" s="99" t="s">
        <v>94</v>
      </c>
      <c r="BM113" s="99" t="s">
        <v>190</v>
      </c>
    </row>
    <row r="114" spans="2:51" s="6" customFormat="1" ht="13.5" customHeight="1">
      <c r="B114" s="177"/>
      <c r="C114" s="178"/>
      <c r="D114" s="179" t="s">
        <v>153</v>
      </c>
      <c r="E114" s="180"/>
      <c r="F114" s="180" t="s">
        <v>191</v>
      </c>
      <c r="G114" s="178"/>
      <c r="H114" s="181">
        <v>59.904</v>
      </c>
      <c r="J114" s="178"/>
      <c r="K114" s="178"/>
      <c r="L114" s="182"/>
      <c r="M114" s="183"/>
      <c r="N114" s="178"/>
      <c r="O114" s="178"/>
      <c r="P114" s="178"/>
      <c r="Q114" s="178"/>
      <c r="R114" s="178"/>
      <c r="S114" s="178"/>
      <c r="T114" s="184"/>
      <c r="AT114" s="185" t="s">
        <v>153</v>
      </c>
      <c r="AU114" s="185" t="s">
        <v>78</v>
      </c>
      <c r="AV114" s="185" t="s">
        <v>78</v>
      </c>
      <c r="AW114" s="185" t="s">
        <v>108</v>
      </c>
      <c r="AX114" s="185" t="s">
        <v>70</v>
      </c>
      <c r="AY114" s="185" t="s">
        <v>144</v>
      </c>
    </row>
    <row r="115" spans="2:51" s="6" customFormat="1" ht="24" customHeight="1">
      <c r="B115" s="177"/>
      <c r="C115" s="178"/>
      <c r="D115" s="189" t="s">
        <v>153</v>
      </c>
      <c r="E115" s="178"/>
      <c r="F115" s="180" t="s">
        <v>192</v>
      </c>
      <c r="G115" s="178"/>
      <c r="H115" s="181">
        <v>200.772</v>
      </c>
      <c r="J115" s="178"/>
      <c r="K115" s="178"/>
      <c r="L115" s="182"/>
      <c r="M115" s="183"/>
      <c r="N115" s="178"/>
      <c r="O115" s="178"/>
      <c r="P115" s="178"/>
      <c r="Q115" s="178"/>
      <c r="R115" s="178"/>
      <c r="S115" s="178"/>
      <c r="T115" s="184"/>
      <c r="AT115" s="185" t="s">
        <v>153</v>
      </c>
      <c r="AU115" s="185" t="s">
        <v>78</v>
      </c>
      <c r="AV115" s="185" t="s">
        <v>78</v>
      </c>
      <c r="AW115" s="185" t="s">
        <v>108</v>
      </c>
      <c r="AX115" s="185" t="s">
        <v>70</v>
      </c>
      <c r="AY115" s="185" t="s">
        <v>144</v>
      </c>
    </row>
    <row r="116" spans="2:51" s="6" customFormat="1" ht="13.5" customHeight="1">
      <c r="B116" s="177"/>
      <c r="C116" s="178"/>
      <c r="D116" s="189" t="s">
        <v>153</v>
      </c>
      <c r="E116" s="178"/>
      <c r="F116" s="180" t="s">
        <v>193</v>
      </c>
      <c r="G116" s="178"/>
      <c r="H116" s="181">
        <v>12.176</v>
      </c>
      <c r="J116" s="178"/>
      <c r="K116" s="178"/>
      <c r="L116" s="182"/>
      <c r="M116" s="183"/>
      <c r="N116" s="178"/>
      <c r="O116" s="178"/>
      <c r="P116" s="178"/>
      <c r="Q116" s="178"/>
      <c r="R116" s="178"/>
      <c r="S116" s="178"/>
      <c r="T116" s="184"/>
      <c r="AT116" s="185" t="s">
        <v>153</v>
      </c>
      <c r="AU116" s="185" t="s">
        <v>78</v>
      </c>
      <c r="AV116" s="185" t="s">
        <v>78</v>
      </c>
      <c r="AW116" s="185" t="s">
        <v>108</v>
      </c>
      <c r="AX116" s="185" t="s">
        <v>70</v>
      </c>
      <c r="AY116" s="185" t="s">
        <v>144</v>
      </c>
    </row>
    <row r="117" spans="2:51" s="6" customFormat="1" ht="13.5" customHeight="1">
      <c r="B117" s="177"/>
      <c r="C117" s="178"/>
      <c r="D117" s="189" t="s">
        <v>153</v>
      </c>
      <c r="E117" s="178"/>
      <c r="F117" s="180" t="s">
        <v>194</v>
      </c>
      <c r="G117" s="178"/>
      <c r="H117" s="181">
        <v>12.176</v>
      </c>
      <c r="J117" s="178"/>
      <c r="K117" s="178"/>
      <c r="L117" s="182"/>
      <c r="M117" s="183"/>
      <c r="N117" s="178"/>
      <c r="O117" s="178"/>
      <c r="P117" s="178"/>
      <c r="Q117" s="178"/>
      <c r="R117" s="178"/>
      <c r="S117" s="178"/>
      <c r="T117" s="184"/>
      <c r="AT117" s="185" t="s">
        <v>153</v>
      </c>
      <c r="AU117" s="185" t="s">
        <v>78</v>
      </c>
      <c r="AV117" s="185" t="s">
        <v>78</v>
      </c>
      <c r="AW117" s="185" t="s">
        <v>108</v>
      </c>
      <c r="AX117" s="185" t="s">
        <v>70</v>
      </c>
      <c r="AY117" s="185" t="s">
        <v>144</v>
      </c>
    </row>
    <row r="118" spans="2:51" s="6" customFormat="1" ht="13.5" customHeight="1">
      <c r="B118" s="177"/>
      <c r="C118" s="178"/>
      <c r="D118" s="189" t="s">
        <v>153</v>
      </c>
      <c r="E118" s="178"/>
      <c r="F118" s="180" t="s">
        <v>195</v>
      </c>
      <c r="G118" s="178"/>
      <c r="H118" s="181">
        <v>107.326</v>
      </c>
      <c r="J118" s="178"/>
      <c r="K118" s="178"/>
      <c r="L118" s="182"/>
      <c r="M118" s="183"/>
      <c r="N118" s="178"/>
      <c r="O118" s="178"/>
      <c r="P118" s="178"/>
      <c r="Q118" s="178"/>
      <c r="R118" s="178"/>
      <c r="S118" s="178"/>
      <c r="T118" s="184"/>
      <c r="AT118" s="185" t="s">
        <v>153</v>
      </c>
      <c r="AU118" s="185" t="s">
        <v>78</v>
      </c>
      <c r="AV118" s="185" t="s">
        <v>78</v>
      </c>
      <c r="AW118" s="185" t="s">
        <v>108</v>
      </c>
      <c r="AX118" s="185" t="s">
        <v>70</v>
      </c>
      <c r="AY118" s="185" t="s">
        <v>144</v>
      </c>
    </row>
    <row r="119" spans="2:65" s="6" customFormat="1" ht="13.5" customHeight="1">
      <c r="B119" s="95"/>
      <c r="C119" s="165" t="s">
        <v>196</v>
      </c>
      <c r="D119" s="165" t="s">
        <v>147</v>
      </c>
      <c r="E119" s="166" t="s">
        <v>197</v>
      </c>
      <c r="F119" s="167" t="s">
        <v>198</v>
      </c>
      <c r="G119" s="168" t="s">
        <v>159</v>
      </c>
      <c r="H119" s="169">
        <v>0.713</v>
      </c>
      <c r="I119" s="170"/>
      <c r="J119" s="171">
        <f>ROUND($I$119*$H$119,2)</f>
        <v>0</v>
      </c>
      <c r="K119" s="167" t="s">
        <v>151</v>
      </c>
      <c r="L119" s="139"/>
      <c r="M119" s="172"/>
      <c r="N119" s="173" t="s">
        <v>41</v>
      </c>
      <c r="O119" s="96"/>
      <c r="P119" s="96"/>
      <c r="Q119" s="174">
        <v>2.45329</v>
      </c>
      <c r="R119" s="174">
        <f>$Q$119*$H$119</f>
        <v>1.7491957699999998</v>
      </c>
      <c r="S119" s="174">
        <v>0</v>
      </c>
      <c r="T119" s="175">
        <f>$S$119*$H$119</f>
        <v>0</v>
      </c>
      <c r="AR119" s="99" t="s">
        <v>94</v>
      </c>
      <c r="AT119" s="99" t="s">
        <v>147</v>
      </c>
      <c r="AU119" s="99" t="s">
        <v>78</v>
      </c>
      <c r="AY119" s="6" t="s">
        <v>144</v>
      </c>
      <c r="BE119" s="176">
        <f>IF($N$119="základní",$J$119,0)</f>
        <v>0</v>
      </c>
      <c r="BF119" s="176">
        <f>IF($N$119="snížená",$J$119,0)</f>
        <v>0</v>
      </c>
      <c r="BG119" s="176">
        <f>IF($N$119="zákl. přenesená",$J$119,0)</f>
        <v>0</v>
      </c>
      <c r="BH119" s="176">
        <f>IF($N$119="sníž. přenesená",$J$119,0)</f>
        <v>0</v>
      </c>
      <c r="BI119" s="176">
        <f>IF($N$119="nulová",$J$119,0)</f>
        <v>0</v>
      </c>
      <c r="BJ119" s="99" t="s">
        <v>20</v>
      </c>
      <c r="BK119" s="176">
        <f>ROUND($I$119*$H$119,2)</f>
        <v>0</v>
      </c>
      <c r="BL119" s="99" t="s">
        <v>94</v>
      </c>
      <c r="BM119" s="99" t="s">
        <v>199</v>
      </c>
    </row>
    <row r="120" spans="2:51" s="6" customFormat="1" ht="13.5" customHeight="1">
      <c r="B120" s="177"/>
      <c r="C120" s="178"/>
      <c r="D120" s="179" t="s">
        <v>153</v>
      </c>
      <c r="E120" s="180"/>
      <c r="F120" s="180" t="s">
        <v>200</v>
      </c>
      <c r="G120" s="178"/>
      <c r="H120" s="181">
        <v>0.713</v>
      </c>
      <c r="J120" s="178"/>
      <c r="K120" s="178"/>
      <c r="L120" s="182"/>
      <c r="M120" s="183"/>
      <c r="N120" s="178"/>
      <c r="O120" s="178"/>
      <c r="P120" s="178"/>
      <c r="Q120" s="178"/>
      <c r="R120" s="178"/>
      <c r="S120" s="178"/>
      <c r="T120" s="184"/>
      <c r="AT120" s="185" t="s">
        <v>153</v>
      </c>
      <c r="AU120" s="185" t="s">
        <v>78</v>
      </c>
      <c r="AV120" s="185" t="s">
        <v>78</v>
      </c>
      <c r="AW120" s="185" t="s">
        <v>108</v>
      </c>
      <c r="AX120" s="185" t="s">
        <v>20</v>
      </c>
      <c r="AY120" s="185" t="s">
        <v>144</v>
      </c>
    </row>
    <row r="121" spans="2:65" s="6" customFormat="1" ht="13.5" customHeight="1">
      <c r="B121" s="95"/>
      <c r="C121" s="165" t="s">
        <v>201</v>
      </c>
      <c r="D121" s="165" t="s">
        <v>147</v>
      </c>
      <c r="E121" s="166" t="s">
        <v>202</v>
      </c>
      <c r="F121" s="167" t="s">
        <v>203</v>
      </c>
      <c r="G121" s="168" t="s">
        <v>159</v>
      </c>
      <c r="H121" s="169">
        <v>2.375</v>
      </c>
      <c r="I121" s="170"/>
      <c r="J121" s="171">
        <f>ROUND($I$121*$H$121,2)</f>
        <v>0</v>
      </c>
      <c r="K121" s="167" t="s">
        <v>151</v>
      </c>
      <c r="L121" s="139"/>
      <c r="M121" s="172"/>
      <c r="N121" s="173" t="s">
        <v>41</v>
      </c>
      <c r="O121" s="96"/>
      <c r="P121" s="96"/>
      <c r="Q121" s="174">
        <v>2.25634</v>
      </c>
      <c r="R121" s="174">
        <f>$Q$121*$H$121</f>
        <v>5.358807499999999</v>
      </c>
      <c r="S121" s="174">
        <v>0</v>
      </c>
      <c r="T121" s="175">
        <f>$S$121*$H$121</f>
        <v>0</v>
      </c>
      <c r="AR121" s="99" t="s">
        <v>94</v>
      </c>
      <c r="AT121" s="99" t="s">
        <v>147</v>
      </c>
      <c r="AU121" s="99" t="s">
        <v>78</v>
      </c>
      <c r="AY121" s="6" t="s">
        <v>144</v>
      </c>
      <c r="BE121" s="176">
        <f>IF($N$121="základní",$J$121,0)</f>
        <v>0</v>
      </c>
      <c r="BF121" s="176">
        <f>IF($N$121="snížená",$J$121,0)</f>
        <v>0</v>
      </c>
      <c r="BG121" s="176">
        <f>IF($N$121="zákl. přenesená",$J$121,0)</f>
        <v>0</v>
      </c>
      <c r="BH121" s="176">
        <f>IF($N$121="sníž. přenesená",$J$121,0)</f>
        <v>0</v>
      </c>
      <c r="BI121" s="176">
        <f>IF($N$121="nulová",$J$121,0)</f>
        <v>0</v>
      </c>
      <c r="BJ121" s="99" t="s">
        <v>20</v>
      </c>
      <c r="BK121" s="176">
        <f>ROUND($I$121*$H$121,2)</f>
        <v>0</v>
      </c>
      <c r="BL121" s="99" t="s">
        <v>94</v>
      </c>
      <c r="BM121" s="99" t="s">
        <v>204</v>
      </c>
    </row>
    <row r="122" spans="2:51" s="6" customFormat="1" ht="13.5" customHeight="1">
      <c r="B122" s="177"/>
      <c r="C122" s="178"/>
      <c r="D122" s="179" t="s">
        <v>153</v>
      </c>
      <c r="E122" s="180"/>
      <c r="F122" s="180" t="s">
        <v>205</v>
      </c>
      <c r="G122" s="178"/>
      <c r="H122" s="181">
        <v>2.375</v>
      </c>
      <c r="J122" s="178"/>
      <c r="K122" s="178"/>
      <c r="L122" s="182"/>
      <c r="M122" s="183"/>
      <c r="N122" s="178"/>
      <c r="O122" s="178"/>
      <c r="P122" s="178"/>
      <c r="Q122" s="178"/>
      <c r="R122" s="178"/>
      <c r="S122" s="178"/>
      <c r="T122" s="184"/>
      <c r="AT122" s="185" t="s">
        <v>153</v>
      </c>
      <c r="AU122" s="185" t="s">
        <v>78</v>
      </c>
      <c r="AV122" s="185" t="s">
        <v>78</v>
      </c>
      <c r="AW122" s="185" t="s">
        <v>108</v>
      </c>
      <c r="AX122" s="185" t="s">
        <v>20</v>
      </c>
      <c r="AY122" s="185" t="s">
        <v>144</v>
      </c>
    </row>
    <row r="123" spans="2:65" s="6" customFormat="1" ht="13.5" customHeight="1">
      <c r="B123" s="95"/>
      <c r="C123" s="165" t="s">
        <v>206</v>
      </c>
      <c r="D123" s="165" t="s">
        <v>147</v>
      </c>
      <c r="E123" s="166" t="s">
        <v>207</v>
      </c>
      <c r="F123" s="167" t="s">
        <v>208</v>
      </c>
      <c r="G123" s="168" t="s">
        <v>209</v>
      </c>
      <c r="H123" s="169">
        <v>14.5</v>
      </c>
      <c r="I123" s="170"/>
      <c r="J123" s="171">
        <f>ROUND($I$123*$H$123,2)</f>
        <v>0</v>
      </c>
      <c r="K123" s="167" t="s">
        <v>151</v>
      </c>
      <c r="L123" s="139"/>
      <c r="M123" s="172"/>
      <c r="N123" s="173" t="s">
        <v>41</v>
      </c>
      <c r="O123" s="96"/>
      <c r="P123" s="96"/>
      <c r="Q123" s="174">
        <v>0</v>
      </c>
      <c r="R123" s="174">
        <f>$Q$123*$H$123</f>
        <v>0</v>
      </c>
      <c r="S123" s="174">
        <v>0</v>
      </c>
      <c r="T123" s="175">
        <f>$S$123*$H$123</f>
        <v>0</v>
      </c>
      <c r="AR123" s="99" t="s">
        <v>94</v>
      </c>
      <c r="AT123" s="99" t="s">
        <v>147</v>
      </c>
      <c r="AU123" s="99" t="s">
        <v>78</v>
      </c>
      <c r="AY123" s="6" t="s">
        <v>144</v>
      </c>
      <c r="BE123" s="176">
        <f>IF($N$123="základní",$J$123,0)</f>
        <v>0</v>
      </c>
      <c r="BF123" s="176">
        <f>IF($N$123="snížená",$J$123,0)</f>
        <v>0</v>
      </c>
      <c r="BG123" s="176">
        <f>IF($N$123="zákl. přenesená",$J$123,0)</f>
        <v>0</v>
      </c>
      <c r="BH123" s="176">
        <f>IF($N$123="sníž. přenesená",$J$123,0)</f>
        <v>0</v>
      </c>
      <c r="BI123" s="176">
        <f>IF($N$123="nulová",$J$123,0)</f>
        <v>0</v>
      </c>
      <c r="BJ123" s="99" t="s">
        <v>20</v>
      </c>
      <c r="BK123" s="176">
        <f>ROUND($I$123*$H$123,2)</f>
        <v>0</v>
      </c>
      <c r="BL123" s="99" t="s">
        <v>94</v>
      </c>
      <c r="BM123" s="99" t="s">
        <v>210</v>
      </c>
    </row>
    <row r="124" spans="2:51" s="6" customFormat="1" ht="13.5" customHeight="1">
      <c r="B124" s="177"/>
      <c r="C124" s="178"/>
      <c r="D124" s="179" t="s">
        <v>153</v>
      </c>
      <c r="E124" s="180"/>
      <c r="F124" s="180" t="s">
        <v>211</v>
      </c>
      <c r="G124" s="178"/>
      <c r="H124" s="181">
        <v>14.5</v>
      </c>
      <c r="J124" s="178"/>
      <c r="K124" s="178"/>
      <c r="L124" s="182"/>
      <c r="M124" s="183"/>
      <c r="N124" s="178"/>
      <c r="O124" s="178"/>
      <c r="P124" s="178"/>
      <c r="Q124" s="178"/>
      <c r="R124" s="178"/>
      <c r="S124" s="178"/>
      <c r="T124" s="184"/>
      <c r="AT124" s="185" t="s">
        <v>153</v>
      </c>
      <c r="AU124" s="185" t="s">
        <v>78</v>
      </c>
      <c r="AV124" s="185" t="s">
        <v>78</v>
      </c>
      <c r="AW124" s="185" t="s">
        <v>108</v>
      </c>
      <c r="AX124" s="185" t="s">
        <v>20</v>
      </c>
      <c r="AY124" s="185" t="s">
        <v>144</v>
      </c>
    </row>
    <row r="125" spans="2:65" s="6" customFormat="1" ht="13.5" customHeight="1">
      <c r="B125" s="95"/>
      <c r="C125" s="165" t="s">
        <v>212</v>
      </c>
      <c r="D125" s="165" t="s">
        <v>147</v>
      </c>
      <c r="E125" s="166" t="s">
        <v>213</v>
      </c>
      <c r="F125" s="167" t="s">
        <v>214</v>
      </c>
      <c r="G125" s="168" t="s">
        <v>159</v>
      </c>
      <c r="H125" s="169">
        <v>2.375</v>
      </c>
      <c r="I125" s="170"/>
      <c r="J125" s="171">
        <f>ROUND($I$125*$H$125,2)</f>
        <v>0</v>
      </c>
      <c r="K125" s="167" t="s">
        <v>151</v>
      </c>
      <c r="L125" s="139"/>
      <c r="M125" s="172"/>
      <c r="N125" s="173" t="s">
        <v>41</v>
      </c>
      <c r="O125" s="96"/>
      <c r="P125" s="96"/>
      <c r="Q125" s="174">
        <v>0</v>
      </c>
      <c r="R125" s="174">
        <f>$Q$125*$H$125</f>
        <v>0</v>
      </c>
      <c r="S125" s="174">
        <v>0</v>
      </c>
      <c r="T125" s="175">
        <f>$S$125*$H$125</f>
        <v>0</v>
      </c>
      <c r="AR125" s="99" t="s">
        <v>94</v>
      </c>
      <c r="AT125" s="99" t="s">
        <v>147</v>
      </c>
      <c r="AU125" s="99" t="s">
        <v>78</v>
      </c>
      <c r="AY125" s="6" t="s">
        <v>144</v>
      </c>
      <c r="BE125" s="176">
        <f>IF($N$125="základní",$J$125,0)</f>
        <v>0</v>
      </c>
      <c r="BF125" s="176">
        <f>IF($N$125="snížená",$J$125,0)</f>
        <v>0</v>
      </c>
      <c r="BG125" s="176">
        <f>IF($N$125="zákl. přenesená",$J$125,0)</f>
        <v>0</v>
      </c>
      <c r="BH125" s="176">
        <f>IF($N$125="sníž. přenesená",$J$125,0)</f>
        <v>0</v>
      </c>
      <c r="BI125" s="176">
        <f>IF($N$125="nulová",$J$125,0)</f>
        <v>0</v>
      </c>
      <c r="BJ125" s="99" t="s">
        <v>20</v>
      </c>
      <c r="BK125" s="176">
        <f>ROUND($I$125*$H$125,2)</f>
        <v>0</v>
      </c>
      <c r="BL125" s="99" t="s">
        <v>94</v>
      </c>
      <c r="BM125" s="99" t="s">
        <v>215</v>
      </c>
    </row>
    <row r="126" spans="2:51" s="6" customFormat="1" ht="13.5" customHeight="1">
      <c r="B126" s="177"/>
      <c r="C126" s="178"/>
      <c r="D126" s="179" t="s">
        <v>153</v>
      </c>
      <c r="E126" s="180"/>
      <c r="F126" s="180" t="s">
        <v>205</v>
      </c>
      <c r="G126" s="178"/>
      <c r="H126" s="181">
        <v>2.375</v>
      </c>
      <c r="J126" s="178"/>
      <c r="K126" s="178"/>
      <c r="L126" s="182"/>
      <c r="M126" s="183"/>
      <c r="N126" s="178"/>
      <c r="O126" s="178"/>
      <c r="P126" s="178"/>
      <c r="Q126" s="178"/>
      <c r="R126" s="178"/>
      <c r="S126" s="178"/>
      <c r="T126" s="184"/>
      <c r="AT126" s="185" t="s">
        <v>153</v>
      </c>
      <c r="AU126" s="185" t="s">
        <v>78</v>
      </c>
      <c r="AV126" s="185" t="s">
        <v>78</v>
      </c>
      <c r="AW126" s="185" t="s">
        <v>108</v>
      </c>
      <c r="AX126" s="185" t="s">
        <v>20</v>
      </c>
      <c r="AY126" s="185" t="s">
        <v>144</v>
      </c>
    </row>
    <row r="127" spans="2:65" s="6" customFormat="1" ht="13.5" customHeight="1">
      <c r="B127" s="95"/>
      <c r="C127" s="165" t="s">
        <v>216</v>
      </c>
      <c r="D127" s="165" t="s">
        <v>147</v>
      </c>
      <c r="E127" s="166" t="s">
        <v>217</v>
      </c>
      <c r="F127" s="167" t="s">
        <v>218</v>
      </c>
      <c r="G127" s="168" t="s">
        <v>219</v>
      </c>
      <c r="H127" s="169">
        <v>0.105</v>
      </c>
      <c r="I127" s="170"/>
      <c r="J127" s="171">
        <f>ROUND($I$127*$H$127,2)</f>
        <v>0</v>
      </c>
      <c r="K127" s="167" t="s">
        <v>151</v>
      </c>
      <c r="L127" s="139"/>
      <c r="M127" s="172"/>
      <c r="N127" s="173" t="s">
        <v>41</v>
      </c>
      <c r="O127" s="96"/>
      <c r="P127" s="96"/>
      <c r="Q127" s="174">
        <v>1.05306</v>
      </c>
      <c r="R127" s="174">
        <f>$Q$127*$H$127</f>
        <v>0.11057130000000001</v>
      </c>
      <c r="S127" s="174">
        <v>0</v>
      </c>
      <c r="T127" s="175">
        <f>$S$127*$H$127</f>
        <v>0</v>
      </c>
      <c r="AR127" s="99" t="s">
        <v>94</v>
      </c>
      <c r="AT127" s="99" t="s">
        <v>147</v>
      </c>
      <c r="AU127" s="99" t="s">
        <v>78</v>
      </c>
      <c r="AY127" s="6" t="s">
        <v>144</v>
      </c>
      <c r="BE127" s="176">
        <f>IF($N$127="základní",$J$127,0)</f>
        <v>0</v>
      </c>
      <c r="BF127" s="176">
        <f>IF($N$127="snížená",$J$127,0)</f>
        <v>0</v>
      </c>
      <c r="BG127" s="176">
        <f>IF($N$127="zákl. přenesená",$J$127,0)</f>
        <v>0</v>
      </c>
      <c r="BH127" s="176">
        <f>IF($N$127="sníž. přenesená",$J$127,0)</f>
        <v>0</v>
      </c>
      <c r="BI127" s="176">
        <f>IF($N$127="nulová",$J$127,0)</f>
        <v>0</v>
      </c>
      <c r="BJ127" s="99" t="s">
        <v>20</v>
      </c>
      <c r="BK127" s="176">
        <f>ROUND($I$127*$H$127,2)</f>
        <v>0</v>
      </c>
      <c r="BL127" s="99" t="s">
        <v>94</v>
      </c>
      <c r="BM127" s="99" t="s">
        <v>220</v>
      </c>
    </row>
    <row r="128" spans="2:51" s="6" customFormat="1" ht="13.5" customHeight="1">
      <c r="B128" s="177"/>
      <c r="C128" s="178"/>
      <c r="D128" s="179" t="s">
        <v>153</v>
      </c>
      <c r="E128" s="180"/>
      <c r="F128" s="180" t="s">
        <v>221</v>
      </c>
      <c r="G128" s="178"/>
      <c r="H128" s="181">
        <v>0.105</v>
      </c>
      <c r="J128" s="178"/>
      <c r="K128" s="178"/>
      <c r="L128" s="182"/>
      <c r="M128" s="183"/>
      <c r="N128" s="178"/>
      <c r="O128" s="178"/>
      <c r="P128" s="178"/>
      <c r="Q128" s="178"/>
      <c r="R128" s="178"/>
      <c r="S128" s="178"/>
      <c r="T128" s="184"/>
      <c r="AT128" s="185" t="s">
        <v>153</v>
      </c>
      <c r="AU128" s="185" t="s">
        <v>78</v>
      </c>
      <c r="AV128" s="185" t="s">
        <v>78</v>
      </c>
      <c r="AW128" s="185" t="s">
        <v>108</v>
      </c>
      <c r="AX128" s="185" t="s">
        <v>20</v>
      </c>
      <c r="AY128" s="185" t="s">
        <v>144</v>
      </c>
    </row>
    <row r="129" spans="2:65" s="6" customFormat="1" ht="13.5" customHeight="1">
      <c r="B129" s="95"/>
      <c r="C129" s="165" t="s">
        <v>222</v>
      </c>
      <c r="D129" s="165" t="s">
        <v>147</v>
      </c>
      <c r="E129" s="166" t="s">
        <v>223</v>
      </c>
      <c r="F129" s="167" t="s">
        <v>224</v>
      </c>
      <c r="G129" s="168" t="s">
        <v>150</v>
      </c>
      <c r="H129" s="169">
        <v>23.75</v>
      </c>
      <c r="I129" s="170"/>
      <c r="J129" s="171">
        <f>ROUND($I$129*$H$129,2)</f>
        <v>0</v>
      </c>
      <c r="K129" s="167" t="s">
        <v>151</v>
      </c>
      <c r="L129" s="139"/>
      <c r="M129" s="172"/>
      <c r="N129" s="173" t="s">
        <v>41</v>
      </c>
      <c r="O129" s="96"/>
      <c r="P129" s="96"/>
      <c r="Q129" s="174">
        <v>0.0007</v>
      </c>
      <c r="R129" s="174">
        <f>$Q$129*$H$129</f>
        <v>0.016625</v>
      </c>
      <c r="S129" s="174">
        <v>0</v>
      </c>
      <c r="T129" s="175">
        <f>$S$129*$H$129</f>
        <v>0</v>
      </c>
      <c r="AR129" s="99" t="s">
        <v>94</v>
      </c>
      <c r="AT129" s="99" t="s">
        <v>147</v>
      </c>
      <c r="AU129" s="99" t="s">
        <v>78</v>
      </c>
      <c r="AY129" s="6" t="s">
        <v>144</v>
      </c>
      <c r="BE129" s="176">
        <f>IF($N$129="základní",$J$129,0)</f>
        <v>0</v>
      </c>
      <c r="BF129" s="176">
        <f>IF($N$129="snížená",$J$129,0)</f>
        <v>0</v>
      </c>
      <c r="BG129" s="176">
        <f>IF($N$129="zákl. přenesená",$J$129,0)</f>
        <v>0</v>
      </c>
      <c r="BH129" s="176">
        <f>IF($N$129="sníž. přenesená",$J$129,0)</f>
        <v>0</v>
      </c>
      <c r="BI129" s="176">
        <f>IF($N$129="nulová",$J$129,0)</f>
        <v>0</v>
      </c>
      <c r="BJ129" s="99" t="s">
        <v>20</v>
      </c>
      <c r="BK129" s="176">
        <f>ROUND($I$129*$H$129,2)</f>
        <v>0</v>
      </c>
      <c r="BL129" s="99" t="s">
        <v>94</v>
      </c>
      <c r="BM129" s="99" t="s">
        <v>225</v>
      </c>
    </row>
    <row r="130" spans="2:51" s="6" customFormat="1" ht="13.5" customHeight="1">
      <c r="B130" s="177"/>
      <c r="C130" s="178"/>
      <c r="D130" s="179" t="s">
        <v>153</v>
      </c>
      <c r="E130" s="180"/>
      <c r="F130" s="180" t="s">
        <v>226</v>
      </c>
      <c r="G130" s="178"/>
      <c r="H130" s="181">
        <v>23.75</v>
      </c>
      <c r="J130" s="178"/>
      <c r="K130" s="178"/>
      <c r="L130" s="182"/>
      <c r="M130" s="183"/>
      <c r="N130" s="178"/>
      <c r="O130" s="178"/>
      <c r="P130" s="178"/>
      <c r="Q130" s="178"/>
      <c r="R130" s="178"/>
      <c r="S130" s="178"/>
      <c r="T130" s="184"/>
      <c r="AT130" s="185" t="s">
        <v>153</v>
      </c>
      <c r="AU130" s="185" t="s">
        <v>78</v>
      </c>
      <c r="AV130" s="185" t="s">
        <v>78</v>
      </c>
      <c r="AW130" s="185" t="s">
        <v>108</v>
      </c>
      <c r="AX130" s="185" t="s">
        <v>20</v>
      </c>
      <c r="AY130" s="185" t="s">
        <v>144</v>
      </c>
    </row>
    <row r="131" spans="2:65" s="6" customFormat="1" ht="13.5" customHeight="1">
      <c r="B131" s="95"/>
      <c r="C131" s="165" t="s">
        <v>227</v>
      </c>
      <c r="D131" s="165" t="s">
        <v>147</v>
      </c>
      <c r="E131" s="166" t="s">
        <v>228</v>
      </c>
      <c r="F131" s="167" t="s">
        <v>229</v>
      </c>
      <c r="G131" s="168" t="s">
        <v>209</v>
      </c>
      <c r="H131" s="169">
        <v>34</v>
      </c>
      <c r="I131" s="170"/>
      <c r="J131" s="171">
        <f>ROUND($I$131*$H$131,2)</f>
        <v>0</v>
      </c>
      <c r="K131" s="167"/>
      <c r="L131" s="139"/>
      <c r="M131" s="172"/>
      <c r="N131" s="173" t="s">
        <v>41</v>
      </c>
      <c r="O131" s="96"/>
      <c r="P131" s="96"/>
      <c r="Q131" s="174">
        <v>5E-05</v>
      </c>
      <c r="R131" s="174">
        <f>$Q$131*$H$131</f>
        <v>0.0017000000000000001</v>
      </c>
      <c r="S131" s="174">
        <v>0</v>
      </c>
      <c r="T131" s="175">
        <f>$S$131*$H$131</f>
        <v>0</v>
      </c>
      <c r="AR131" s="99" t="s">
        <v>94</v>
      </c>
      <c r="AT131" s="99" t="s">
        <v>147</v>
      </c>
      <c r="AU131" s="99" t="s">
        <v>78</v>
      </c>
      <c r="AY131" s="6" t="s">
        <v>144</v>
      </c>
      <c r="BE131" s="176">
        <f>IF($N$131="základní",$J$131,0)</f>
        <v>0</v>
      </c>
      <c r="BF131" s="176">
        <f>IF($N$131="snížená",$J$131,0)</f>
        <v>0</v>
      </c>
      <c r="BG131" s="176">
        <f>IF($N$131="zákl. přenesená",$J$131,0)</f>
        <v>0</v>
      </c>
      <c r="BH131" s="176">
        <f>IF($N$131="sníž. přenesená",$J$131,0)</f>
        <v>0</v>
      </c>
      <c r="BI131" s="176">
        <f>IF($N$131="nulová",$J$131,0)</f>
        <v>0</v>
      </c>
      <c r="BJ131" s="99" t="s">
        <v>20</v>
      </c>
      <c r="BK131" s="176">
        <f>ROUND($I$131*$H$131,2)</f>
        <v>0</v>
      </c>
      <c r="BL131" s="99" t="s">
        <v>94</v>
      </c>
      <c r="BM131" s="99" t="s">
        <v>230</v>
      </c>
    </row>
    <row r="132" spans="2:51" s="6" customFormat="1" ht="13.5" customHeight="1">
      <c r="B132" s="177"/>
      <c r="C132" s="178"/>
      <c r="D132" s="179" t="s">
        <v>153</v>
      </c>
      <c r="E132" s="180"/>
      <c r="F132" s="180" t="s">
        <v>231</v>
      </c>
      <c r="G132" s="178"/>
      <c r="H132" s="181">
        <v>34</v>
      </c>
      <c r="J132" s="178"/>
      <c r="K132" s="178"/>
      <c r="L132" s="182"/>
      <c r="M132" s="183"/>
      <c r="N132" s="178"/>
      <c r="O132" s="178"/>
      <c r="P132" s="178"/>
      <c r="Q132" s="178"/>
      <c r="R132" s="178"/>
      <c r="S132" s="178"/>
      <c r="T132" s="184"/>
      <c r="AT132" s="185" t="s">
        <v>153</v>
      </c>
      <c r="AU132" s="185" t="s">
        <v>78</v>
      </c>
      <c r="AV132" s="185" t="s">
        <v>78</v>
      </c>
      <c r="AW132" s="185" t="s">
        <v>108</v>
      </c>
      <c r="AX132" s="185" t="s">
        <v>20</v>
      </c>
      <c r="AY132" s="185" t="s">
        <v>144</v>
      </c>
    </row>
    <row r="133" spans="2:65" s="6" customFormat="1" ht="13.5" customHeight="1">
      <c r="B133" s="95"/>
      <c r="C133" s="165" t="s">
        <v>232</v>
      </c>
      <c r="D133" s="165" t="s">
        <v>147</v>
      </c>
      <c r="E133" s="166" t="s">
        <v>233</v>
      </c>
      <c r="F133" s="167" t="s">
        <v>234</v>
      </c>
      <c r="G133" s="168" t="s">
        <v>209</v>
      </c>
      <c r="H133" s="169">
        <v>34</v>
      </c>
      <c r="I133" s="170"/>
      <c r="J133" s="171">
        <f>ROUND($I$133*$H$133,2)</f>
        <v>0</v>
      </c>
      <c r="K133" s="167"/>
      <c r="L133" s="139"/>
      <c r="M133" s="172"/>
      <c r="N133" s="173" t="s">
        <v>41</v>
      </c>
      <c r="O133" s="96"/>
      <c r="P133" s="96"/>
      <c r="Q133" s="174">
        <v>5E-05</v>
      </c>
      <c r="R133" s="174">
        <f>$Q$133*$H$133</f>
        <v>0.0017000000000000001</v>
      </c>
      <c r="S133" s="174">
        <v>0</v>
      </c>
      <c r="T133" s="175">
        <f>$S$133*$H$133</f>
        <v>0</v>
      </c>
      <c r="AR133" s="99" t="s">
        <v>94</v>
      </c>
      <c r="AT133" s="99" t="s">
        <v>147</v>
      </c>
      <c r="AU133" s="99" t="s">
        <v>78</v>
      </c>
      <c r="AY133" s="6" t="s">
        <v>144</v>
      </c>
      <c r="BE133" s="176">
        <f>IF($N$133="základní",$J$133,0)</f>
        <v>0</v>
      </c>
      <c r="BF133" s="176">
        <f>IF($N$133="snížená",$J$133,0)</f>
        <v>0</v>
      </c>
      <c r="BG133" s="176">
        <f>IF($N$133="zákl. přenesená",$J$133,0)</f>
        <v>0</v>
      </c>
      <c r="BH133" s="176">
        <f>IF($N$133="sníž. přenesená",$J$133,0)</f>
        <v>0</v>
      </c>
      <c r="BI133" s="176">
        <f>IF($N$133="nulová",$J$133,0)</f>
        <v>0</v>
      </c>
      <c r="BJ133" s="99" t="s">
        <v>20</v>
      </c>
      <c r="BK133" s="176">
        <f>ROUND($I$133*$H$133,2)</f>
        <v>0</v>
      </c>
      <c r="BL133" s="99" t="s">
        <v>94</v>
      </c>
      <c r="BM133" s="99" t="s">
        <v>235</v>
      </c>
    </row>
    <row r="134" spans="2:51" s="6" customFormat="1" ht="13.5" customHeight="1">
      <c r="B134" s="177"/>
      <c r="C134" s="178"/>
      <c r="D134" s="179" t="s">
        <v>153</v>
      </c>
      <c r="E134" s="180"/>
      <c r="F134" s="180" t="s">
        <v>231</v>
      </c>
      <c r="G134" s="178"/>
      <c r="H134" s="181">
        <v>34</v>
      </c>
      <c r="J134" s="178"/>
      <c r="K134" s="178"/>
      <c r="L134" s="182"/>
      <c r="M134" s="183"/>
      <c r="N134" s="178"/>
      <c r="O134" s="178"/>
      <c r="P134" s="178"/>
      <c r="Q134" s="178"/>
      <c r="R134" s="178"/>
      <c r="S134" s="178"/>
      <c r="T134" s="184"/>
      <c r="AT134" s="185" t="s">
        <v>153</v>
      </c>
      <c r="AU134" s="185" t="s">
        <v>78</v>
      </c>
      <c r="AV134" s="185" t="s">
        <v>78</v>
      </c>
      <c r="AW134" s="185" t="s">
        <v>108</v>
      </c>
      <c r="AX134" s="185" t="s">
        <v>20</v>
      </c>
      <c r="AY134" s="185" t="s">
        <v>144</v>
      </c>
    </row>
    <row r="135" spans="2:65" s="6" customFormat="1" ht="13.5" customHeight="1">
      <c r="B135" s="95"/>
      <c r="C135" s="165" t="s">
        <v>236</v>
      </c>
      <c r="D135" s="165" t="s">
        <v>147</v>
      </c>
      <c r="E135" s="166" t="s">
        <v>237</v>
      </c>
      <c r="F135" s="167" t="s">
        <v>238</v>
      </c>
      <c r="G135" s="168" t="s">
        <v>150</v>
      </c>
      <c r="H135" s="169">
        <v>18.471</v>
      </c>
      <c r="I135" s="170"/>
      <c r="J135" s="171">
        <f>ROUND($I$135*$H$135,2)</f>
        <v>0</v>
      </c>
      <c r="K135" s="167"/>
      <c r="L135" s="139"/>
      <c r="M135" s="172"/>
      <c r="N135" s="173" t="s">
        <v>41</v>
      </c>
      <c r="O135" s="96"/>
      <c r="P135" s="96"/>
      <c r="Q135" s="174">
        <v>0.14018</v>
      </c>
      <c r="R135" s="174">
        <f>$Q$135*$H$135</f>
        <v>2.58926478</v>
      </c>
      <c r="S135" s="174">
        <v>0</v>
      </c>
      <c r="T135" s="175">
        <f>$S$135*$H$135</f>
        <v>0</v>
      </c>
      <c r="AR135" s="99" t="s">
        <v>94</v>
      </c>
      <c r="AT135" s="99" t="s">
        <v>147</v>
      </c>
      <c r="AU135" s="99" t="s">
        <v>78</v>
      </c>
      <c r="AY135" s="6" t="s">
        <v>144</v>
      </c>
      <c r="BE135" s="176">
        <f>IF($N$135="základní",$J$135,0)</f>
        <v>0</v>
      </c>
      <c r="BF135" s="176">
        <f>IF($N$135="snížená",$J$135,0)</f>
        <v>0</v>
      </c>
      <c r="BG135" s="176">
        <f>IF($N$135="zákl. přenesená",$J$135,0)</f>
        <v>0</v>
      </c>
      <c r="BH135" s="176">
        <f>IF($N$135="sníž. přenesená",$J$135,0)</f>
        <v>0</v>
      </c>
      <c r="BI135" s="176">
        <f>IF($N$135="nulová",$J$135,0)</f>
        <v>0</v>
      </c>
      <c r="BJ135" s="99" t="s">
        <v>20</v>
      </c>
      <c r="BK135" s="176">
        <f>ROUND($I$135*$H$135,2)</f>
        <v>0</v>
      </c>
      <c r="BL135" s="99" t="s">
        <v>94</v>
      </c>
      <c r="BM135" s="99" t="s">
        <v>239</v>
      </c>
    </row>
    <row r="136" spans="2:51" s="6" customFormat="1" ht="13.5" customHeight="1">
      <c r="B136" s="177"/>
      <c r="C136" s="178"/>
      <c r="D136" s="179" t="s">
        <v>153</v>
      </c>
      <c r="E136" s="180"/>
      <c r="F136" s="180" t="s">
        <v>240</v>
      </c>
      <c r="G136" s="178"/>
      <c r="H136" s="181">
        <v>15.761</v>
      </c>
      <c r="J136" s="178"/>
      <c r="K136" s="178"/>
      <c r="L136" s="182"/>
      <c r="M136" s="183"/>
      <c r="N136" s="178"/>
      <c r="O136" s="178"/>
      <c r="P136" s="178"/>
      <c r="Q136" s="178"/>
      <c r="R136" s="178"/>
      <c r="S136" s="178"/>
      <c r="T136" s="184"/>
      <c r="AT136" s="185" t="s">
        <v>153</v>
      </c>
      <c r="AU136" s="185" t="s">
        <v>78</v>
      </c>
      <c r="AV136" s="185" t="s">
        <v>78</v>
      </c>
      <c r="AW136" s="185" t="s">
        <v>108</v>
      </c>
      <c r="AX136" s="185" t="s">
        <v>70</v>
      </c>
      <c r="AY136" s="185" t="s">
        <v>144</v>
      </c>
    </row>
    <row r="137" spans="2:51" s="6" customFormat="1" ht="13.5" customHeight="1">
      <c r="B137" s="177"/>
      <c r="C137" s="178"/>
      <c r="D137" s="189" t="s">
        <v>153</v>
      </c>
      <c r="E137" s="178"/>
      <c r="F137" s="180" t="s">
        <v>241</v>
      </c>
      <c r="G137" s="178"/>
      <c r="H137" s="181">
        <v>1.355</v>
      </c>
      <c r="J137" s="178"/>
      <c r="K137" s="178"/>
      <c r="L137" s="182"/>
      <c r="M137" s="183"/>
      <c r="N137" s="178"/>
      <c r="O137" s="178"/>
      <c r="P137" s="178"/>
      <c r="Q137" s="178"/>
      <c r="R137" s="178"/>
      <c r="S137" s="178"/>
      <c r="T137" s="184"/>
      <c r="AT137" s="185" t="s">
        <v>153</v>
      </c>
      <c r="AU137" s="185" t="s">
        <v>78</v>
      </c>
      <c r="AV137" s="185" t="s">
        <v>78</v>
      </c>
      <c r="AW137" s="185" t="s">
        <v>108</v>
      </c>
      <c r="AX137" s="185" t="s">
        <v>70</v>
      </c>
      <c r="AY137" s="185" t="s">
        <v>144</v>
      </c>
    </row>
    <row r="138" spans="2:51" s="6" customFormat="1" ht="13.5" customHeight="1">
      <c r="B138" s="177"/>
      <c r="C138" s="178"/>
      <c r="D138" s="189" t="s">
        <v>153</v>
      </c>
      <c r="E138" s="178"/>
      <c r="F138" s="180" t="s">
        <v>242</v>
      </c>
      <c r="G138" s="178"/>
      <c r="H138" s="181">
        <v>1.355</v>
      </c>
      <c r="J138" s="178"/>
      <c r="K138" s="178"/>
      <c r="L138" s="182"/>
      <c r="M138" s="183"/>
      <c r="N138" s="178"/>
      <c r="O138" s="178"/>
      <c r="P138" s="178"/>
      <c r="Q138" s="178"/>
      <c r="R138" s="178"/>
      <c r="S138" s="178"/>
      <c r="T138" s="184"/>
      <c r="AT138" s="185" t="s">
        <v>153</v>
      </c>
      <c r="AU138" s="185" t="s">
        <v>78</v>
      </c>
      <c r="AV138" s="185" t="s">
        <v>78</v>
      </c>
      <c r="AW138" s="185" t="s">
        <v>108</v>
      </c>
      <c r="AX138" s="185" t="s">
        <v>70</v>
      </c>
      <c r="AY138" s="185" t="s">
        <v>144</v>
      </c>
    </row>
    <row r="139" spans="2:65" s="6" customFormat="1" ht="24" customHeight="1">
      <c r="B139" s="95"/>
      <c r="C139" s="165" t="s">
        <v>243</v>
      </c>
      <c r="D139" s="165" t="s">
        <v>147</v>
      </c>
      <c r="E139" s="166" t="s">
        <v>244</v>
      </c>
      <c r="F139" s="167" t="s">
        <v>245</v>
      </c>
      <c r="G139" s="168" t="s">
        <v>209</v>
      </c>
      <c r="H139" s="169">
        <v>6.3</v>
      </c>
      <c r="I139" s="170"/>
      <c r="J139" s="171">
        <f>ROUND($I$139*$H$139,2)</f>
        <v>0</v>
      </c>
      <c r="K139" s="167"/>
      <c r="L139" s="139"/>
      <c r="M139" s="172"/>
      <c r="N139" s="173" t="s">
        <v>41</v>
      </c>
      <c r="O139" s="96"/>
      <c r="P139" s="96"/>
      <c r="Q139" s="174">
        <v>0.02109</v>
      </c>
      <c r="R139" s="174">
        <f>$Q$139*$H$139</f>
        <v>0.132867</v>
      </c>
      <c r="S139" s="174">
        <v>0</v>
      </c>
      <c r="T139" s="175">
        <f>$S$139*$H$139</f>
        <v>0</v>
      </c>
      <c r="AR139" s="99" t="s">
        <v>94</v>
      </c>
      <c r="AT139" s="99" t="s">
        <v>147</v>
      </c>
      <c r="AU139" s="99" t="s">
        <v>78</v>
      </c>
      <c r="AY139" s="6" t="s">
        <v>144</v>
      </c>
      <c r="BE139" s="176">
        <f>IF($N$139="základní",$J$139,0)</f>
        <v>0</v>
      </c>
      <c r="BF139" s="176">
        <f>IF($N$139="snížená",$J$139,0)</f>
        <v>0</v>
      </c>
      <c r="BG139" s="176">
        <f>IF($N$139="zákl. přenesená",$J$139,0)</f>
        <v>0</v>
      </c>
      <c r="BH139" s="176">
        <f>IF($N$139="sníž. přenesená",$J$139,0)</f>
        <v>0</v>
      </c>
      <c r="BI139" s="176">
        <f>IF($N$139="nulová",$J$139,0)</f>
        <v>0</v>
      </c>
      <c r="BJ139" s="99" t="s">
        <v>20</v>
      </c>
      <c r="BK139" s="176">
        <f>ROUND($I$139*$H$139,2)</f>
        <v>0</v>
      </c>
      <c r="BL139" s="99" t="s">
        <v>94</v>
      </c>
      <c r="BM139" s="99" t="s">
        <v>246</v>
      </c>
    </row>
    <row r="140" spans="2:51" s="6" customFormat="1" ht="13.5" customHeight="1">
      <c r="B140" s="177"/>
      <c r="C140" s="178"/>
      <c r="D140" s="179" t="s">
        <v>153</v>
      </c>
      <c r="E140" s="180"/>
      <c r="F140" s="180" t="s">
        <v>247</v>
      </c>
      <c r="G140" s="178"/>
      <c r="H140" s="181">
        <v>6.3</v>
      </c>
      <c r="J140" s="178"/>
      <c r="K140" s="178"/>
      <c r="L140" s="182"/>
      <c r="M140" s="183"/>
      <c r="N140" s="178"/>
      <c r="O140" s="178"/>
      <c r="P140" s="178"/>
      <c r="Q140" s="178"/>
      <c r="R140" s="178"/>
      <c r="S140" s="178"/>
      <c r="T140" s="184"/>
      <c r="AT140" s="185" t="s">
        <v>153</v>
      </c>
      <c r="AU140" s="185" t="s">
        <v>78</v>
      </c>
      <c r="AV140" s="185" t="s">
        <v>78</v>
      </c>
      <c r="AW140" s="185" t="s">
        <v>108</v>
      </c>
      <c r="AX140" s="185" t="s">
        <v>70</v>
      </c>
      <c r="AY140" s="185" t="s">
        <v>144</v>
      </c>
    </row>
    <row r="141" spans="2:65" s="6" customFormat="1" ht="24" customHeight="1">
      <c r="B141" s="95"/>
      <c r="C141" s="165" t="s">
        <v>248</v>
      </c>
      <c r="D141" s="165" t="s">
        <v>147</v>
      </c>
      <c r="E141" s="166" t="s">
        <v>249</v>
      </c>
      <c r="F141" s="167" t="s">
        <v>250</v>
      </c>
      <c r="G141" s="168" t="s">
        <v>209</v>
      </c>
      <c r="H141" s="169">
        <v>6.3</v>
      </c>
      <c r="I141" s="170"/>
      <c r="J141" s="171">
        <f>ROUND($I$141*$H$141,2)</f>
        <v>0</v>
      </c>
      <c r="K141" s="167"/>
      <c r="L141" s="139"/>
      <c r="M141" s="172"/>
      <c r="N141" s="173" t="s">
        <v>41</v>
      </c>
      <c r="O141" s="96"/>
      <c r="P141" s="96"/>
      <c r="Q141" s="174">
        <v>0.02109</v>
      </c>
      <c r="R141" s="174">
        <f>$Q$141*$H$141</f>
        <v>0.132867</v>
      </c>
      <c r="S141" s="174">
        <v>0</v>
      </c>
      <c r="T141" s="175">
        <f>$S$141*$H$141</f>
        <v>0</v>
      </c>
      <c r="AR141" s="99" t="s">
        <v>94</v>
      </c>
      <c r="AT141" s="99" t="s">
        <v>147</v>
      </c>
      <c r="AU141" s="99" t="s">
        <v>78</v>
      </c>
      <c r="AY141" s="6" t="s">
        <v>144</v>
      </c>
      <c r="BE141" s="176">
        <f>IF($N$141="základní",$J$141,0)</f>
        <v>0</v>
      </c>
      <c r="BF141" s="176">
        <f>IF($N$141="snížená",$J$141,0)</f>
        <v>0</v>
      </c>
      <c r="BG141" s="176">
        <f>IF($N$141="zákl. přenesená",$J$141,0)</f>
        <v>0</v>
      </c>
      <c r="BH141" s="176">
        <f>IF($N$141="sníž. přenesená",$J$141,0)</f>
        <v>0</v>
      </c>
      <c r="BI141" s="176">
        <f>IF($N$141="nulová",$J$141,0)</f>
        <v>0</v>
      </c>
      <c r="BJ141" s="99" t="s">
        <v>20</v>
      </c>
      <c r="BK141" s="176">
        <f>ROUND($I$141*$H$141,2)</f>
        <v>0</v>
      </c>
      <c r="BL141" s="99" t="s">
        <v>94</v>
      </c>
      <c r="BM141" s="99" t="s">
        <v>251</v>
      </c>
    </row>
    <row r="142" spans="2:51" s="6" customFormat="1" ht="13.5" customHeight="1">
      <c r="B142" s="177"/>
      <c r="C142" s="178"/>
      <c r="D142" s="179" t="s">
        <v>153</v>
      </c>
      <c r="E142" s="180"/>
      <c r="F142" s="180" t="s">
        <v>247</v>
      </c>
      <c r="G142" s="178"/>
      <c r="H142" s="181">
        <v>6.3</v>
      </c>
      <c r="J142" s="178"/>
      <c r="K142" s="178"/>
      <c r="L142" s="182"/>
      <c r="M142" s="183"/>
      <c r="N142" s="178"/>
      <c r="O142" s="178"/>
      <c r="P142" s="178"/>
      <c r="Q142" s="178"/>
      <c r="R142" s="178"/>
      <c r="S142" s="178"/>
      <c r="T142" s="184"/>
      <c r="AT142" s="185" t="s">
        <v>153</v>
      </c>
      <c r="AU142" s="185" t="s">
        <v>78</v>
      </c>
      <c r="AV142" s="185" t="s">
        <v>78</v>
      </c>
      <c r="AW142" s="185" t="s">
        <v>108</v>
      </c>
      <c r="AX142" s="185" t="s">
        <v>70</v>
      </c>
      <c r="AY142" s="185" t="s">
        <v>144</v>
      </c>
    </row>
    <row r="143" spans="2:65" s="6" customFormat="1" ht="24" customHeight="1">
      <c r="B143" s="95"/>
      <c r="C143" s="165" t="s">
        <v>252</v>
      </c>
      <c r="D143" s="165" t="s">
        <v>147</v>
      </c>
      <c r="E143" s="166" t="s">
        <v>253</v>
      </c>
      <c r="F143" s="167" t="s">
        <v>254</v>
      </c>
      <c r="G143" s="168" t="s">
        <v>150</v>
      </c>
      <c r="H143" s="169">
        <v>73.887</v>
      </c>
      <c r="I143" s="170"/>
      <c r="J143" s="171">
        <f>ROUND($I$143*$H$143,2)</f>
        <v>0</v>
      </c>
      <c r="K143" s="167"/>
      <c r="L143" s="139"/>
      <c r="M143" s="172"/>
      <c r="N143" s="173" t="s">
        <v>41</v>
      </c>
      <c r="O143" s="96"/>
      <c r="P143" s="96"/>
      <c r="Q143" s="174">
        <v>0.02109</v>
      </c>
      <c r="R143" s="174">
        <f>$Q$143*$H$143</f>
        <v>1.55827683</v>
      </c>
      <c r="S143" s="174">
        <v>0</v>
      </c>
      <c r="T143" s="175">
        <f>$S$143*$H$143</f>
        <v>0</v>
      </c>
      <c r="AR143" s="99" t="s">
        <v>94</v>
      </c>
      <c r="AT143" s="99" t="s">
        <v>147</v>
      </c>
      <c r="AU143" s="99" t="s">
        <v>78</v>
      </c>
      <c r="AY143" s="6" t="s">
        <v>144</v>
      </c>
      <c r="BE143" s="176">
        <f>IF($N$143="základní",$J$143,0)</f>
        <v>0</v>
      </c>
      <c r="BF143" s="176">
        <f>IF($N$143="snížená",$J$143,0)</f>
        <v>0</v>
      </c>
      <c r="BG143" s="176">
        <f>IF($N$143="zákl. přenesená",$J$143,0)</f>
        <v>0</v>
      </c>
      <c r="BH143" s="176">
        <f>IF($N$143="sníž. přenesená",$J$143,0)</f>
        <v>0</v>
      </c>
      <c r="BI143" s="176">
        <f>IF($N$143="nulová",$J$143,0)</f>
        <v>0</v>
      </c>
      <c r="BJ143" s="99" t="s">
        <v>20</v>
      </c>
      <c r="BK143" s="176">
        <f>ROUND($I$143*$H$143,2)</f>
        <v>0</v>
      </c>
      <c r="BL143" s="99" t="s">
        <v>94</v>
      </c>
      <c r="BM143" s="99" t="s">
        <v>255</v>
      </c>
    </row>
    <row r="144" spans="2:51" s="6" customFormat="1" ht="13.5" customHeight="1">
      <c r="B144" s="177"/>
      <c r="C144" s="178"/>
      <c r="D144" s="179" t="s">
        <v>153</v>
      </c>
      <c r="E144" s="180"/>
      <c r="F144" s="180" t="s">
        <v>256</v>
      </c>
      <c r="G144" s="178"/>
      <c r="H144" s="181">
        <v>63.045</v>
      </c>
      <c r="J144" s="178"/>
      <c r="K144" s="178"/>
      <c r="L144" s="182"/>
      <c r="M144" s="183"/>
      <c r="N144" s="178"/>
      <c r="O144" s="178"/>
      <c r="P144" s="178"/>
      <c r="Q144" s="178"/>
      <c r="R144" s="178"/>
      <c r="S144" s="178"/>
      <c r="T144" s="184"/>
      <c r="AT144" s="185" t="s">
        <v>153</v>
      </c>
      <c r="AU144" s="185" t="s">
        <v>78</v>
      </c>
      <c r="AV144" s="185" t="s">
        <v>78</v>
      </c>
      <c r="AW144" s="185" t="s">
        <v>108</v>
      </c>
      <c r="AX144" s="185" t="s">
        <v>70</v>
      </c>
      <c r="AY144" s="185" t="s">
        <v>144</v>
      </c>
    </row>
    <row r="145" spans="2:51" s="6" customFormat="1" ht="13.5" customHeight="1">
      <c r="B145" s="177"/>
      <c r="C145" s="178"/>
      <c r="D145" s="189" t="s">
        <v>153</v>
      </c>
      <c r="E145" s="178"/>
      <c r="F145" s="180" t="s">
        <v>257</v>
      </c>
      <c r="G145" s="178"/>
      <c r="H145" s="181">
        <v>5.421</v>
      </c>
      <c r="J145" s="178"/>
      <c r="K145" s="178"/>
      <c r="L145" s="182"/>
      <c r="M145" s="183"/>
      <c r="N145" s="178"/>
      <c r="O145" s="178"/>
      <c r="P145" s="178"/>
      <c r="Q145" s="178"/>
      <c r="R145" s="178"/>
      <c r="S145" s="178"/>
      <c r="T145" s="184"/>
      <c r="AT145" s="185" t="s">
        <v>153</v>
      </c>
      <c r="AU145" s="185" t="s">
        <v>78</v>
      </c>
      <c r="AV145" s="185" t="s">
        <v>78</v>
      </c>
      <c r="AW145" s="185" t="s">
        <v>108</v>
      </c>
      <c r="AX145" s="185" t="s">
        <v>70</v>
      </c>
      <c r="AY145" s="185" t="s">
        <v>144</v>
      </c>
    </row>
    <row r="146" spans="2:51" s="6" customFormat="1" ht="13.5" customHeight="1">
      <c r="B146" s="177"/>
      <c r="C146" s="178"/>
      <c r="D146" s="189" t="s">
        <v>153</v>
      </c>
      <c r="E146" s="178"/>
      <c r="F146" s="180" t="s">
        <v>258</v>
      </c>
      <c r="G146" s="178"/>
      <c r="H146" s="181">
        <v>5.421</v>
      </c>
      <c r="J146" s="178"/>
      <c r="K146" s="178"/>
      <c r="L146" s="182"/>
      <c r="M146" s="183"/>
      <c r="N146" s="178"/>
      <c r="O146" s="178"/>
      <c r="P146" s="178"/>
      <c r="Q146" s="178"/>
      <c r="R146" s="178"/>
      <c r="S146" s="178"/>
      <c r="T146" s="184"/>
      <c r="AT146" s="185" t="s">
        <v>153</v>
      </c>
      <c r="AU146" s="185" t="s">
        <v>78</v>
      </c>
      <c r="AV146" s="185" t="s">
        <v>78</v>
      </c>
      <c r="AW146" s="185" t="s">
        <v>108</v>
      </c>
      <c r="AX146" s="185" t="s">
        <v>70</v>
      </c>
      <c r="AY146" s="185" t="s">
        <v>144</v>
      </c>
    </row>
    <row r="147" spans="2:65" s="6" customFormat="1" ht="24" customHeight="1">
      <c r="B147" s="95"/>
      <c r="C147" s="165" t="s">
        <v>259</v>
      </c>
      <c r="D147" s="165" t="s">
        <v>147</v>
      </c>
      <c r="E147" s="166" t="s">
        <v>260</v>
      </c>
      <c r="F147" s="167" t="s">
        <v>261</v>
      </c>
      <c r="G147" s="168" t="s">
        <v>150</v>
      </c>
      <c r="H147" s="169">
        <v>73.887</v>
      </c>
      <c r="I147" s="170"/>
      <c r="J147" s="171">
        <f>ROUND($I$147*$H$147,2)</f>
        <v>0</v>
      </c>
      <c r="K147" s="167"/>
      <c r="L147" s="139"/>
      <c r="M147" s="172"/>
      <c r="N147" s="173" t="s">
        <v>41</v>
      </c>
      <c r="O147" s="96"/>
      <c r="P147" s="96"/>
      <c r="Q147" s="174">
        <v>0.02109</v>
      </c>
      <c r="R147" s="174">
        <f>$Q$147*$H$147</f>
        <v>1.55827683</v>
      </c>
      <c r="S147" s="174">
        <v>0</v>
      </c>
      <c r="T147" s="175">
        <f>$S$147*$H$147</f>
        <v>0</v>
      </c>
      <c r="AR147" s="99" t="s">
        <v>94</v>
      </c>
      <c r="AT147" s="99" t="s">
        <v>147</v>
      </c>
      <c r="AU147" s="99" t="s">
        <v>78</v>
      </c>
      <c r="AY147" s="6" t="s">
        <v>144</v>
      </c>
      <c r="BE147" s="176">
        <f>IF($N$147="základní",$J$147,0)</f>
        <v>0</v>
      </c>
      <c r="BF147" s="176">
        <f>IF($N$147="snížená",$J$147,0)</f>
        <v>0</v>
      </c>
      <c r="BG147" s="176">
        <f>IF($N$147="zákl. přenesená",$J$147,0)</f>
        <v>0</v>
      </c>
      <c r="BH147" s="176">
        <f>IF($N$147="sníž. přenesená",$J$147,0)</f>
        <v>0</v>
      </c>
      <c r="BI147" s="176">
        <f>IF($N$147="nulová",$J$147,0)</f>
        <v>0</v>
      </c>
      <c r="BJ147" s="99" t="s">
        <v>20</v>
      </c>
      <c r="BK147" s="176">
        <f>ROUND($I$147*$H$147,2)</f>
        <v>0</v>
      </c>
      <c r="BL147" s="99" t="s">
        <v>94</v>
      </c>
      <c r="BM147" s="99" t="s">
        <v>262</v>
      </c>
    </row>
    <row r="148" spans="2:51" s="6" customFormat="1" ht="13.5" customHeight="1">
      <c r="B148" s="177"/>
      <c r="C148" s="178"/>
      <c r="D148" s="179" t="s">
        <v>153</v>
      </c>
      <c r="E148" s="180"/>
      <c r="F148" s="180" t="s">
        <v>256</v>
      </c>
      <c r="G148" s="178"/>
      <c r="H148" s="181">
        <v>63.045</v>
      </c>
      <c r="J148" s="178"/>
      <c r="K148" s="178"/>
      <c r="L148" s="182"/>
      <c r="M148" s="183"/>
      <c r="N148" s="178"/>
      <c r="O148" s="178"/>
      <c r="P148" s="178"/>
      <c r="Q148" s="178"/>
      <c r="R148" s="178"/>
      <c r="S148" s="178"/>
      <c r="T148" s="184"/>
      <c r="AT148" s="185" t="s">
        <v>153</v>
      </c>
      <c r="AU148" s="185" t="s">
        <v>78</v>
      </c>
      <c r="AV148" s="185" t="s">
        <v>78</v>
      </c>
      <c r="AW148" s="185" t="s">
        <v>108</v>
      </c>
      <c r="AX148" s="185" t="s">
        <v>70</v>
      </c>
      <c r="AY148" s="185" t="s">
        <v>144</v>
      </c>
    </row>
    <row r="149" spans="2:51" s="6" customFormat="1" ht="13.5" customHeight="1">
      <c r="B149" s="177"/>
      <c r="C149" s="178"/>
      <c r="D149" s="189" t="s">
        <v>153</v>
      </c>
      <c r="E149" s="178"/>
      <c r="F149" s="180" t="s">
        <v>257</v>
      </c>
      <c r="G149" s="178"/>
      <c r="H149" s="181">
        <v>5.421</v>
      </c>
      <c r="J149" s="178"/>
      <c r="K149" s="178"/>
      <c r="L149" s="182"/>
      <c r="M149" s="183"/>
      <c r="N149" s="178"/>
      <c r="O149" s="178"/>
      <c r="P149" s="178"/>
      <c r="Q149" s="178"/>
      <c r="R149" s="178"/>
      <c r="S149" s="178"/>
      <c r="T149" s="184"/>
      <c r="AT149" s="185" t="s">
        <v>153</v>
      </c>
      <c r="AU149" s="185" t="s">
        <v>78</v>
      </c>
      <c r="AV149" s="185" t="s">
        <v>78</v>
      </c>
      <c r="AW149" s="185" t="s">
        <v>108</v>
      </c>
      <c r="AX149" s="185" t="s">
        <v>70</v>
      </c>
      <c r="AY149" s="185" t="s">
        <v>144</v>
      </c>
    </row>
    <row r="150" spans="2:51" s="6" customFormat="1" ht="13.5" customHeight="1">
      <c r="B150" s="177"/>
      <c r="C150" s="178"/>
      <c r="D150" s="189" t="s">
        <v>153</v>
      </c>
      <c r="E150" s="178"/>
      <c r="F150" s="180" t="s">
        <v>258</v>
      </c>
      <c r="G150" s="178"/>
      <c r="H150" s="181">
        <v>5.421</v>
      </c>
      <c r="J150" s="178"/>
      <c r="K150" s="178"/>
      <c r="L150" s="182"/>
      <c r="M150" s="183"/>
      <c r="N150" s="178"/>
      <c r="O150" s="178"/>
      <c r="P150" s="178"/>
      <c r="Q150" s="178"/>
      <c r="R150" s="178"/>
      <c r="S150" s="178"/>
      <c r="T150" s="184"/>
      <c r="AT150" s="185" t="s">
        <v>153</v>
      </c>
      <c r="AU150" s="185" t="s">
        <v>78</v>
      </c>
      <c r="AV150" s="185" t="s">
        <v>78</v>
      </c>
      <c r="AW150" s="185" t="s">
        <v>108</v>
      </c>
      <c r="AX150" s="185" t="s">
        <v>70</v>
      </c>
      <c r="AY150" s="185" t="s">
        <v>144</v>
      </c>
    </row>
    <row r="151" spans="2:65" s="6" customFormat="1" ht="24" customHeight="1">
      <c r="B151" s="95"/>
      <c r="C151" s="165" t="s">
        <v>263</v>
      </c>
      <c r="D151" s="165" t="s">
        <v>147</v>
      </c>
      <c r="E151" s="166" t="s">
        <v>264</v>
      </c>
      <c r="F151" s="167" t="s">
        <v>265</v>
      </c>
      <c r="G151" s="168" t="s">
        <v>150</v>
      </c>
      <c r="H151" s="169">
        <v>135.819</v>
      </c>
      <c r="I151" s="170"/>
      <c r="J151" s="171">
        <f>ROUND($I$151*$H$151,2)</f>
        <v>0</v>
      </c>
      <c r="K151" s="167"/>
      <c r="L151" s="139"/>
      <c r="M151" s="172"/>
      <c r="N151" s="173" t="s">
        <v>41</v>
      </c>
      <c r="O151" s="96"/>
      <c r="P151" s="96"/>
      <c r="Q151" s="174">
        <v>0.02109</v>
      </c>
      <c r="R151" s="174">
        <f>$Q$151*$H$151</f>
        <v>2.86442271</v>
      </c>
      <c r="S151" s="174">
        <v>0</v>
      </c>
      <c r="T151" s="175">
        <f>$S$151*$H$151</f>
        <v>0</v>
      </c>
      <c r="AR151" s="99" t="s">
        <v>94</v>
      </c>
      <c r="AT151" s="99" t="s">
        <v>147</v>
      </c>
      <c r="AU151" s="99" t="s">
        <v>78</v>
      </c>
      <c r="AY151" s="6" t="s">
        <v>144</v>
      </c>
      <c r="BE151" s="176">
        <f>IF($N$151="základní",$J$151,0)</f>
        <v>0</v>
      </c>
      <c r="BF151" s="176">
        <f>IF($N$151="snížená",$J$151,0)</f>
        <v>0</v>
      </c>
      <c r="BG151" s="176">
        <f>IF($N$151="zákl. přenesená",$J$151,0)</f>
        <v>0</v>
      </c>
      <c r="BH151" s="176">
        <f>IF($N$151="sníž. přenesená",$J$151,0)</f>
        <v>0</v>
      </c>
      <c r="BI151" s="176">
        <f>IF($N$151="nulová",$J$151,0)</f>
        <v>0</v>
      </c>
      <c r="BJ151" s="99" t="s">
        <v>20</v>
      </c>
      <c r="BK151" s="176">
        <f>ROUND($I$151*$H$151,2)</f>
        <v>0</v>
      </c>
      <c r="BL151" s="99" t="s">
        <v>94</v>
      </c>
      <c r="BM151" s="99" t="s">
        <v>266</v>
      </c>
    </row>
    <row r="152" spans="2:51" s="6" customFormat="1" ht="13.5" customHeight="1">
      <c r="B152" s="177"/>
      <c r="C152" s="178"/>
      <c r="D152" s="179" t="s">
        <v>153</v>
      </c>
      <c r="E152" s="180"/>
      <c r="F152" s="180" t="s">
        <v>267</v>
      </c>
      <c r="G152" s="178"/>
      <c r="H152" s="181">
        <v>59.904</v>
      </c>
      <c r="J152" s="178"/>
      <c r="K152" s="178"/>
      <c r="L152" s="182"/>
      <c r="M152" s="183"/>
      <c r="N152" s="178"/>
      <c r="O152" s="178"/>
      <c r="P152" s="178"/>
      <c r="Q152" s="178"/>
      <c r="R152" s="178"/>
      <c r="S152" s="178"/>
      <c r="T152" s="184"/>
      <c r="AT152" s="185" t="s">
        <v>153</v>
      </c>
      <c r="AU152" s="185" t="s">
        <v>78</v>
      </c>
      <c r="AV152" s="185" t="s">
        <v>78</v>
      </c>
      <c r="AW152" s="185" t="s">
        <v>108</v>
      </c>
      <c r="AX152" s="185" t="s">
        <v>70</v>
      </c>
      <c r="AY152" s="185" t="s">
        <v>144</v>
      </c>
    </row>
    <row r="153" spans="2:51" s="6" customFormat="1" ht="13.5" customHeight="1">
      <c r="B153" s="177"/>
      <c r="C153" s="178"/>
      <c r="D153" s="189" t="s">
        <v>153</v>
      </c>
      <c r="E153" s="178"/>
      <c r="F153" s="180" t="s">
        <v>256</v>
      </c>
      <c r="G153" s="178"/>
      <c r="H153" s="181">
        <v>63.045</v>
      </c>
      <c r="J153" s="178"/>
      <c r="K153" s="178"/>
      <c r="L153" s="182"/>
      <c r="M153" s="183"/>
      <c r="N153" s="178"/>
      <c r="O153" s="178"/>
      <c r="P153" s="178"/>
      <c r="Q153" s="178"/>
      <c r="R153" s="178"/>
      <c r="S153" s="178"/>
      <c r="T153" s="184"/>
      <c r="AT153" s="185" t="s">
        <v>153</v>
      </c>
      <c r="AU153" s="185" t="s">
        <v>78</v>
      </c>
      <c r="AV153" s="185" t="s">
        <v>78</v>
      </c>
      <c r="AW153" s="185" t="s">
        <v>108</v>
      </c>
      <c r="AX153" s="185" t="s">
        <v>70</v>
      </c>
      <c r="AY153" s="185" t="s">
        <v>144</v>
      </c>
    </row>
    <row r="154" spans="2:51" s="6" customFormat="1" ht="13.5" customHeight="1">
      <c r="B154" s="177"/>
      <c r="C154" s="178"/>
      <c r="D154" s="189" t="s">
        <v>153</v>
      </c>
      <c r="E154" s="178"/>
      <c r="F154" s="180" t="s">
        <v>268</v>
      </c>
      <c r="G154" s="178"/>
      <c r="H154" s="181">
        <v>6.435</v>
      </c>
      <c r="J154" s="178"/>
      <c r="K154" s="178"/>
      <c r="L154" s="182"/>
      <c r="M154" s="183"/>
      <c r="N154" s="178"/>
      <c r="O154" s="178"/>
      <c r="P154" s="178"/>
      <c r="Q154" s="178"/>
      <c r="R154" s="178"/>
      <c r="S154" s="178"/>
      <c r="T154" s="184"/>
      <c r="AT154" s="185" t="s">
        <v>153</v>
      </c>
      <c r="AU154" s="185" t="s">
        <v>78</v>
      </c>
      <c r="AV154" s="185" t="s">
        <v>78</v>
      </c>
      <c r="AW154" s="185" t="s">
        <v>108</v>
      </c>
      <c r="AX154" s="185" t="s">
        <v>70</v>
      </c>
      <c r="AY154" s="185" t="s">
        <v>144</v>
      </c>
    </row>
    <row r="155" spans="2:51" s="6" customFormat="1" ht="13.5" customHeight="1">
      <c r="B155" s="177"/>
      <c r="C155" s="178"/>
      <c r="D155" s="189" t="s">
        <v>153</v>
      </c>
      <c r="E155" s="178"/>
      <c r="F155" s="180" t="s">
        <v>269</v>
      </c>
      <c r="G155" s="178"/>
      <c r="H155" s="181">
        <v>6.435</v>
      </c>
      <c r="J155" s="178"/>
      <c r="K155" s="178"/>
      <c r="L155" s="182"/>
      <c r="M155" s="183"/>
      <c r="N155" s="178"/>
      <c r="O155" s="178"/>
      <c r="P155" s="178"/>
      <c r="Q155" s="178"/>
      <c r="R155" s="178"/>
      <c r="S155" s="178"/>
      <c r="T155" s="184"/>
      <c r="AT155" s="185" t="s">
        <v>153</v>
      </c>
      <c r="AU155" s="185" t="s">
        <v>78</v>
      </c>
      <c r="AV155" s="185" t="s">
        <v>78</v>
      </c>
      <c r="AW155" s="185" t="s">
        <v>108</v>
      </c>
      <c r="AX155" s="185" t="s">
        <v>70</v>
      </c>
      <c r="AY155" s="185" t="s">
        <v>144</v>
      </c>
    </row>
    <row r="156" spans="2:65" s="6" customFormat="1" ht="24" customHeight="1">
      <c r="B156" s="95"/>
      <c r="C156" s="165" t="s">
        <v>270</v>
      </c>
      <c r="D156" s="165" t="s">
        <v>147</v>
      </c>
      <c r="E156" s="166" t="s">
        <v>271</v>
      </c>
      <c r="F156" s="167" t="s">
        <v>272</v>
      </c>
      <c r="G156" s="168" t="s">
        <v>209</v>
      </c>
      <c r="H156" s="169">
        <v>6.3</v>
      </c>
      <c r="I156" s="170"/>
      <c r="J156" s="171">
        <f>ROUND($I$156*$H$156,2)</f>
        <v>0</v>
      </c>
      <c r="K156" s="167"/>
      <c r="L156" s="139"/>
      <c r="M156" s="172"/>
      <c r="N156" s="173" t="s">
        <v>41</v>
      </c>
      <c r="O156" s="96"/>
      <c r="P156" s="96"/>
      <c r="Q156" s="174">
        <v>0.02109</v>
      </c>
      <c r="R156" s="174">
        <f>$Q$156*$H$156</f>
        <v>0.132867</v>
      </c>
      <c r="S156" s="174">
        <v>0</v>
      </c>
      <c r="T156" s="175">
        <f>$S$156*$H$156</f>
        <v>0</v>
      </c>
      <c r="AR156" s="99" t="s">
        <v>94</v>
      </c>
      <c r="AT156" s="99" t="s">
        <v>147</v>
      </c>
      <c r="AU156" s="99" t="s">
        <v>78</v>
      </c>
      <c r="AY156" s="6" t="s">
        <v>144</v>
      </c>
      <c r="BE156" s="176">
        <f>IF($N$156="základní",$J$156,0)</f>
        <v>0</v>
      </c>
      <c r="BF156" s="176">
        <f>IF($N$156="snížená",$J$156,0)</f>
        <v>0</v>
      </c>
      <c r="BG156" s="176">
        <f>IF($N$156="zákl. přenesená",$J$156,0)</f>
        <v>0</v>
      </c>
      <c r="BH156" s="176">
        <f>IF($N$156="sníž. přenesená",$J$156,0)</f>
        <v>0</v>
      </c>
      <c r="BI156" s="176">
        <f>IF($N$156="nulová",$J$156,0)</f>
        <v>0</v>
      </c>
      <c r="BJ156" s="99" t="s">
        <v>20</v>
      </c>
      <c r="BK156" s="176">
        <f>ROUND($I$156*$H$156,2)</f>
        <v>0</v>
      </c>
      <c r="BL156" s="99" t="s">
        <v>94</v>
      </c>
      <c r="BM156" s="99" t="s">
        <v>273</v>
      </c>
    </row>
    <row r="157" spans="2:51" s="6" customFormat="1" ht="13.5" customHeight="1">
      <c r="B157" s="177"/>
      <c r="C157" s="178"/>
      <c r="D157" s="179" t="s">
        <v>153</v>
      </c>
      <c r="E157" s="180"/>
      <c r="F157" s="180" t="s">
        <v>247</v>
      </c>
      <c r="G157" s="178"/>
      <c r="H157" s="181">
        <v>6.3</v>
      </c>
      <c r="J157" s="178"/>
      <c r="K157" s="178"/>
      <c r="L157" s="182"/>
      <c r="M157" s="183"/>
      <c r="N157" s="178"/>
      <c r="O157" s="178"/>
      <c r="P157" s="178"/>
      <c r="Q157" s="178"/>
      <c r="R157" s="178"/>
      <c r="S157" s="178"/>
      <c r="T157" s="184"/>
      <c r="AT157" s="185" t="s">
        <v>153</v>
      </c>
      <c r="AU157" s="185" t="s">
        <v>78</v>
      </c>
      <c r="AV157" s="185" t="s">
        <v>78</v>
      </c>
      <c r="AW157" s="185" t="s">
        <v>108</v>
      </c>
      <c r="AX157" s="185" t="s">
        <v>70</v>
      </c>
      <c r="AY157" s="185" t="s">
        <v>144</v>
      </c>
    </row>
    <row r="158" spans="2:65" s="6" customFormat="1" ht="24" customHeight="1">
      <c r="B158" s="95"/>
      <c r="C158" s="165" t="s">
        <v>274</v>
      </c>
      <c r="D158" s="165" t="s">
        <v>147</v>
      </c>
      <c r="E158" s="166" t="s">
        <v>275</v>
      </c>
      <c r="F158" s="167" t="s">
        <v>276</v>
      </c>
      <c r="G158" s="168" t="s">
        <v>209</v>
      </c>
      <c r="H158" s="169">
        <v>9.5</v>
      </c>
      <c r="I158" s="170"/>
      <c r="J158" s="171">
        <f>ROUND($I$158*$H$158,2)</f>
        <v>0</v>
      </c>
      <c r="K158" s="167"/>
      <c r="L158" s="139"/>
      <c r="M158" s="172"/>
      <c r="N158" s="173" t="s">
        <v>41</v>
      </c>
      <c r="O158" s="96"/>
      <c r="P158" s="96"/>
      <c r="Q158" s="174">
        <v>0.14018</v>
      </c>
      <c r="R158" s="174">
        <f>$Q$158*$H$158</f>
        <v>1.33171</v>
      </c>
      <c r="S158" s="174">
        <v>0</v>
      </c>
      <c r="T158" s="175">
        <f>$S$158*$H$158</f>
        <v>0</v>
      </c>
      <c r="AR158" s="99" t="s">
        <v>94</v>
      </c>
      <c r="AT158" s="99" t="s">
        <v>147</v>
      </c>
      <c r="AU158" s="99" t="s">
        <v>78</v>
      </c>
      <c r="AY158" s="6" t="s">
        <v>144</v>
      </c>
      <c r="BE158" s="176">
        <f>IF($N$158="základní",$J$158,0)</f>
        <v>0</v>
      </c>
      <c r="BF158" s="176">
        <f>IF($N$158="snížená",$J$158,0)</f>
        <v>0</v>
      </c>
      <c r="BG158" s="176">
        <f>IF($N$158="zákl. přenesená",$J$158,0)</f>
        <v>0</v>
      </c>
      <c r="BH158" s="176">
        <f>IF($N$158="sníž. přenesená",$J$158,0)</f>
        <v>0</v>
      </c>
      <c r="BI158" s="176">
        <f>IF($N$158="nulová",$J$158,0)</f>
        <v>0</v>
      </c>
      <c r="BJ158" s="99" t="s">
        <v>20</v>
      </c>
      <c r="BK158" s="176">
        <f>ROUND($I$158*$H$158,2)</f>
        <v>0</v>
      </c>
      <c r="BL158" s="99" t="s">
        <v>94</v>
      </c>
      <c r="BM158" s="99" t="s">
        <v>277</v>
      </c>
    </row>
    <row r="159" spans="2:65" s="6" customFormat="1" ht="24" customHeight="1">
      <c r="B159" s="95"/>
      <c r="C159" s="168" t="s">
        <v>278</v>
      </c>
      <c r="D159" s="168" t="s">
        <v>147</v>
      </c>
      <c r="E159" s="166" t="s">
        <v>279</v>
      </c>
      <c r="F159" s="167" t="s">
        <v>280</v>
      </c>
      <c r="G159" s="168" t="s">
        <v>209</v>
      </c>
      <c r="H159" s="169">
        <v>9.5</v>
      </c>
      <c r="I159" s="170"/>
      <c r="J159" s="171">
        <f>ROUND($I$159*$H$159,2)</f>
        <v>0</v>
      </c>
      <c r="K159" s="167"/>
      <c r="L159" s="139"/>
      <c r="M159" s="172"/>
      <c r="N159" s="173" t="s">
        <v>41</v>
      </c>
      <c r="O159" s="96"/>
      <c r="P159" s="96"/>
      <c r="Q159" s="174">
        <v>0.02109</v>
      </c>
      <c r="R159" s="174">
        <f>$Q$159*$H$159</f>
        <v>0.200355</v>
      </c>
      <c r="S159" s="174">
        <v>0</v>
      </c>
      <c r="T159" s="175">
        <f>$S$159*$H$159</f>
        <v>0</v>
      </c>
      <c r="AR159" s="99" t="s">
        <v>94</v>
      </c>
      <c r="AT159" s="99" t="s">
        <v>147</v>
      </c>
      <c r="AU159" s="99" t="s">
        <v>78</v>
      </c>
      <c r="AY159" s="99" t="s">
        <v>144</v>
      </c>
      <c r="BE159" s="176">
        <f>IF($N$159="základní",$J$159,0)</f>
        <v>0</v>
      </c>
      <c r="BF159" s="176">
        <f>IF($N$159="snížená",$J$159,0)</f>
        <v>0</v>
      </c>
      <c r="BG159" s="176">
        <f>IF($N$159="zákl. přenesená",$J$159,0)</f>
        <v>0</v>
      </c>
      <c r="BH159" s="176">
        <f>IF($N$159="sníž. přenesená",$J$159,0)</f>
        <v>0</v>
      </c>
      <c r="BI159" s="176">
        <f>IF($N$159="nulová",$J$159,0)</f>
        <v>0</v>
      </c>
      <c r="BJ159" s="99" t="s">
        <v>20</v>
      </c>
      <c r="BK159" s="176">
        <f>ROUND($I$159*$H$159,2)</f>
        <v>0</v>
      </c>
      <c r="BL159" s="99" t="s">
        <v>94</v>
      </c>
      <c r="BM159" s="99" t="s">
        <v>281</v>
      </c>
    </row>
    <row r="160" spans="2:47" s="6" customFormat="1" ht="54" customHeight="1">
      <c r="B160" s="95"/>
      <c r="C160" s="96"/>
      <c r="D160" s="179" t="s">
        <v>161</v>
      </c>
      <c r="E160" s="96"/>
      <c r="F160" s="186" t="s">
        <v>282</v>
      </c>
      <c r="G160" s="96"/>
      <c r="H160" s="96"/>
      <c r="J160" s="96"/>
      <c r="K160" s="96"/>
      <c r="L160" s="139"/>
      <c r="M160" s="187"/>
      <c r="N160" s="96"/>
      <c r="O160" s="96"/>
      <c r="P160" s="96"/>
      <c r="Q160" s="96"/>
      <c r="R160" s="96"/>
      <c r="S160" s="96"/>
      <c r="T160" s="188"/>
      <c r="AT160" s="6" t="s">
        <v>161</v>
      </c>
      <c r="AU160" s="6" t="s">
        <v>78</v>
      </c>
    </row>
    <row r="161" spans="2:65" s="6" customFormat="1" ht="34.5" customHeight="1">
      <c r="B161" s="95"/>
      <c r="C161" s="165" t="s">
        <v>283</v>
      </c>
      <c r="D161" s="165" t="s">
        <v>147</v>
      </c>
      <c r="E161" s="166" t="s">
        <v>284</v>
      </c>
      <c r="F161" s="167" t="s">
        <v>285</v>
      </c>
      <c r="G161" s="168" t="s">
        <v>209</v>
      </c>
      <c r="H161" s="169">
        <v>15.73</v>
      </c>
      <c r="I161" s="170"/>
      <c r="J161" s="171">
        <f>ROUND($I$161*$H$161,2)</f>
        <v>0</v>
      </c>
      <c r="K161" s="167"/>
      <c r="L161" s="139"/>
      <c r="M161" s="172"/>
      <c r="N161" s="173" t="s">
        <v>41</v>
      </c>
      <c r="O161" s="96"/>
      <c r="P161" s="96"/>
      <c r="Q161" s="174">
        <v>0.02109</v>
      </c>
      <c r="R161" s="174">
        <f>$Q$161*$H$161</f>
        <v>0.33174570000000003</v>
      </c>
      <c r="S161" s="174">
        <v>0</v>
      </c>
      <c r="T161" s="175">
        <f>$S$161*$H$161</f>
        <v>0</v>
      </c>
      <c r="AR161" s="99" t="s">
        <v>94</v>
      </c>
      <c r="AT161" s="99" t="s">
        <v>147</v>
      </c>
      <c r="AU161" s="99" t="s">
        <v>78</v>
      </c>
      <c r="AY161" s="6" t="s">
        <v>144</v>
      </c>
      <c r="BE161" s="176">
        <f>IF($N$161="základní",$J$161,0)</f>
        <v>0</v>
      </c>
      <c r="BF161" s="176">
        <f>IF($N$161="snížená",$J$161,0)</f>
        <v>0</v>
      </c>
      <c r="BG161" s="176">
        <f>IF($N$161="zákl. přenesená",$J$161,0)</f>
        <v>0</v>
      </c>
      <c r="BH161" s="176">
        <f>IF($N$161="sníž. přenesená",$J$161,0)</f>
        <v>0</v>
      </c>
      <c r="BI161" s="176">
        <f>IF($N$161="nulová",$J$161,0)</f>
        <v>0</v>
      </c>
      <c r="BJ161" s="99" t="s">
        <v>20</v>
      </c>
      <c r="BK161" s="176">
        <f>ROUND($I$161*$H$161,2)</f>
        <v>0</v>
      </c>
      <c r="BL161" s="99" t="s">
        <v>94</v>
      </c>
      <c r="BM161" s="99" t="s">
        <v>286</v>
      </c>
    </row>
    <row r="162" spans="2:51" s="6" customFormat="1" ht="13.5" customHeight="1">
      <c r="B162" s="177"/>
      <c r="C162" s="178"/>
      <c r="D162" s="179" t="s">
        <v>153</v>
      </c>
      <c r="E162" s="180"/>
      <c r="F162" s="180" t="s">
        <v>287</v>
      </c>
      <c r="G162" s="178"/>
      <c r="H162" s="181">
        <v>15.73</v>
      </c>
      <c r="J162" s="178"/>
      <c r="K162" s="178"/>
      <c r="L162" s="182"/>
      <c r="M162" s="183"/>
      <c r="N162" s="178"/>
      <c r="O162" s="178"/>
      <c r="P162" s="178"/>
      <c r="Q162" s="178"/>
      <c r="R162" s="178"/>
      <c r="S162" s="178"/>
      <c r="T162" s="184"/>
      <c r="AT162" s="185" t="s">
        <v>153</v>
      </c>
      <c r="AU162" s="185" t="s">
        <v>78</v>
      </c>
      <c r="AV162" s="185" t="s">
        <v>78</v>
      </c>
      <c r="AW162" s="185" t="s">
        <v>108</v>
      </c>
      <c r="AX162" s="185" t="s">
        <v>20</v>
      </c>
      <c r="AY162" s="185" t="s">
        <v>144</v>
      </c>
    </row>
    <row r="163" spans="2:65" s="6" customFormat="1" ht="24" customHeight="1">
      <c r="B163" s="95"/>
      <c r="C163" s="165" t="s">
        <v>288</v>
      </c>
      <c r="D163" s="165" t="s">
        <v>147</v>
      </c>
      <c r="E163" s="166" t="s">
        <v>289</v>
      </c>
      <c r="F163" s="167" t="s">
        <v>290</v>
      </c>
      <c r="G163" s="168" t="s">
        <v>209</v>
      </c>
      <c r="H163" s="169">
        <v>15.73</v>
      </c>
      <c r="I163" s="170"/>
      <c r="J163" s="171">
        <f>ROUND($I$163*$H$163,2)</f>
        <v>0</v>
      </c>
      <c r="K163" s="167"/>
      <c r="L163" s="139"/>
      <c r="M163" s="172"/>
      <c r="N163" s="173" t="s">
        <v>41</v>
      </c>
      <c r="O163" s="96"/>
      <c r="P163" s="96"/>
      <c r="Q163" s="174">
        <v>0.02109</v>
      </c>
      <c r="R163" s="174">
        <f>$Q$163*$H$163</f>
        <v>0.33174570000000003</v>
      </c>
      <c r="S163" s="174">
        <v>0</v>
      </c>
      <c r="T163" s="175">
        <f>$S$163*$H$163</f>
        <v>0</v>
      </c>
      <c r="AR163" s="99" t="s">
        <v>94</v>
      </c>
      <c r="AT163" s="99" t="s">
        <v>147</v>
      </c>
      <c r="AU163" s="99" t="s">
        <v>78</v>
      </c>
      <c r="AY163" s="6" t="s">
        <v>144</v>
      </c>
      <c r="BE163" s="176">
        <f>IF($N$163="základní",$J$163,0)</f>
        <v>0</v>
      </c>
      <c r="BF163" s="176">
        <f>IF($N$163="snížená",$J$163,0)</f>
        <v>0</v>
      </c>
      <c r="BG163" s="176">
        <f>IF($N$163="zákl. přenesená",$J$163,0)</f>
        <v>0</v>
      </c>
      <c r="BH163" s="176">
        <f>IF($N$163="sníž. přenesená",$J$163,0)</f>
        <v>0</v>
      </c>
      <c r="BI163" s="176">
        <f>IF($N$163="nulová",$J$163,0)</f>
        <v>0</v>
      </c>
      <c r="BJ163" s="99" t="s">
        <v>20</v>
      </c>
      <c r="BK163" s="176">
        <f>ROUND($I$163*$H$163,2)</f>
        <v>0</v>
      </c>
      <c r="BL163" s="99" t="s">
        <v>94</v>
      </c>
      <c r="BM163" s="99" t="s">
        <v>291</v>
      </c>
    </row>
    <row r="164" spans="2:51" s="6" customFormat="1" ht="13.5" customHeight="1">
      <c r="B164" s="177"/>
      <c r="C164" s="178"/>
      <c r="D164" s="179" t="s">
        <v>153</v>
      </c>
      <c r="E164" s="180"/>
      <c r="F164" s="180" t="s">
        <v>287</v>
      </c>
      <c r="G164" s="178"/>
      <c r="H164" s="181">
        <v>15.73</v>
      </c>
      <c r="J164" s="178"/>
      <c r="K164" s="178"/>
      <c r="L164" s="182"/>
      <c r="M164" s="183"/>
      <c r="N164" s="178"/>
      <c r="O164" s="178"/>
      <c r="P164" s="178"/>
      <c r="Q164" s="178"/>
      <c r="R164" s="178"/>
      <c r="S164" s="178"/>
      <c r="T164" s="184"/>
      <c r="AT164" s="185" t="s">
        <v>153</v>
      </c>
      <c r="AU164" s="185" t="s">
        <v>78</v>
      </c>
      <c r="AV164" s="185" t="s">
        <v>78</v>
      </c>
      <c r="AW164" s="185" t="s">
        <v>108</v>
      </c>
      <c r="AX164" s="185" t="s">
        <v>20</v>
      </c>
      <c r="AY164" s="185" t="s">
        <v>144</v>
      </c>
    </row>
    <row r="165" spans="2:65" s="6" customFormat="1" ht="34.5" customHeight="1">
      <c r="B165" s="95"/>
      <c r="C165" s="165" t="s">
        <v>292</v>
      </c>
      <c r="D165" s="165" t="s">
        <v>147</v>
      </c>
      <c r="E165" s="166" t="s">
        <v>293</v>
      </c>
      <c r="F165" s="167" t="s">
        <v>294</v>
      </c>
      <c r="G165" s="168" t="s">
        <v>209</v>
      </c>
      <c r="H165" s="169">
        <v>15.73</v>
      </c>
      <c r="I165" s="170"/>
      <c r="J165" s="171">
        <f>ROUND($I$165*$H$165,2)</f>
        <v>0</v>
      </c>
      <c r="K165" s="167"/>
      <c r="L165" s="139"/>
      <c r="M165" s="172"/>
      <c r="N165" s="173" t="s">
        <v>41</v>
      </c>
      <c r="O165" s="96"/>
      <c r="P165" s="96"/>
      <c r="Q165" s="174">
        <v>0.02109</v>
      </c>
      <c r="R165" s="174">
        <f>$Q$165*$H$165</f>
        <v>0.33174570000000003</v>
      </c>
      <c r="S165" s="174">
        <v>0</v>
      </c>
      <c r="T165" s="175">
        <f>$S$165*$H$165</f>
        <v>0</v>
      </c>
      <c r="AR165" s="99" t="s">
        <v>94</v>
      </c>
      <c r="AT165" s="99" t="s">
        <v>147</v>
      </c>
      <c r="AU165" s="99" t="s">
        <v>78</v>
      </c>
      <c r="AY165" s="6" t="s">
        <v>144</v>
      </c>
      <c r="BE165" s="176">
        <f>IF($N$165="základní",$J$165,0)</f>
        <v>0</v>
      </c>
      <c r="BF165" s="176">
        <f>IF($N$165="snížená",$J$165,0)</f>
        <v>0</v>
      </c>
      <c r="BG165" s="176">
        <f>IF($N$165="zákl. přenesená",$J$165,0)</f>
        <v>0</v>
      </c>
      <c r="BH165" s="176">
        <f>IF($N$165="sníž. přenesená",$J$165,0)</f>
        <v>0</v>
      </c>
      <c r="BI165" s="176">
        <f>IF($N$165="nulová",$J$165,0)</f>
        <v>0</v>
      </c>
      <c r="BJ165" s="99" t="s">
        <v>20</v>
      </c>
      <c r="BK165" s="176">
        <f>ROUND($I$165*$H$165,2)</f>
        <v>0</v>
      </c>
      <c r="BL165" s="99" t="s">
        <v>94</v>
      </c>
      <c r="BM165" s="99" t="s">
        <v>295</v>
      </c>
    </row>
    <row r="166" spans="2:51" s="6" customFormat="1" ht="13.5" customHeight="1">
      <c r="B166" s="177"/>
      <c r="C166" s="178"/>
      <c r="D166" s="179" t="s">
        <v>153</v>
      </c>
      <c r="E166" s="180"/>
      <c r="F166" s="180" t="s">
        <v>287</v>
      </c>
      <c r="G166" s="178"/>
      <c r="H166" s="181">
        <v>15.73</v>
      </c>
      <c r="J166" s="178"/>
      <c r="K166" s="178"/>
      <c r="L166" s="182"/>
      <c r="M166" s="183"/>
      <c r="N166" s="178"/>
      <c r="O166" s="178"/>
      <c r="P166" s="178"/>
      <c r="Q166" s="178"/>
      <c r="R166" s="178"/>
      <c r="S166" s="178"/>
      <c r="T166" s="184"/>
      <c r="AT166" s="185" t="s">
        <v>153</v>
      </c>
      <c r="AU166" s="185" t="s">
        <v>78</v>
      </c>
      <c r="AV166" s="185" t="s">
        <v>78</v>
      </c>
      <c r="AW166" s="185" t="s">
        <v>108</v>
      </c>
      <c r="AX166" s="185" t="s">
        <v>20</v>
      </c>
      <c r="AY166" s="185" t="s">
        <v>144</v>
      </c>
    </row>
    <row r="167" spans="2:65" s="6" customFormat="1" ht="24" customHeight="1">
      <c r="B167" s="95"/>
      <c r="C167" s="165" t="s">
        <v>296</v>
      </c>
      <c r="D167" s="165" t="s">
        <v>147</v>
      </c>
      <c r="E167" s="166" t="s">
        <v>297</v>
      </c>
      <c r="F167" s="167" t="s">
        <v>298</v>
      </c>
      <c r="G167" s="168" t="s">
        <v>209</v>
      </c>
      <c r="H167" s="169">
        <v>25.87</v>
      </c>
      <c r="I167" s="170"/>
      <c r="J167" s="171">
        <f>ROUND($I$167*$H$167,2)</f>
        <v>0</v>
      </c>
      <c r="K167" s="167"/>
      <c r="L167" s="139"/>
      <c r="M167" s="172"/>
      <c r="N167" s="173" t="s">
        <v>41</v>
      </c>
      <c r="O167" s="96"/>
      <c r="P167" s="96"/>
      <c r="Q167" s="174">
        <v>0.02109</v>
      </c>
      <c r="R167" s="174">
        <f>$Q$167*$H$167</f>
        <v>0.5455983000000001</v>
      </c>
      <c r="S167" s="174">
        <v>0</v>
      </c>
      <c r="T167" s="175">
        <f>$S$167*$H$167</f>
        <v>0</v>
      </c>
      <c r="AR167" s="99" t="s">
        <v>94</v>
      </c>
      <c r="AT167" s="99" t="s">
        <v>147</v>
      </c>
      <c r="AU167" s="99" t="s">
        <v>78</v>
      </c>
      <c r="AY167" s="6" t="s">
        <v>144</v>
      </c>
      <c r="BE167" s="176">
        <f>IF($N$167="základní",$J$167,0)</f>
        <v>0</v>
      </c>
      <c r="BF167" s="176">
        <f>IF($N$167="snížená",$J$167,0)</f>
        <v>0</v>
      </c>
      <c r="BG167" s="176">
        <f>IF($N$167="zákl. přenesená",$J$167,0)</f>
        <v>0</v>
      </c>
      <c r="BH167" s="176">
        <f>IF($N$167="sníž. přenesená",$J$167,0)</f>
        <v>0</v>
      </c>
      <c r="BI167" s="176">
        <f>IF($N$167="nulová",$J$167,0)</f>
        <v>0</v>
      </c>
      <c r="BJ167" s="99" t="s">
        <v>20</v>
      </c>
      <c r="BK167" s="176">
        <f>ROUND($I$167*$H$167,2)</f>
        <v>0</v>
      </c>
      <c r="BL167" s="99" t="s">
        <v>94</v>
      </c>
      <c r="BM167" s="99" t="s">
        <v>299</v>
      </c>
    </row>
    <row r="168" spans="2:51" s="6" customFormat="1" ht="13.5" customHeight="1">
      <c r="B168" s="177"/>
      <c r="C168" s="178"/>
      <c r="D168" s="179" t="s">
        <v>153</v>
      </c>
      <c r="E168" s="180"/>
      <c r="F168" s="180" t="s">
        <v>300</v>
      </c>
      <c r="G168" s="178"/>
      <c r="H168" s="181">
        <v>25.87</v>
      </c>
      <c r="J168" s="178"/>
      <c r="K168" s="178"/>
      <c r="L168" s="182"/>
      <c r="M168" s="183"/>
      <c r="N168" s="178"/>
      <c r="O168" s="178"/>
      <c r="P168" s="178"/>
      <c r="Q168" s="178"/>
      <c r="R168" s="178"/>
      <c r="S168" s="178"/>
      <c r="T168" s="184"/>
      <c r="AT168" s="185" t="s">
        <v>153</v>
      </c>
      <c r="AU168" s="185" t="s">
        <v>78</v>
      </c>
      <c r="AV168" s="185" t="s">
        <v>78</v>
      </c>
      <c r="AW168" s="185" t="s">
        <v>108</v>
      </c>
      <c r="AX168" s="185" t="s">
        <v>20</v>
      </c>
      <c r="AY168" s="185" t="s">
        <v>144</v>
      </c>
    </row>
    <row r="169" spans="2:65" s="6" customFormat="1" ht="24" customHeight="1">
      <c r="B169" s="95"/>
      <c r="C169" s="165" t="s">
        <v>301</v>
      </c>
      <c r="D169" s="165" t="s">
        <v>147</v>
      </c>
      <c r="E169" s="166" t="s">
        <v>302</v>
      </c>
      <c r="F169" s="167" t="s">
        <v>303</v>
      </c>
      <c r="G169" s="168" t="s">
        <v>209</v>
      </c>
      <c r="H169" s="169">
        <v>25.87</v>
      </c>
      <c r="I169" s="170"/>
      <c r="J169" s="171">
        <f>ROUND($I$169*$H$169,2)</f>
        <v>0</v>
      </c>
      <c r="K169" s="167"/>
      <c r="L169" s="139"/>
      <c r="M169" s="172"/>
      <c r="N169" s="173" t="s">
        <v>41</v>
      </c>
      <c r="O169" s="96"/>
      <c r="P169" s="96"/>
      <c r="Q169" s="174">
        <v>0.02109</v>
      </c>
      <c r="R169" s="174">
        <f>$Q$169*$H$169</f>
        <v>0.5455983000000001</v>
      </c>
      <c r="S169" s="174">
        <v>0</v>
      </c>
      <c r="T169" s="175">
        <f>$S$169*$H$169</f>
        <v>0</v>
      </c>
      <c r="AR169" s="99" t="s">
        <v>94</v>
      </c>
      <c r="AT169" s="99" t="s">
        <v>147</v>
      </c>
      <c r="AU169" s="99" t="s">
        <v>78</v>
      </c>
      <c r="AY169" s="6" t="s">
        <v>144</v>
      </c>
      <c r="BE169" s="176">
        <f>IF($N$169="základní",$J$169,0)</f>
        <v>0</v>
      </c>
      <c r="BF169" s="176">
        <f>IF($N$169="snížená",$J$169,0)</f>
        <v>0</v>
      </c>
      <c r="BG169" s="176">
        <f>IF($N$169="zákl. přenesená",$J$169,0)</f>
        <v>0</v>
      </c>
      <c r="BH169" s="176">
        <f>IF($N$169="sníž. přenesená",$J$169,0)</f>
        <v>0</v>
      </c>
      <c r="BI169" s="176">
        <f>IF($N$169="nulová",$J$169,0)</f>
        <v>0</v>
      </c>
      <c r="BJ169" s="99" t="s">
        <v>20</v>
      </c>
      <c r="BK169" s="176">
        <f>ROUND($I$169*$H$169,2)</f>
        <v>0</v>
      </c>
      <c r="BL169" s="99" t="s">
        <v>94</v>
      </c>
      <c r="BM169" s="99" t="s">
        <v>304</v>
      </c>
    </row>
    <row r="170" spans="2:51" s="6" customFormat="1" ht="13.5" customHeight="1">
      <c r="B170" s="177"/>
      <c r="C170" s="178"/>
      <c r="D170" s="179" t="s">
        <v>153</v>
      </c>
      <c r="E170" s="180"/>
      <c r="F170" s="180" t="s">
        <v>300</v>
      </c>
      <c r="G170" s="178"/>
      <c r="H170" s="181">
        <v>25.87</v>
      </c>
      <c r="J170" s="178"/>
      <c r="K170" s="178"/>
      <c r="L170" s="182"/>
      <c r="M170" s="183"/>
      <c r="N170" s="178"/>
      <c r="O170" s="178"/>
      <c r="P170" s="178"/>
      <c r="Q170" s="178"/>
      <c r="R170" s="178"/>
      <c r="S170" s="178"/>
      <c r="T170" s="184"/>
      <c r="AT170" s="185" t="s">
        <v>153</v>
      </c>
      <c r="AU170" s="185" t="s">
        <v>78</v>
      </c>
      <c r="AV170" s="185" t="s">
        <v>78</v>
      </c>
      <c r="AW170" s="185" t="s">
        <v>108</v>
      </c>
      <c r="AX170" s="185" t="s">
        <v>20</v>
      </c>
      <c r="AY170" s="185" t="s">
        <v>144</v>
      </c>
    </row>
    <row r="171" spans="2:65" s="6" customFormat="1" ht="24" customHeight="1">
      <c r="B171" s="95"/>
      <c r="C171" s="165" t="s">
        <v>305</v>
      </c>
      <c r="D171" s="165" t="s">
        <v>147</v>
      </c>
      <c r="E171" s="166" t="s">
        <v>306</v>
      </c>
      <c r="F171" s="167" t="s">
        <v>307</v>
      </c>
      <c r="G171" s="168" t="s">
        <v>209</v>
      </c>
      <c r="H171" s="169">
        <v>25.87</v>
      </c>
      <c r="I171" s="170"/>
      <c r="J171" s="171">
        <f>ROUND($I$171*$H$171,2)</f>
        <v>0</v>
      </c>
      <c r="K171" s="167"/>
      <c r="L171" s="139"/>
      <c r="M171" s="172"/>
      <c r="N171" s="173" t="s">
        <v>41</v>
      </c>
      <c r="O171" s="96"/>
      <c r="P171" s="96"/>
      <c r="Q171" s="174">
        <v>0.02109</v>
      </c>
      <c r="R171" s="174">
        <f>$Q$171*$H$171</f>
        <v>0.5455983000000001</v>
      </c>
      <c r="S171" s="174">
        <v>0</v>
      </c>
      <c r="T171" s="175">
        <f>$S$171*$H$171</f>
        <v>0</v>
      </c>
      <c r="AR171" s="99" t="s">
        <v>94</v>
      </c>
      <c r="AT171" s="99" t="s">
        <v>147</v>
      </c>
      <c r="AU171" s="99" t="s">
        <v>78</v>
      </c>
      <c r="AY171" s="6" t="s">
        <v>144</v>
      </c>
      <c r="BE171" s="176">
        <f>IF($N$171="základní",$J$171,0)</f>
        <v>0</v>
      </c>
      <c r="BF171" s="176">
        <f>IF($N$171="snížená",$J$171,0)</f>
        <v>0</v>
      </c>
      <c r="BG171" s="176">
        <f>IF($N$171="zákl. přenesená",$J$171,0)</f>
        <v>0</v>
      </c>
      <c r="BH171" s="176">
        <f>IF($N$171="sníž. přenesená",$J$171,0)</f>
        <v>0</v>
      </c>
      <c r="BI171" s="176">
        <f>IF($N$171="nulová",$J$171,0)</f>
        <v>0</v>
      </c>
      <c r="BJ171" s="99" t="s">
        <v>20</v>
      </c>
      <c r="BK171" s="176">
        <f>ROUND($I$171*$H$171,2)</f>
        <v>0</v>
      </c>
      <c r="BL171" s="99" t="s">
        <v>94</v>
      </c>
      <c r="BM171" s="99" t="s">
        <v>308</v>
      </c>
    </row>
    <row r="172" spans="2:51" s="6" customFormat="1" ht="13.5" customHeight="1">
      <c r="B172" s="177"/>
      <c r="C172" s="178"/>
      <c r="D172" s="179" t="s">
        <v>153</v>
      </c>
      <c r="E172" s="180"/>
      <c r="F172" s="180" t="s">
        <v>300</v>
      </c>
      <c r="G172" s="178"/>
      <c r="H172" s="181">
        <v>25.87</v>
      </c>
      <c r="J172" s="178"/>
      <c r="K172" s="178"/>
      <c r="L172" s="182"/>
      <c r="M172" s="183"/>
      <c r="N172" s="178"/>
      <c r="O172" s="178"/>
      <c r="P172" s="178"/>
      <c r="Q172" s="178"/>
      <c r="R172" s="178"/>
      <c r="S172" s="178"/>
      <c r="T172" s="184"/>
      <c r="AT172" s="185" t="s">
        <v>153</v>
      </c>
      <c r="AU172" s="185" t="s">
        <v>78</v>
      </c>
      <c r="AV172" s="185" t="s">
        <v>78</v>
      </c>
      <c r="AW172" s="185" t="s">
        <v>108</v>
      </c>
      <c r="AX172" s="185" t="s">
        <v>20</v>
      </c>
      <c r="AY172" s="185" t="s">
        <v>144</v>
      </c>
    </row>
    <row r="173" spans="2:65" s="6" customFormat="1" ht="34.5" customHeight="1">
      <c r="B173" s="95"/>
      <c r="C173" s="165" t="s">
        <v>309</v>
      </c>
      <c r="D173" s="165" t="s">
        <v>147</v>
      </c>
      <c r="E173" s="166" t="s">
        <v>310</v>
      </c>
      <c r="F173" s="167" t="s">
        <v>311</v>
      </c>
      <c r="G173" s="168" t="s">
        <v>312</v>
      </c>
      <c r="H173" s="169">
        <v>1</v>
      </c>
      <c r="I173" s="170"/>
      <c r="J173" s="171">
        <f>ROUND($I$173*$H$173,2)</f>
        <v>0</v>
      </c>
      <c r="K173" s="167"/>
      <c r="L173" s="139"/>
      <c r="M173" s="172"/>
      <c r="N173" s="173" t="s">
        <v>41</v>
      </c>
      <c r="O173" s="96"/>
      <c r="P173" s="96"/>
      <c r="Q173" s="174">
        <v>0.02109</v>
      </c>
      <c r="R173" s="174">
        <f>$Q$173*$H$173</f>
        <v>0.02109</v>
      </c>
      <c r="S173" s="174">
        <v>0</v>
      </c>
      <c r="T173" s="175">
        <f>$S$173*$H$173</f>
        <v>0</v>
      </c>
      <c r="AR173" s="99" t="s">
        <v>94</v>
      </c>
      <c r="AT173" s="99" t="s">
        <v>147</v>
      </c>
      <c r="AU173" s="99" t="s">
        <v>78</v>
      </c>
      <c r="AY173" s="6" t="s">
        <v>144</v>
      </c>
      <c r="BE173" s="176">
        <f>IF($N$173="základní",$J$173,0)</f>
        <v>0</v>
      </c>
      <c r="BF173" s="176">
        <f>IF($N$173="snížená",$J$173,0)</f>
        <v>0</v>
      </c>
      <c r="BG173" s="176">
        <f>IF($N$173="zákl. přenesená",$J$173,0)</f>
        <v>0</v>
      </c>
      <c r="BH173" s="176">
        <f>IF($N$173="sníž. přenesená",$J$173,0)</f>
        <v>0</v>
      </c>
      <c r="BI173" s="176">
        <f>IF($N$173="nulová",$J$173,0)</f>
        <v>0</v>
      </c>
      <c r="BJ173" s="99" t="s">
        <v>20</v>
      </c>
      <c r="BK173" s="176">
        <f>ROUND($I$173*$H$173,2)</f>
        <v>0</v>
      </c>
      <c r="BL173" s="99" t="s">
        <v>94</v>
      </c>
      <c r="BM173" s="99" t="s">
        <v>313</v>
      </c>
    </row>
    <row r="174" spans="2:65" s="6" customFormat="1" ht="24" customHeight="1">
      <c r="B174" s="95"/>
      <c r="C174" s="168" t="s">
        <v>314</v>
      </c>
      <c r="D174" s="168" t="s">
        <v>147</v>
      </c>
      <c r="E174" s="166" t="s">
        <v>315</v>
      </c>
      <c r="F174" s="167" t="s">
        <v>316</v>
      </c>
      <c r="G174" s="168" t="s">
        <v>312</v>
      </c>
      <c r="H174" s="169">
        <v>1</v>
      </c>
      <c r="I174" s="170"/>
      <c r="J174" s="171">
        <f>ROUND($I$174*$H$174,2)</f>
        <v>0</v>
      </c>
      <c r="K174" s="167"/>
      <c r="L174" s="139"/>
      <c r="M174" s="172"/>
      <c r="N174" s="173" t="s">
        <v>41</v>
      </c>
      <c r="O174" s="96"/>
      <c r="P174" s="96"/>
      <c r="Q174" s="174">
        <v>0.02109</v>
      </c>
      <c r="R174" s="174">
        <f>$Q$174*$H$174</f>
        <v>0.02109</v>
      </c>
      <c r="S174" s="174">
        <v>0</v>
      </c>
      <c r="T174" s="175">
        <f>$S$174*$H$174</f>
        <v>0</v>
      </c>
      <c r="AR174" s="99" t="s">
        <v>94</v>
      </c>
      <c r="AT174" s="99" t="s">
        <v>147</v>
      </c>
      <c r="AU174" s="99" t="s">
        <v>78</v>
      </c>
      <c r="AY174" s="99" t="s">
        <v>144</v>
      </c>
      <c r="BE174" s="176">
        <f>IF($N$174="základní",$J$174,0)</f>
        <v>0</v>
      </c>
      <c r="BF174" s="176">
        <f>IF($N$174="snížená",$J$174,0)</f>
        <v>0</v>
      </c>
      <c r="BG174" s="176">
        <f>IF($N$174="zákl. přenesená",$J$174,0)</f>
        <v>0</v>
      </c>
      <c r="BH174" s="176">
        <f>IF($N$174="sníž. přenesená",$J$174,0)</f>
        <v>0</v>
      </c>
      <c r="BI174" s="176">
        <f>IF($N$174="nulová",$J$174,0)</f>
        <v>0</v>
      </c>
      <c r="BJ174" s="99" t="s">
        <v>20</v>
      </c>
      <c r="BK174" s="176">
        <f>ROUND($I$174*$H$174,2)</f>
        <v>0</v>
      </c>
      <c r="BL174" s="99" t="s">
        <v>94</v>
      </c>
      <c r="BM174" s="99" t="s">
        <v>317</v>
      </c>
    </row>
    <row r="175" spans="2:65" s="6" customFormat="1" ht="24" customHeight="1">
      <c r="B175" s="95"/>
      <c r="C175" s="168" t="s">
        <v>318</v>
      </c>
      <c r="D175" s="168" t="s">
        <v>147</v>
      </c>
      <c r="E175" s="166" t="s">
        <v>319</v>
      </c>
      <c r="F175" s="167" t="s">
        <v>320</v>
      </c>
      <c r="G175" s="168" t="s">
        <v>312</v>
      </c>
      <c r="H175" s="169">
        <v>1</v>
      </c>
      <c r="I175" s="170"/>
      <c r="J175" s="171">
        <f>ROUND($I$175*$H$175,2)</f>
        <v>0</v>
      </c>
      <c r="K175" s="167"/>
      <c r="L175" s="139"/>
      <c r="M175" s="172"/>
      <c r="N175" s="173" t="s">
        <v>41</v>
      </c>
      <c r="O175" s="96"/>
      <c r="P175" s="96"/>
      <c r="Q175" s="174">
        <v>0.02109</v>
      </c>
      <c r="R175" s="174">
        <f>$Q$175*$H$175</f>
        <v>0.02109</v>
      </c>
      <c r="S175" s="174">
        <v>0</v>
      </c>
      <c r="T175" s="175">
        <f>$S$175*$H$175</f>
        <v>0</v>
      </c>
      <c r="AR175" s="99" t="s">
        <v>94</v>
      </c>
      <c r="AT175" s="99" t="s">
        <v>147</v>
      </c>
      <c r="AU175" s="99" t="s">
        <v>78</v>
      </c>
      <c r="AY175" s="99" t="s">
        <v>144</v>
      </c>
      <c r="BE175" s="176">
        <f>IF($N$175="základní",$J$175,0)</f>
        <v>0</v>
      </c>
      <c r="BF175" s="176">
        <f>IF($N$175="snížená",$J$175,0)</f>
        <v>0</v>
      </c>
      <c r="BG175" s="176">
        <f>IF($N$175="zákl. přenesená",$J$175,0)</f>
        <v>0</v>
      </c>
      <c r="BH175" s="176">
        <f>IF($N$175="sníž. přenesená",$J$175,0)</f>
        <v>0</v>
      </c>
      <c r="BI175" s="176">
        <f>IF($N$175="nulová",$J$175,0)</f>
        <v>0</v>
      </c>
      <c r="BJ175" s="99" t="s">
        <v>20</v>
      </c>
      <c r="BK175" s="176">
        <f>ROUND($I$175*$H$175,2)</f>
        <v>0</v>
      </c>
      <c r="BL175" s="99" t="s">
        <v>94</v>
      </c>
      <c r="BM175" s="99" t="s">
        <v>321</v>
      </c>
    </row>
    <row r="176" spans="2:65" s="6" customFormat="1" ht="34.5" customHeight="1">
      <c r="B176" s="95"/>
      <c r="C176" s="168" t="s">
        <v>322</v>
      </c>
      <c r="D176" s="168" t="s">
        <v>147</v>
      </c>
      <c r="E176" s="166" t="s">
        <v>323</v>
      </c>
      <c r="F176" s="167" t="s">
        <v>324</v>
      </c>
      <c r="G176" s="168" t="s">
        <v>312</v>
      </c>
      <c r="H176" s="169">
        <v>2</v>
      </c>
      <c r="I176" s="170"/>
      <c r="J176" s="171">
        <f>ROUND($I$176*$H$176,2)</f>
        <v>0</v>
      </c>
      <c r="K176" s="167"/>
      <c r="L176" s="139"/>
      <c r="M176" s="172"/>
      <c r="N176" s="173" t="s">
        <v>41</v>
      </c>
      <c r="O176" s="96"/>
      <c r="P176" s="96"/>
      <c r="Q176" s="174">
        <v>0.02109</v>
      </c>
      <c r="R176" s="174">
        <f>$Q$176*$H$176</f>
        <v>0.04218</v>
      </c>
      <c r="S176" s="174">
        <v>0</v>
      </c>
      <c r="T176" s="175">
        <f>$S$176*$H$176</f>
        <v>0</v>
      </c>
      <c r="AR176" s="99" t="s">
        <v>94</v>
      </c>
      <c r="AT176" s="99" t="s">
        <v>147</v>
      </c>
      <c r="AU176" s="99" t="s">
        <v>78</v>
      </c>
      <c r="AY176" s="99" t="s">
        <v>144</v>
      </c>
      <c r="BE176" s="176">
        <f>IF($N$176="základní",$J$176,0)</f>
        <v>0</v>
      </c>
      <c r="BF176" s="176">
        <f>IF($N$176="snížená",$J$176,0)</f>
        <v>0</v>
      </c>
      <c r="BG176" s="176">
        <f>IF($N$176="zákl. přenesená",$J$176,0)</f>
        <v>0</v>
      </c>
      <c r="BH176" s="176">
        <f>IF($N$176="sníž. přenesená",$J$176,0)</f>
        <v>0</v>
      </c>
      <c r="BI176" s="176">
        <f>IF($N$176="nulová",$J$176,0)</f>
        <v>0</v>
      </c>
      <c r="BJ176" s="99" t="s">
        <v>20</v>
      </c>
      <c r="BK176" s="176">
        <f>ROUND($I$176*$H$176,2)</f>
        <v>0</v>
      </c>
      <c r="BL176" s="99" t="s">
        <v>94</v>
      </c>
      <c r="BM176" s="99" t="s">
        <v>325</v>
      </c>
    </row>
    <row r="177" spans="2:65" s="6" customFormat="1" ht="24" customHeight="1">
      <c r="B177" s="95"/>
      <c r="C177" s="168" t="s">
        <v>326</v>
      </c>
      <c r="D177" s="168" t="s">
        <v>147</v>
      </c>
      <c r="E177" s="166" t="s">
        <v>327</v>
      </c>
      <c r="F177" s="167" t="s">
        <v>328</v>
      </c>
      <c r="G177" s="168" t="s">
        <v>312</v>
      </c>
      <c r="H177" s="169">
        <v>2</v>
      </c>
      <c r="I177" s="170"/>
      <c r="J177" s="171">
        <f>ROUND($I$177*$H$177,2)</f>
        <v>0</v>
      </c>
      <c r="K177" s="167"/>
      <c r="L177" s="139"/>
      <c r="M177" s="172"/>
      <c r="N177" s="173" t="s">
        <v>41</v>
      </c>
      <c r="O177" s="96"/>
      <c r="P177" s="96"/>
      <c r="Q177" s="174">
        <v>0.02109</v>
      </c>
      <c r="R177" s="174">
        <f>$Q$177*$H$177</f>
        <v>0.04218</v>
      </c>
      <c r="S177" s="174">
        <v>0</v>
      </c>
      <c r="T177" s="175">
        <f>$S$177*$H$177</f>
        <v>0</v>
      </c>
      <c r="AR177" s="99" t="s">
        <v>94</v>
      </c>
      <c r="AT177" s="99" t="s">
        <v>147</v>
      </c>
      <c r="AU177" s="99" t="s">
        <v>78</v>
      </c>
      <c r="AY177" s="99" t="s">
        <v>144</v>
      </c>
      <c r="BE177" s="176">
        <f>IF($N$177="základní",$J$177,0)</f>
        <v>0</v>
      </c>
      <c r="BF177" s="176">
        <f>IF($N$177="snížená",$J$177,0)</f>
        <v>0</v>
      </c>
      <c r="BG177" s="176">
        <f>IF($N$177="zákl. přenesená",$J$177,0)</f>
        <v>0</v>
      </c>
      <c r="BH177" s="176">
        <f>IF($N$177="sníž. přenesená",$J$177,0)</f>
        <v>0</v>
      </c>
      <c r="BI177" s="176">
        <f>IF($N$177="nulová",$J$177,0)</f>
        <v>0</v>
      </c>
      <c r="BJ177" s="99" t="s">
        <v>20</v>
      </c>
      <c r="BK177" s="176">
        <f>ROUND($I$177*$H$177,2)</f>
        <v>0</v>
      </c>
      <c r="BL177" s="99" t="s">
        <v>94</v>
      </c>
      <c r="BM177" s="99" t="s">
        <v>329</v>
      </c>
    </row>
    <row r="178" spans="2:65" s="6" customFormat="1" ht="24" customHeight="1">
      <c r="B178" s="95"/>
      <c r="C178" s="168" t="s">
        <v>26</v>
      </c>
      <c r="D178" s="168" t="s">
        <v>147</v>
      </c>
      <c r="E178" s="166" t="s">
        <v>330</v>
      </c>
      <c r="F178" s="167" t="s">
        <v>331</v>
      </c>
      <c r="G178" s="168" t="s">
        <v>312</v>
      </c>
      <c r="H178" s="169">
        <v>2</v>
      </c>
      <c r="I178" s="170"/>
      <c r="J178" s="171">
        <f>ROUND($I$178*$H$178,2)</f>
        <v>0</v>
      </c>
      <c r="K178" s="167"/>
      <c r="L178" s="139"/>
      <c r="M178" s="172"/>
      <c r="N178" s="173" t="s">
        <v>41</v>
      </c>
      <c r="O178" s="96"/>
      <c r="P178" s="96"/>
      <c r="Q178" s="174">
        <v>0.02109</v>
      </c>
      <c r="R178" s="174">
        <f>$Q$178*$H$178</f>
        <v>0.04218</v>
      </c>
      <c r="S178" s="174">
        <v>0</v>
      </c>
      <c r="T178" s="175">
        <f>$S$178*$H$178</f>
        <v>0</v>
      </c>
      <c r="AR178" s="99" t="s">
        <v>94</v>
      </c>
      <c r="AT178" s="99" t="s">
        <v>147</v>
      </c>
      <c r="AU178" s="99" t="s">
        <v>78</v>
      </c>
      <c r="AY178" s="99" t="s">
        <v>144</v>
      </c>
      <c r="BE178" s="176">
        <f>IF($N$178="základní",$J$178,0)</f>
        <v>0</v>
      </c>
      <c r="BF178" s="176">
        <f>IF($N$178="snížená",$J$178,0)</f>
        <v>0</v>
      </c>
      <c r="BG178" s="176">
        <f>IF($N$178="zákl. přenesená",$J$178,0)</f>
        <v>0</v>
      </c>
      <c r="BH178" s="176">
        <f>IF($N$178="sníž. přenesená",$J$178,0)</f>
        <v>0</v>
      </c>
      <c r="BI178" s="176">
        <f>IF($N$178="nulová",$J$178,0)</f>
        <v>0</v>
      </c>
      <c r="BJ178" s="99" t="s">
        <v>20</v>
      </c>
      <c r="BK178" s="176">
        <f>ROUND($I$178*$H$178,2)</f>
        <v>0</v>
      </c>
      <c r="BL178" s="99" t="s">
        <v>94</v>
      </c>
      <c r="BM178" s="99" t="s">
        <v>332</v>
      </c>
    </row>
    <row r="179" spans="2:65" s="6" customFormat="1" ht="34.5" customHeight="1">
      <c r="B179" s="95"/>
      <c r="C179" s="168" t="s">
        <v>333</v>
      </c>
      <c r="D179" s="168" t="s">
        <v>147</v>
      </c>
      <c r="E179" s="166" t="s">
        <v>334</v>
      </c>
      <c r="F179" s="167" t="s">
        <v>335</v>
      </c>
      <c r="G179" s="168" t="s">
        <v>312</v>
      </c>
      <c r="H179" s="169">
        <v>6</v>
      </c>
      <c r="I179" s="170"/>
      <c r="J179" s="171">
        <f>ROUND($I$179*$H$179,2)</f>
        <v>0</v>
      </c>
      <c r="K179" s="167"/>
      <c r="L179" s="139"/>
      <c r="M179" s="172"/>
      <c r="N179" s="173" t="s">
        <v>41</v>
      </c>
      <c r="O179" s="96"/>
      <c r="P179" s="96"/>
      <c r="Q179" s="174">
        <v>0.02109</v>
      </c>
      <c r="R179" s="174">
        <f>$Q$179*$H$179</f>
        <v>0.12654</v>
      </c>
      <c r="S179" s="174">
        <v>0</v>
      </c>
      <c r="T179" s="175">
        <f>$S$179*$H$179</f>
        <v>0</v>
      </c>
      <c r="AR179" s="99" t="s">
        <v>94</v>
      </c>
      <c r="AT179" s="99" t="s">
        <v>147</v>
      </c>
      <c r="AU179" s="99" t="s">
        <v>78</v>
      </c>
      <c r="AY179" s="99" t="s">
        <v>144</v>
      </c>
      <c r="BE179" s="176">
        <f>IF($N$179="základní",$J$179,0)</f>
        <v>0</v>
      </c>
      <c r="BF179" s="176">
        <f>IF($N$179="snížená",$J$179,0)</f>
        <v>0</v>
      </c>
      <c r="BG179" s="176">
        <f>IF($N$179="zákl. přenesená",$J$179,0)</f>
        <v>0</v>
      </c>
      <c r="BH179" s="176">
        <f>IF($N$179="sníž. přenesená",$J$179,0)</f>
        <v>0</v>
      </c>
      <c r="BI179" s="176">
        <f>IF($N$179="nulová",$J$179,0)</f>
        <v>0</v>
      </c>
      <c r="BJ179" s="99" t="s">
        <v>20</v>
      </c>
      <c r="BK179" s="176">
        <f>ROUND($I$179*$H$179,2)</f>
        <v>0</v>
      </c>
      <c r="BL179" s="99" t="s">
        <v>94</v>
      </c>
      <c r="BM179" s="99" t="s">
        <v>336</v>
      </c>
    </row>
    <row r="180" spans="2:65" s="6" customFormat="1" ht="24" customHeight="1">
      <c r="B180" s="95"/>
      <c r="C180" s="168" t="s">
        <v>337</v>
      </c>
      <c r="D180" s="168" t="s">
        <v>147</v>
      </c>
      <c r="E180" s="166" t="s">
        <v>338</v>
      </c>
      <c r="F180" s="167" t="s">
        <v>339</v>
      </c>
      <c r="G180" s="168" t="s">
        <v>312</v>
      </c>
      <c r="H180" s="169">
        <v>6</v>
      </c>
      <c r="I180" s="170"/>
      <c r="J180" s="171">
        <f>ROUND($I$180*$H$180,2)</f>
        <v>0</v>
      </c>
      <c r="K180" s="167"/>
      <c r="L180" s="139"/>
      <c r="M180" s="172"/>
      <c r="N180" s="173" t="s">
        <v>41</v>
      </c>
      <c r="O180" s="96"/>
      <c r="P180" s="96"/>
      <c r="Q180" s="174">
        <v>0.02109</v>
      </c>
      <c r="R180" s="174">
        <f>$Q$180*$H$180</f>
        <v>0.12654</v>
      </c>
      <c r="S180" s="174">
        <v>0</v>
      </c>
      <c r="T180" s="175">
        <f>$S$180*$H$180</f>
        <v>0</v>
      </c>
      <c r="AR180" s="99" t="s">
        <v>94</v>
      </c>
      <c r="AT180" s="99" t="s">
        <v>147</v>
      </c>
      <c r="AU180" s="99" t="s">
        <v>78</v>
      </c>
      <c r="AY180" s="99" t="s">
        <v>144</v>
      </c>
      <c r="BE180" s="176">
        <f>IF($N$180="základní",$J$180,0)</f>
        <v>0</v>
      </c>
      <c r="BF180" s="176">
        <f>IF($N$180="snížená",$J$180,0)</f>
        <v>0</v>
      </c>
      <c r="BG180" s="176">
        <f>IF($N$180="zákl. přenesená",$J$180,0)</f>
        <v>0</v>
      </c>
      <c r="BH180" s="176">
        <f>IF($N$180="sníž. přenesená",$J$180,0)</f>
        <v>0</v>
      </c>
      <c r="BI180" s="176">
        <f>IF($N$180="nulová",$J$180,0)</f>
        <v>0</v>
      </c>
      <c r="BJ180" s="99" t="s">
        <v>20</v>
      </c>
      <c r="BK180" s="176">
        <f>ROUND($I$180*$H$180,2)</f>
        <v>0</v>
      </c>
      <c r="BL180" s="99" t="s">
        <v>94</v>
      </c>
      <c r="BM180" s="99" t="s">
        <v>340</v>
      </c>
    </row>
    <row r="181" spans="2:65" s="6" customFormat="1" ht="24" customHeight="1">
      <c r="B181" s="95"/>
      <c r="C181" s="168" t="s">
        <v>341</v>
      </c>
      <c r="D181" s="168" t="s">
        <v>147</v>
      </c>
      <c r="E181" s="166" t="s">
        <v>342</v>
      </c>
      <c r="F181" s="167" t="s">
        <v>343</v>
      </c>
      <c r="G181" s="168" t="s">
        <v>312</v>
      </c>
      <c r="H181" s="169">
        <v>6</v>
      </c>
      <c r="I181" s="170"/>
      <c r="J181" s="171">
        <f>ROUND($I$181*$H$181,2)</f>
        <v>0</v>
      </c>
      <c r="K181" s="167"/>
      <c r="L181" s="139"/>
      <c r="M181" s="172"/>
      <c r="N181" s="173" t="s">
        <v>41</v>
      </c>
      <c r="O181" s="96"/>
      <c r="P181" s="96"/>
      <c r="Q181" s="174">
        <v>0.02109</v>
      </c>
      <c r="R181" s="174">
        <f>$Q$181*$H$181</f>
        <v>0.12654</v>
      </c>
      <c r="S181" s="174">
        <v>0</v>
      </c>
      <c r="T181" s="175">
        <f>$S$181*$H$181</f>
        <v>0</v>
      </c>
      <c r="AR181" s="99" t="s">
        <v>94</v>
      </c>
      <c r="AT181" s="99" t="s">
        <v>147</v>
      </c>
      <c r="AU181" s="99" t="s">
        <v>78</v>
      </c>
      <c r="AY181" s="99" t="s">
        <v>144</v>
      </c>
      <c r="BE181" s="176">
        <f>IF($N$181="základní",$J$181,0)</f>
        <v>0</v>
      </c>
      <c r="BF181" s="176">
        <f>IF($N$181="snížená",$J$181,0)</f>
        <v>0</v>
      </c>
      <c r="BG181" s="176">
        <f>IF($N$181="zákl. přenesená",$J$181,0)</f>
        <v>0</v>
      </c>
      <c r="BH181" s="176">
        <f>IF($N$181="sníž. přenesená",$J$181,0)</f>
        <v>0</v>
      </c>
      <c r="BI181" s="176">
        <f>IF($N$181="nulová",$J$181,0)</f>
        <v>0</v>
      </c>
      <c r="BJ181" s="99" t="s">
        <v>20</v>
      </c>
      <c r="BK181" s="176">
        <f>ROUND($I$181*$H$181,2)</f>
        <v>0</v>
      </c>
      <c r="BL181" s="99" t="s">
        <v>94</v>
      </c>
      <c r="BM181" s="99" t="s">
        <v>344</v>
      </c>
    </row>
    <row r="182" spans="2:65" s="6" customFormat="1" ht="13.5" customHeight="1">
      <c r="B182" s="95"/>
      <c r="C182" s="168" t="s">
        <v>345</v>
      </c>
      <c r="D182" s="168" t="s">
        <v>147</v>
      </c>
      <c r="E182" s="166" t="s">
        <v>346</v>
      </c>
      <c r="F182" s="167" t="s">
        <v>347</v>
      </c>
      <c r="G182" s="168" t="s">
        <v>312</v>
      </c>
      <c r="H182" s="169">
        <v>48</v>
      </c>
      <c r="I182" s="170"/>
      <c r="J182" s="171">
        <f>ROUND($I$182*$H$182,2)</f>
        <v>0</v>
      </c>
      <c r="K182" s="167"/>
      <c r="L182" s="139"/>
      <c r="M182" s="172"/>
      <c r="N182" s="173" t="s">
        <v>41</v>
      </c>
      <c r="O182" s="96"/>
      <c r="P182" s="96"/>
      <c r="Q182" s="174">
        <v>0.02109</v>
      </c>
      <c r="R182" s="174">
        <f>$Q$182*$H$182</f>
        <v>1.01232</v>
      </c>
      <c r="S182" s="174">
        <v>0</v>
      </c>
      <c r="T182" s="175">
        <f>$S$182*$H$182</f>
        <v>0</v>
      </c>
      <c r="AR182" s="99" t="s">
        <v>94</v>
      </c>
      <c r="AT182" s="99" t="s">
        <v>147</v>
      </c>
      <c r="AU182" s="99" t="s">
        <v>78</v>
      </c>
      <c r="AY182" s="99" t="s">
        <v>144</v>
      </c>
      <c r="BE182" s="176">
        <f>IF($N$182="základní",$J$182,0)</f>
        <v>0</v>
      </c>
      <c r="BF182" s="176">
        <f>IF($N$182="snížená",$J$182,0)</f>
        <v>0</v>
      </c>
      <c r="BG182" s="176">
        <f>IF($N$182="zákl. přenesená",$J$182,0)</f>
        <v>0</v>
      </c>
      <c r="BH182" s="176">
        <f>IF($N$182="sníž. přenesená",$J$182,0)</f>
        <v>0</v>
      </c>
      <c r="BI182" s="176">
        <f>IF($N$182="nulová",$J$182,0)</f>
        <v>0</v>
      </c>
      <c r="BJ182" s="99" t="s">
        <v>20</v>
      </c>
      <c r="BK182" s="176">
        <f>ROUND($I$182*$H$182,2)</f>
        <v>0</v>
      </c>
      <c r="BL182" s="99" t="s">
        <v>94</v>
      </c>
      <c r="BM182" s="99" t="s">
        <v>348</v>
      </c>
    </row>
    <row r="183" spans="2:65" s="6" customFormat="1" ht="34.5" customHeight="1">
      <c r="B183" s="95"/>
      <c r="C183" s="168" t="s">
        <v>349</v>
      </c>
      <c r="D183" s="168" t="s">
        <v>147</v>
      </c>
      <c r="E183" s="166" t="s">
        <v>350</v>
      </c>
      <c r="F183" s="167" t="s">
        <v>351</v>
      </c>
      <c r="G183" s="168" t="s">
        <v>312</v>
      </c>
      <c r="H183" s="169">
        <v>2</v>
      </c>
      <c r="I183" s="170"/>
      <c r="J183" s="171">
        <f>ROUND($I$183*$H$183,2)</f>
        <v>0</v>
      </c>
      <c r="K183" s="167"/>
      <c r="L183" s="139"/>
      <c r="M183" s="172"/>
      <c r="N183" s="173" t="s">
        <v>41</v>
      </c>
      <c r="O183" s="96"/>
      <c r="P183" s="96"/>
      <c r="Q183" s="174">
        <v>0.02109</v>
      </c>
      <c r="R183" s="174">
        <f>$Q$183*$H$183</f>
        <v>0.04218</v>
      </c>
      <c r="S183" s="174">
        <v>0</v>
      </c>
      <c r="T183" s="175">
        <f>$S$183*$H$183</f>
        <v>0</v>
      </c>
      <c r="AR183" s="99" t="s">
        <v>94</v>
      </c>
      <c r="AT183" s="99" t="s">
        <v>147</v>
      </c>
      <c r="AU183" s="99" t="s">
        <v>78</v>
      </c>
      <c r="AY183" s="99" t="s">
        <v>144</v>
      </c>
      <c r="BE183" s="176">
        <f>IF($N$183="základní",$J$183,0)</f>
        <v>0</v>
      </c>
      <c r="BF183" s="176">
        <f>IF($N$183="snížená",$J$183,0)</f>
        <v>0</v>
      </c>
      <c r="BG183" s="176">
        <f>IF($N$183="zákl. přenesená",$J$183,0)</f>
        <v>0</v>
      </c>
      <c r="BH183" s="176">
        <f>IF($N$183="sníž. přenesená",$J$183,0)</f>
        <v>0</v>
      </c>
      <c r="BI183" s="176">
        <f>IF($N$183="nulová",$J$183,0)</f>
        <v>0</v>
      </c>
      <c r="BJ183" s="99" t="s">
        <v>20</v>
      </c>
      <c r="BK183" s="176">
        <f>ROUND($I$183*$H$183,2)</f>
        <v>0</v>
      </c>
      <c r="BL183" s="99" t="s">
        <v>94</v>
      </c>
      <c r="BM183" s="99" t="s">
        <v>352</v>
      </c>
    </row>
    <row r="184" spans="2:65" s="6" customFormat="1" ht="24" customHeight="1">
      <c r="B184" s="95"/>
      <c r="C184" s="168" t="s">
        <v>353</v>
      </c>
      <c r="D184" s="168" t="s">
        <v>147</v>
      </c>
      <c r="E184" s="166" t="s">
        <v>354</v>
      </c>
      <c r="F184" s="167" t="s">
        <v>355</v>
      </c>
      <c r="G184" s="168" t="s">
        <v>312</v>
      </c>
      <c r="H184" s="169">
        <v>2</v>
      </c>
      <c r="I184" s="170"/>
      <c r="J184" s="171">
        <f>ROUND($I$184*$H$184,2)</f>
        <v>0</v>
      </c>
      <c r="K184" s="167"/>
      <c r="L184" s="139"/>
      <c r="M184" s="172"/>
      <c r="N184" s="173" t="s">
        <v>41</v>
      </c>
      <c r="O184" s="96"/>
      <c r="P184" s="96"/>
      <c r="Q184" s="174">
        <v>0.02109</v>
      </c>
      <c r="R184" s="174">
        <f>$Q$184*$H$184</f>
        <v>0.04218</v>
      </c>
      <c r="S184" s="174">
        <v>0</v>
      </c>
      <c r="T184" s="175">
        <f>$S$184*$H$184</f>
        <v>0</v>
      </c>
      <c r="AR184" s="99" t="s">
        <v>94</v>
      </c>
      <c r="AT184" s="99" t="s">
        <v>147</v>
      </c>
      <c r="AU184" s="99" t="s">
        <v>78</v>
      </c>
      <c r="AY184" s="99" t="s">
        <v>144</v>
      </c>
      <c r="BE184" s="176">
        <f>IF($N$184="základní",$J$184,0)</f>
        <v>0</v>
      </c>
      <c r="BF184" s="176">
        <f>IF($N$184="snížená",$J$184,0)</f>
        <v>0</v>
      </c>
      <c r="BG184" s="176">
        <f>IF($N$184="zákl. přenesená",$J$184,0)</f>
        <v>0</v>
      </c>
      <c r="BH184" s="176">
        <f>IF($N$184="sníž. přenesená",$J$184,0)</f>
        <v>0</v>
      </c>
      <c r="BI184" s="176">
        <f>IF($N$184="nulová",$J$184,0)</f>
        <v>0</v>
      </c>
      <c r="BJ184" s="99" t="s">
        <v>20</v>
      </c>
      <c r="BK184" s="176">
        <f>ROUND($I$184*$H$184,2)</f>
        <v>0</v>
      </c>
      <c r="BL184" s="99" t="s">
        <v>94</v>
      </c>
      <c r="BM184" s="99" t="s">
        <v>356</v>
      </c>
    </row>
    <row r="185" spans="2:65" s="6" customFormat="1" ht="24" customHeight="1">
      <c r="B185" s="95"/>
      <c r="C185" s="168" t="s">
        <v>357</v>
      </c>
      <c r="D185" s="168" t="s">
        <v>147</v>
      </c>
      <c r="E185" s="166" t="s">
        <v>358</v>
      </c>
      <c r="F185" s="167" t="s">
        <v>359</v>
      </c>
      <c r="G185" s="168" t="s">
        <v>312</v>
      </c>
      <c r="H185" s="169">
        <v>2</v>
      </c>
      <c r="I185" s="170"/>
      <c r="J185" s="171">
        <f>ROUND($I$185*$H$185,2)</f>
        <v>0</v>
      </c>
      <c r="K185" s="167"/>
      <c r="L185" s="139"/>
      <c r="M185" s="172"/>
      <c r="N185" s="173" t="s">
        <v>41</v>
      </c>
      <c r="O185" s="96"/>
      <c r="P185" s="96"/>
      <c r="Q185" s="174">
        <v>0.02109</v>
      </c>
      <c r="R185" s="174">
        <f>$Q$185*$H$185</f>
        <v>0.04218</v>
      </c>
      <c r="S185" s="174">
        <v>0</v>
      </c>
      <c r="T185" s="175">
        <f>$S$185*$H$185</f>
        <v>0</v>
      </c>
      <c r="AR185" s="99" t="s">
        <v>94</v>
      </c>
      <c r="AT185" s="99" t="s">
        <v>147</v>
      </c>
      <c r="AU185" s="99" t="s">
        <v>78</v>
      </c>
      <c r="AY185" s="99" t="s">
        <v>144</v>
      </c>
      <c r="BE185" s="176">
        <f>IF($N$185="základní",$J$185,0)</f>
        <v>0</v>
      </c>
      <c r="BF185" s="176">
        <f>IF($N$185="snížená",$J$185,0)</f>
        <v>0</v>
      </c>
      <c r="BG185" s="176">
        <f>IF($N$185="zákl. přenesená",$J$185,0)</f>
        <v>0</v>
      </c>
      <c r="BH185" s="176">
        <f>IF($N$185="sníž. přenesená",$J$185,0)</f>
        <v>0</v>
      </c>
      <c r="BI185" s="176">
        <f>IF($N$185="nulová",$J$185,0)</f>
        <v>0</v>
      </c>
      <c r="BJ185" s="99" t="s">
        <v>20</v>
      </c>
      <c r="BK185" s="176">
        <f>ROUND($I$185*$H$185,2)</f>
        <v>0</v>
      </c>
      <c r="BL185" s="99" t="s">
        <v>94</v>
      </c>
      <c r="BM185" s="99" t="s">
        <v>360</v>
      </c>
    </row>
    <row r="186" spans="2:65" s="6" customFormat="1" ht="34.5" customHeight="1">
      <c r="B186" s="95"/>
      <c r="C186" s="168" t="s">
        <v>361</v>
      </c>
      <c r="D186" s="168" t="s">
        <v>147</v>
      </c>
      <c r="E186" s="166" t="s">
        <v>362</v>
      </c>
      <c r="F186" s="167" t="s">
        <v>363</v>
      </c>
      <c r="G186" s="168" t="s">
        <v>312</v>
      </c>
      <c r="H186" s="169">
        <v>2</v>
      </c>
      <c r="I186" s="170"/>
      <c r="J186" s="171">
        <f>ROUND($I$186*$H$186,2)</f>
        <v>0</v>
      </c>
      <c r="K186" s="167"/>
      <c r="L186" s="139"/>
      <c r="M186" s="172"/>
      <c r="N186" s="173" t="s">
        <v>41</v>
      </c>
      <c r="O186" s="96"/>
      <c r="P186" s="96"/>
      <c r="Q186" s="174">
        <v>0.02109</v>
      </c>
      <c r="R186" s="174">
        <f>$Q$186*$H$186</f>
        <v>0.04218</v>
      </c>
      <c r="S186" s="174">
        <v>0</v>
      </c>
      <c r="T186" s="175">
        <f>$S$186*$H$186</f>
        <v>0</v>
      </c>
      <c r="AR186" s="99" t="s">
        <v>94</v>
      </c>
      <c r="AT186" s="99" t="s">
        <v>147</v>
      </c>
      <c r="AU186" s="99" t="s">
        <v>78</v>
      </c>
      <c r="AY186" s="99" t="s">
        <v>144</v>
      </c>
      <c r="BE186" s="176">
        <f>IF($N$186="základní",$J$186,0)</f>
        <v>0</v>
      </c>
      <c r="BF186" s="176">
        <f>IF($N$186="snížená",$J$186,0)</f>
        <v>0</v>
      </c>
      <c r="BG186" s="176">
        <f>IF($N$186="zákl. přenesená",$J$186,0)</f>
        <v>0</v>
      </c>
      <c r="BH186" s="176">
        <f>IF($N$186="sníž. přenesená",$J$186,0)</f>
        <v>0</v>
      </c>
      <c r="BI186" s="176">
        <f>IF($N$186="nulová",$J$186,0)</f>
        <v>0</v>
      </c>
      <c r="BJ186" s="99" t="s">
        <v>20</v>
      </c>
      <c r="BK186" s="176">
        <f>ROUND($I$186*$H$186,2)</f>
        <v>0</v>
      </c>
      <c r="BL186" s="99" t="s">
        <v>94</v>
      </c>
      <c r="BM186" s="99" t="s">
        <v>364</v>
      </c>
    </row>
    <row r="187" spans="2:65" s="6" customFormat="1" ht="24" customHeight="1">
      <c r="B187" s="95"/>
      <c r="C187" s="168" t="s">
        <v>365</v>
      </c>
      <c r="D187" s="168" t="s">
        <v>147</v>
      </c>
      <c r="E187" s="166" t="s">
        <v>366</v>
      </c>
      <c r="F187" s="167" t="s">
        <v>367</v>
      </c>
      <c r="G187" s="168" t="s">
        <v>312</v>
      </c>
      <c r="H187" s="169">
        <v>2</v>
      </c>
      <c r="I187" s="170"/>
      <c r="J187" s="171">
        <f>ROUND($I$187*$H$187,2)</f>
        <v>0</v>
      </c>
      <c r="K187" s="167"/>
      <c r="L187" s="139"/>
      <c r="M187" s="172"/>
      <c r="N187" s="173" t="s">
        <v>41</v>
      </c>
      <c r="O187" s="96"/>
      <c r="P187" s="96"/>
      <c r="Q187" s="174">
        <v>0.02109</v>
      </c>
      <c r="R187" s="174">
        <f>$Q$187*$H$187</f>
        <v>0.04218</v>
      </c>
      <c r="S187" s="174">
        <v>0</v>
      </c>
      <c r="T187" s="175">
        <f>$S$187*$H$187</f>
        <v>0</v>
      </c>
      <c r="AR187" s="99" t="s">
        <v>94</v>
      </c>
      <c r="AT187" s="99" t="s">
        <v>147</v>
      </c>
      <c r="AU187" s="99" t="s">
        <v>78</v>
      </c>
      <c r="AY187" s="99" t="s">
        <v>144</v>
      </c>
      <c r="BE187" s="176">
        <f>IF($N$187="základní",$J$187,0)</f>
        <v>0</v>
      </c>
      <c r="BF187" s="176">
        <f>IF($N$187="snížená",$J$187,0)</f>
        <v>0</v>
      </c>
      <c r="BG187" s="176">
        <f>IF($N$187="zákl. přenesená",$J$187,0)</f>
        <v>0</v>
      </c>
      <c r="BH187" s="176">
        <f>IF($N$187="sníž. přenesená",$J$187,0)</f>
        <v>0</v>
      </c>
      <c r="BI187" s="176">
        <f>IF($N$187="nulová",$J$187,0)</f>
        <v>0</v>
      </c>
      <c r="BJ187" s="99" t="s">
        <v>20</v>
      </c>
      <c r="BK187" s="176">
        <f>ROUND($I$187*$H$187,2)</f>
        <v>0</v>
      </c>
      <c r="BL187" s="99" t="s">
        <v>94</v>
      </c>
      <c r="BM187" s="99" t="s">
        <v>368</v>
      </c>
    </row>
    <row r="188" spans="2:65" s="6" customFormat="1" ht="24" customHeight="1">
      <c r="B188" s="95"/>
      <c r="C188" s="168" t="s">
        <v>369</v>
      </c>
      <c r="D188" s="168" t="s">
        <v>147</v>
      </c>
      <c r="E188" s="166" t="s">
        <v>370</v>
      </c>
      <c r="F188" s="167" t="s">
        <v>371</v>
      </c>
      <c r="G188" s="168" t="s">
        <v>312</v>
      </c>
      <c r="H188" s="169">
        <v>2</v>
      </c>
      <c r="I188" s="170"/>
      <c r="J188" s="171">
        <f>ROUND($I$188*$H$188,2)</f>
        <v>0</v>
      </c>
      <c r="K188" s="167"/>
      <c r="L188" s="139"/>
      <c r="M188" s="172"/>
      <c r="N188" s="173" t="s">
        <v>41</v>
      </c>
      <c r="O188" s="96"/>
      <c r="P188" s="96"/>
      <c r="Q188" s="174">
        <v>0.02109</v>
      </c>
      <c r="R188" s="174">
        <f>$Q$188*$H$188</f>
        <v>0.04218</v>
      </c>
      <c r="S188" s="174">
        <v>0</v>
      </c>
      <c r="T188" s="175">
        <f>$S$188*$H$188</f>
        <v>0</v>
      </c>
      <c r="AR188" s="99" t="s">
        <v>94</v>
      </c>
      <c r="AT188" s="99" t="s">
        <v>147</v>
      </c>
      <c r="AU188" s="99" t="s">
        <v>78</v>
      </c>
      <c r="AY188" s="99" t="s">
        <v>144</v>
      </c>
      <c r="BE188" s="176">
        <f>IF($N$188="základní",$J$188,0)</f>
        <v>0</v>
      </c>
      <c r="BF188" s="176">
        <f>IF($N$188="snížená",$J$188,0)</f>
        <v>0</v>
      </c>
      <c r="BG188" s="176">
        <f>IF($N$188="zákl. přenesená",$J$188,0)</f>
        <v>0</v>
      </c>
      <c r="BH188" s="176">
        <f>IF($N$188="sníž. přenesená",$J$188,0)</f>
        <v>0</v>
      </c>
      <c r="BI188" s="176">
        <f>IF($N$188="nulová",$J$188,0)</f>
        <v>0</v>
      </c>
      <c r="BJ188" s="99" t="s">
        <v>20</v>
      </c>
      <c r="BK188" s="176">
        <f>ROUND($I$188*$H$188,2)</f>
        <v>0</v>
      </c>
      <c r="BL188" s="99" t="s">
        <v>94</v>
      </c>
      <c r="BM188" s="99" t="s">
        <v>372</v>
      </c>
    </row>
    <row r="189" spans="2:65" s="6" customFormat="1" ht="34.5" customHeight="1">
      <c r="B189" s="95"/>
      <c r="C189" s="168" t="s">
        <v>373</v>
      </c>
      <c r="D189" s="168" t="s">
        <v>147</v>
      </c>
      <c r="E189" s="166" t="s">
        <v>374</v>
      </c>
      <c r="F189" s="167" t="s">
        <v>375</v>
      </c>
      <c r="G189" s="168" t="s">
        <v>312</v>
      </c>
      <c r="H189" s="169">
        <v>2</v>
      </c>
      <c r="I189" s="170"/>
      <c r="J189" s="171">
        <f>ROUND($I$189*$H$189,2)</f>
        <v>0</v>
      </c>
      <c r="K189" s="167"/>
      <c r="L189" s="139"/>
      <c r="M189" s="172"/>
      <c r="N189" s="173" t="s">
        <v>41</v>
      </c>
      <c r="O189" s="96"/>
      <c r="P189" s="96"/>
      <c r="Q189" s="174">
        <v>0.02109</v>
      </c>
      <c r="R189" s="174">
        <f>$Q$189*$H$189</f>
        <v>0.04218</v>
      </c>
      <c r="S189" s="174">
        <v>0</v>
      </c>
      <c r="T189" s="175">
        <f>$S$189*$H$189</f>
        <v>0</v>
      </c>
      <c r="AR189" s="99" t="s">
        <v>94</v>
      </c>
      <c r="AT189" s="99" t="s">
        <v>147</v>
      </c>
      <c r="AU189" s="99" t="s">
        <v>78</v>
      </c>
      <c r="AY189" s="99" t="s">
        <v>144</v>
      </c>
      <c r="BE189" s="176">
        <f>IF($N$189="základní",$J$189,0)</f>
        <v>0</v>
      </c>
      <c r="BF189" s="176">
        <f>IF($N$189="snížená",$J$189,0)</f>
        <v>0</v>
      </c>
      <c r="BG189" s="176">
        <f>IF($N$189="zákl. přenesená",$J$189,0)</f>
        <v>0</v>
      </c>
      <c r="BH189" s="176">
        <f>IF($N$189="sníž. přenesená",$J$189,0)</f>
        <v>0</v>
      </c>
      <c r="BI189" s="176">
        <f>IF($N$189="nulová",$J$189,0)</f>
        <v>0</v>
      </c>
      <c r="BJ189" s="99" t="s">
        <v>20</v>
      </c>
      <c r="BK189" s="176">
        <f>ROUND($I$189*$H$189,2)</f>
        <v>0</v>
      </c>
      <c r="BL189" s="99" t="s">
        <v>94</v>
      </c>
      <c r="BM189" s="99" t="s">
        <v>376</v>
      </c>
    </row>
    <row r="190" spans="2:65" s="6" customFormat="1" ht="24" customHeight="1">
      <c r="B190" s="95"/>
      <c r="C190" s="168" t="s">
        <v>377</v>
      </c>
      <c r="D190" s="168" t="s">
        <v>147</v>
      </c>
      <c r="E190" s="166" t="s">
        <v>378</v>
      </c>
      <c r="F190" s="167" t="s">
        <v>379</v>
      </c>
      <c r="G190" s="168" t="s">
        <v>312</v>
      </c>
      <c r="H190" s="169">
        <v>2</v>
      </c>
      <c r="I190" s="170"/>
      <c r="J190" s="171">
        <f>ROUND($I$190*$H$190,2)</f>
        <v>0</v>
      </c>
      <c r="K190" s="167"/>
      <c r="L190" s="139"/>
      <c r="M190" s="172"/>
      <c r="N190" s="173" t="s">
        <v>41</v>
      </c>
      <c r="O190" s="96"/>
      <c r="P190" s="96"/>
      <c r="Q190" s="174">
        <v>0.02109</v>
      </c>
      <c r="R190" s="174">
        <f>$Q$190*$H$190</f>
        <v>0.04218</v>
      </c>
      <c r="S190" s="174">
        <v>0</v>
      </c>
      <c r="T190" s="175">
        <f>$S$190*$H$190</f>
        <v>0</v>
      </c>
      <c r="AR190" s="99" t="s">
        <v>94</v>
      </c>
      <c r="AT190" s="99" t="s">
        <v>147</v>
      </c>
      <c r="AU190" s="99" t="s">
        <v>78</v>
      </c>
      <c r="AY190" s="99" t="s">
        <v>144</v>
      </c>
      <c r="BE190" s="176">
        <f>IF($N$190="základní",$J$190,0)</f>
        <v>0</v>
      </c>
      <c r="BF190" s="176">
        <f>IF($N$190="snížená",$J$190,0)</f>
        <v>0</v>
      </c>
      <c r="BG190" s="176">
        <f>IF($N$190="zákl. přenesená",$J$190,0)</f>
        <v>0</v>
      </c>
      <c r="BH190" s="176">
        <f>IF($N$190="sníž. přenesená",$J$190,0)</f>
        <v>0</v>
      </c>
      <c r="BI190" s="176">
        <f>IF($N$190="nulová",$J$190,0)</f>
        <v>0</v>
      </c>
      <c r="BJ190" s="99" t="s">
        <v>20</v>
      </c>
      <c r="BK190" s="176">
        <f>ROUND($I$190*$H$190,2)</f>
        <v>0</v>
      </c>
      <c r="BL190" s="99" t="s">
        <v>94</v>
      </c>
      <c r="BM190" s="99" t="s">
        <v>380</v>
      </c>
    </row>
    <row r="191" spans="2:65" s="6" customFormat="1" ht="24" customHeight="1">
      <c r="B191" s="95"/>
      <c r="C191" s="168" t="s">
        <v>381</v>
      </c>
      <c r="D191" s="168" t="s">
        <v>147</v>
      </c>
      <c r="E191" s="166" t="s">
        <v>382</v>
      </c>
      <c r="F191" s="167" t="s">
        <v>383</v>
      </c>
      <c r="G191" s="168" t="s">
        <v>312</v>
      </c>
      <c r="H191" s="169">
        <v>2</v>
      </c>
      <c r="I191" s="170"/>
      <c r="J191" s="171">
        <f>ROUND($I$191*$H$191,2)</f>
        <v>0</v>
      </c>
      <c r="K191" s="167"/>
      <c r="L191" s="139"/>
      <c r="M191" s="172"/>
      <c r="N191" s="173" t="s">
        <v>41</v>
      </c>
      <c r="O191" s="96"/>
      <c r="P191" s="96"/>
      <c r="Q191" s="174">
        <v>0.02109</v>
      </c>
      <c r="R191" s="174">
        <f>$Q$191*$H$191</f>
        <v>0.04218</v>
      </c>
      <c r="S191" s="174">
        <v>0</v>
      </c>
      <c r="T191" s="175">
        <f>$S$191*$H$191</f>
        <v>0</v>
      </c>
      <c r="AR191" s="99" t="s">
        <v>94</v>
      </c>
      <c r="AT191" s="99" t="s">
        <v>147</v>
      </c>
      <c r="AU191" s="99" t="s">
        <v>78</v>
      </c>
      <c r="AY191" s="99" t="s">
        <v>144</v>
      </c>
      <c r="BE191" s="176">
        <f>IF($N$191="základní",$J$191,0)</f>
        <v>0</v>
      </c>
      <c r="BF191" s="176">
        <f>IF($N$191="snížená",$J$191,0)</f>
        <v>0</v>
      </c>
      <c r="BG191" s="176">
        <f>IF($N$191="zákl. přenesená",$J$191,0)</f>
        <v>0</v>
      </c>
      <c r="BH191" s="176">
        <f>IF($N$191="sníž. přenesená",$J$191,0)</f>
        <v>0</v>
      </c>
      <c r="BI191" s="176">
        <f>IF($N$191="nulová",$J$191,0)</f>
        <v>0</v>
      </c>
      <c r="BJ191" s="99" t="s">
        <v>20</v>
      </c>
      <c r="BK191" s="176">
        <f>ROUND($I$191*$H$191,2)</f>
        <v>0</v>
      </c>
      <c r="BL191" s="99" t="s">
        <v>94</v>
      </c>
      <c r="BM191" s="99" t="s">
        <v>384</v>
      </c>
    </row>
    <row r="192" spans="2:65" s="6" customFormat="1" ht="34.5" customHeight="1">
      <c r="B192" s="95"/>
      <c r="C192" s="168" t="s">
        <v>385</v>
      </c>
      <c r="D192" s="168" t="s">
        <v>147</v>
      </c>
      <c r="E192" s="166" t="s">
        <v>386</v>
      </c>
      <c r="F192" s="167" t="s">
        <v>387</v>
      </c>
      <c r="G192" s="168" t="s">
        <v>312</v>
      </c>
      <c r="H192" s="169">
        <v>3</v>
      </c>
      <c r="I192" s="170"/>
      <c r="J192" s="171">
        <f>ROUND($I$192*$H$192,2)</f>
        <v>0</v>
      </c>
      <c r="K192" s="167"/>
      <c r="L192" s="139"/>
      <c r="M192" s="172"/>
      <c r="N192" s="173" t="s">
        <v>41</v>
      </c>
      <c r="O192" s="96"/>
      <c r="P192" s="96"/>
      <c r="Q192" s="174">
        <v>0.02109</v>
      </c>
      <c r="R192" s="174">
        <f>$Q$192*$H$192</f>
        <v>0.06327</v>
      </c>
      <c r="S192" s="174">
        <v>0</v>
      </c>
      <c r="T192" s="175">
        <f>$S$192*$H$192</f>
        <v>0</v>
      </c>
      <c r="AR192" s="99" t="s">
        <v>94</v>
      </c>
      <c r="AT192" s="99" t="s">
        <v>147</v>
      </c>
      <c r="AU192" s="99" t="s">
        <v>78</v>
      </c>
      <c r="AY192" s="99" t="s">
        <v>144</v>
      </c>
      <c r="BE192" s="176">
        <f>IF($N$192="základní",$J$192,0)</f>
        <v>0</v>
      </c>
      <c r="BF192" s="176">
        <f>IF($N$192="snížená",$J$192,0)</f>
        <v>0</v>
      </c>
      <c r="BG192" s="176">
        <f>IF($N$192="zákl. přenesená",$J$192,0)</f>
        <v>0</v>
      </c>
      <c r="BH192" s="176">
        <f>IF($N$192="sníž. přenesená",$J$192,0)</f>
        <v>0</v>
      </c>
      <c r="BI192" s="176">
        <f>IF($N$192="nulová",$J$192,0)</f>
        <v>0</v>
      </c>
      <c r="BJ192" s="99" t="s">
        <v>20</v>
      </c>
      <c r="BK192" s="176">
        <f>ROUND($I$192*$H$192,2)</f>
        <v>0</v>
      </c>
      <c r="BL192" s="99" t="s">
        <v>94</v>
      </c>
      <c r="BM192" s="99" t="s">
        <v>388</v>
      </c>
    </row>
    <row r="193" spans="2:65" s="6" customFormat="1" ht="24" customHeight="1">
      <c r="B193" s="95"/>
      <c r="C193" s="168" t="s">
        <v>389</v>
      </c>
      <c r="D193" s="168" t="s">
        <v>147</v>
      </c>
      <c r="E193" s="166" t="s">
        <v>390</v>
      </c>
      <c r="F193" s="167" t="s">
        <v>391</v>
      </c>
      <c r="G193" s="168" t="s">
        <v>312</v>
      </c>
      <c r="H193" s="169">
        <v>3</v>
      </c>
      <c r="I193" s="170"/>
      <c r="J193" s="171">
        <f>ROUND($I$193*$H$193,2)</f>
        <v>0</v>
      </c>
      <c r="K193" s="167"/>
      <c r="L193" s="139"/>
      <c r="M193" s="172"/>
      <c r="N193" s="173" t="s">
        <v>41</v>
      </c>
      <c r="O193" s="96"/>
      <c r="P193" s="96"/>
      <c r="Q193" s="174">
        <v>0.02109</v>
      </c>
      <c r="R193" s="174">
        <f>$Q$193*$H$193</f>
        <v>0.06327</v>
      </c>
      <c r="S193" s="174">
        <v>0</v>
      </c>
      <c r="T193" s="175">
        <f>$S$193*$H$193</f>
        <v>0</v>
      </c>
      <c r="AR193" s="99" t="s">
        <v>94</v>
      </c>
      <c r="AT193" s="99" t="s">
        <v>147</v>
      </c>
      <c r="AU193" s="99" t="s">
        <v>78</v>
      </c>
      <c r="AY193" s="99" t="s">
        <v>144</v>
      </c>
      <c r="BE193" s="176">
        <f>IF($N$193="základní",$J$193,0)</f>
        <v>0</v>
      </c>
      <c r="BF193" s="176">
        <f>IF($N$193="snížená",$J$193,0)</f>
        <v>0</v>
      </c>
      <c r="BG193" s="176">
        <f>IF($N$193="zákl. přenesená",$J$193,0)</f>
        <v>0</v>
      </c>
      <c r="BH193" s="176">
        <f>IF($N$193="sníž. přenesená",$J$193,0)</f>
        <v>0</v>
      </c>
      <c r="BI193" s="176">
        <f>IF($N$193="nulová",$J$193,0)</f>
        <v>0</v>
      </c>
      <c r="BJ193" s="99" t="s">
        <v>20</v>
      </c>
      <c r="BK193" s="176">
        <f>ROUND($I$193*$H$193,2)</f>
        <v>0</v>
      </c>
      <c r="BL193" s="99" t="s">
        <v>94</v>
      </c>
      <c r="BM193" s="99" t="s">
        <v>392</v>
      </c>
    </row>
    <row r="194" spans="2:65" s="6" customFormat="1" ht="24" customHeight="1">
      <c r="B194" s="95"/>
      <c r="C194" s="168" t="s">
        <v>393</v>
      </c>
      <c r="D194" s="168" t="s">
        <v>147</v>
      </c>
      <c r="E194" s="166" t="s">
        <v>394</v>
      </c>
      <c r="F194" s="167" t="s">
        <v>395</v>
      </c>
      <c r="G194" s="168" t="s">
        <v>312</v>
      </c>
      <c r="H194" s="169">
        <v>3</v>
      </c>
      <c r="I194" s="170"/>
      <c r="J194" s="171">
        <f>ROUND($I$194*$H$194,2)</f>
        <v>0</v>
      </c>
      <c r="K194" s="167"/>
      <c r="L194" s="139"/>
      <c r="M194" s="172"/>
      <c r="N194" s="173" t="s">
        <v>41</v>
      </c>
      <c r="O194" s="96"/>
      <c r="P194" s="96"/>
      <c r="Q194" s="174">
        <v>0.02109</v>
      </c>
      <c r="R194" s="174">
        <f>$Q$194*$H$194</f>
        <v>0.06327</v>
      </c>
      <c r="S194" s="174">
        <v>0</v>
      </c>
      <c r="T194" s="175">
        <f>$S$194*$H$194</f>
        <v>0</v>
      </c>
      <c r="AR194" s="99" t="s">
        <v>94</v>
      </c>
      <c r="AT194" s="99" t="s">
        <v>147</v>
      </c>
      <c r="AU194" s="99" t="s">
        <v>78</v>
      </c>
      <c r="AY194" s="99" t="s">
        <v>144</v>
      </c>
      <c r="BE194" s="176">
        <f>IF($N$194="základní",$J$194,0)</f>
        <v>0</v>
      </c>
      <c r="BF194" s="176">
        <f>IF($N$194="snížená",$J$194,0)</f>
        <v>0</v>
      </c>
      <c r="BG194" s="176">
        <f>IF($N$194="zákl. přenesená",$J$194,0)</f>
        <v>0</v>
      </c>
      <c r="BH194" s="176">
        <f>IF($N$194="sníž. přenesená",$J$194,0)</f>
        <v>0</v>
      </c>
      <c r="BI194" s="176">
        <f>IF($N$194="nulová",$J$194,0)</f>
        <v>0</v>
      </c>
      <c r="BJ194" s="99" t="s">
        <v>20</v>
      </c>
      <c r="BK194" s="176">
        <f>ROUND($I$194*$H$194,2)</f>
        <v>0</v>
      </c>
      <c r="BL194" s="99" t="s">
        <v>94</v>
      </c>
      <c r="BM194" s="99" t="s">
        <v>396</v>
      </c>
    </row>
    <row r="195" spans="2:65" s="6" customFormat="1" ht="24" customHeight="1">
      <c r="B195" s="95"/>
      <c r="C195" s="168" t="s">
        <v>397</v>
      </c>
      <c r="D195" s="168" t="s">
        <v>147</v>
      </c>
      <c r="E195" s="166" t="s">
        <v>398</v>
      </c>
      <c r="F195" s="167" t="s">
        <v>399</v>
      </c>
      <c r="G195" s="168" t="s">
        <v>312</v>
      </c>
      <c r="H195" s="169">
        <v>2</v>
      </c>
      <c r="I195" s="170"/>
      <c r="J195" s="171">
        <f>ROUND($I$195*$H$195,2)</f>
        <v>0</v>
      </c>
      <c r="K195" s="167"/>
      <c r="L195" s="139"/>
      <c r="M195" s="172"/>
      <c r="N195" s="173" t="s">
        <v>41</v>
      </c>
      <c r="O195" s="96"/>
      <c r="P195" s="96"/>
      <c r="Q195" s="174">
        <v>0.02109</v>
      </c>
      <c r="R195" s="174">
        <f>$Q$195*$H$195</f>
        <v>0.04218</v>
      </c>
      <c r="S195" s="174">
        <v>0</v>
      </c>
      <c r="T195" s="175">
        <f>$S$195*$H$195</f>
        <v>0</v>
      </c>
      <c r="AR195" s="99" t="s">
        <v>94</v>
      </c>
      <c r="AT195" s="99" t="s">
        <v>147</v>
      </c>
      <c r="AU195" s="99" t="s">
        <v>78</v>
      </c>
      <c r="AY195" s="99" t="s">
        <v>144</v>
      </c>
      <c r="BE195" s="176">
        <f>IF($N$195="základní",$J$195,0)</f>
        <v>0</v>
      </c>
      <c r="BF195" s="176">
        <f>IF($N$195="snížená",$J$195,0)</f>
        <v>0</v>
      </c>
      <c r="BG195" s="176">
        <f>IF($N$195="zákl. přenesená",$J$195,0)</f>
        <v>0</v>
      </c>
      <c r="BH195" s="176">
        <f>IF($N$195="sníž. přenesená",$J$195,0)</f>
        <v>0</v>
      </c>
      <c r="BI195" s="176">
        <f>IF($N$195="nulová",$J$195,0)</f>
        <v>0</v>
      </c>
      <c r="BJ195" s="99" t="s">
        <v>20</v>
      </c>
      <c r="BK195" s="176">
        <f>ROUND($I$195*$H$195,2)</f>
        <v>0</v>
      </c>
      <c r="BL195" s="99" t="s">
        <v>94</v>
      </c>
      <c r="BM195" s="99" t="s">
        <v>400</v>
      </c>
    </row>
    <row r="196" spans="2:65" s="6" customFormat="1" ht="24" customHeight="1">
      <c r="B196" s="95"/>
      <c r="C196" s="168" t="s">
        <v>401</v>
      </c>
      <c r="D196" s="168" t="s">
        <v>147</v>
      </c>
      <c r="E196" s="166" t="s">
        <v>402</v>
      </c>
      <c r="F196" s="167" t="s">
        <v>403</v>
      </c>
      <c r="G196" s="168" t="s">
        <v>312</v>
      </c>
      <c r="H196" s="169">
        <v>4</v>
      </c>
      <c r="I196" s="170"/>
      <c r="J196" s="171">
        <f>ROUND($I$196*$H$196,2)</f>
        <v>0</v>
      </c>
      <c r="K196" s="167"/>
      <c r="L196" s="139"/>
      <c r="M196" s="172"/>
      <c r="N196" s="173" t="s">
        <v>41</v>
      </c>
      <c r="O196" s="96"/>
      <c r="P196" s="96"/>
      <c r="Q196" s="174">
        <v>0.02109</v>
      </c>
      <c r="R196" s="174">
        <f>$Q$196*$H$196</f>
        <v>0.08436</v>
      </c>
      <c r="S196" s="174">
        <v>0</v>
      </c>
      <c r="T196" s="175">
        <f>$S$196*$H$196</f>
        <v>0</v>
      </c>
      <c r="AR196" s="99" t="s">
        <v>94</v>
      </c>
      <c r="AT196" s="99" t="s">
        <v>147</v>
      </c>
      <c r="AU196" s="99" t="s">
        <v>78</v>
      </c>
      <c r="AY196" s="99" t="s">
        <v>144</v>
      </c>
      <c r="BE196" s="176">
        <f>IF($N$196="základní",$J$196,0)</f>
        <v>0</v>
      </c>
      <c r="BF196" s="176">
        <f>IF($N$196="snížená",$J$196,0)</f>
        <v>0</v>
      </c>
      <c r="BG196" s="176">
        <f>IF($N$196="zákl. přenesená",$J$196,0)</f>
        <v>0</v>
      </c>
      <c r="BH196" s="176">
        <f>IF($N$196="sníž. přenesená",$J$196,0)</f>
        <v>0</v>
      </c>
      <c r="BI196" s="176">
        <f>IF($N$196="nulová",$J$196,0)</f>
        <v>0</v>
      </c>
      <c r="BJ196" s="99" t="s">
        <v>20</v>
      </c>
      <c r="BK196" s="176">
        <f>ROUND($I$196*$H$196,2)</f>
        <v>0</v>
      </c>
      <c r="BL196" s="99" t="s">
        <v>94</v>
      </c>
      <c r="BM196" s="99" t="s">
        <v>404</v>
      </c>
    </row>
    <row r="197" spans="2:65" s="6" customFormat="1" ht="24" customHeight="1">
      <c r="B197" s="95"/>
      <c r="C197" s="168" t="s">
        <v>405</v>
      </c>
      <c r="D197" s="168" t="s">
        <v>147</v>
      </c>
      <c r="E197" s="166" t="s">
        <v>406</v>
      </c>
      <c r="F197" s="167" t="s">
        <v>407</v>
      </c>
      <c r="G197" s="168" t="s">
        <v>312</v>
      </c>
      <c r="H197" s="169">
        <v>2</v>
      </c>
      <c r="I197" s="170"/>
      <c r="J197" s="171">
        <f>ROUND($I$197*$H$197,2)</f>
        <v>0</v>
      </c>
      <c r="K197" s="167"/>
      <c r="L197" s="139"/>
      <c r="M197" s="172"/>
      <c r="N197" s="173" t="s">
        <v>41</v>
      </c>
      <c r="O197" s="96"/>
      <c r="P197" s="96"/>
      <c r="Q197" s="174">
        <v>0.02109</v>
      </c>
      <c r="R197" s="174">
        <f>$Q$197*$H$197</f>
        <v>0.04218</v>
      </c>
      <c r="S197" s="174">
        <v>0</v>
      </c>
      <c r="T197" s="175">
        <f>$S$197*$H$197</f>
        <v>0</v>
      </c>
      <c r="AR197" s="99" t="s">
        <v>94</v>
      </c>
      <c r="AT197" s="99" t="s">
        <v>147</v>
      </c>
      <c r="AU197" s="99" t="s">
        <v>78</v>
      </c>
      <c r="AY197" s="99" t="s">
        <v>144</v>
      </c>
      <c r="BE197" s="176">
        <f>IF($N$197="základní",$J$197,0)</f>
        <v>0</v>
      </c>
      <c r="BF197" s="176">
        <f>IF($N$197="snížená",$J$197,0)</f>
        <v>0</v>
      </c>
      <c r="BG197" s="176">
        <f>IF($N$197="zákl. přenesená",$J$197,0)</f>
        <v>0</v>
      </c>
      <c r="BH197" s="176">
        <f>IF($N$197="sníž. přenesená",$J$197,0)</f>
        <v>0</v>
      </c>
      <c r="BI197" s="176">
        <f>IF($N$197="nulová",$J$197,0)</f>
        <v>0</v>
      </c>
      <c r="BJ197" s="99" t="s">
        <v>20</v>
      </c>
      <c r="BK197" s="176">
        <f>ROUND($I$197*$H$197,2)</f>
        <v>0</v>
      </c>
      <c r="BL197" s="99" t="s">
        <v>94</v>
      </c>
      <c r="BM197" s="99" t="s">
        <v>408</v>
      </c>
    </row>
    <row r="198" spans="2:65" s="6" customFormat="1" ht="24" customHeight="1">
      <c r="B198" s="95"/>
      <c r="C198" s="168" t="s">
        <v>409</v>
      </c>
      <c r="D198" s="168" t="s">
        <v>147</v>
      </c>
      <c r="E198" s="166" t="s">
        <v>410</v>
      </c>
      <c r="F198" s="167" t="s">
        <v>411</v>
      </c>
      <c r="G198" s="168" t="s">
        <v>312</v>
      </c>
      <c r="H198" s="169">
        <v>1</v>
      </c>
      <c r="I198" s="170"/>
      <c r="J198" s="171">
        <f>ROUND($I$198*$H$198,2)</f>
        <v>0</v>
      </c>
      <c r="K198" s="167"/>
      <c r="L198" s="139"/>
      <c r="M198" s="172"/>
      <c r="N198" s="173" t="s">
        <v>41</v>
      </c>
      <c r="O198" s="96"/>
      <c r="P198" s="96"/>
      <c r="Q198" s="174">
        <v>0.02109</v>
      </c>
      <c r="R198" s="174">
        <f>$Q$198*$H$198</f>
        <v>0.02109</v>
      </c>
      <c r="S198" s="174">
        <v>0</v>
      </c>
      <c r="T198" s="175">
        <f>$S$198*$H$198</f>
        <v>0</v>
      </c>
      <c r="AR198" s="99" t="s">
        <v>94</v>
      </c>
      <c r="AT198" s="99" t="s">
        <v>147</v>
      </c>
      <c r="AU198" s="99" t="s">
        <v>78</v>
      </c>
      <c r="AY198" s="99" t="s">
        <v>144</v>
      </c>
      <c r="BE198" s="176">
        <f>IF($N$198="základní",$J$198,0)</f>
        <v>0</v>
      </c>
      <c r="BF198" s="176">
        <f>IF($N$198="snížená",$J$198,0)</f>
        <v>0</v>
      </c>
      <c r="BG198" s="176">
        <f>IF($N$198="zákl. přenesená",$J$198,0)</f>
        <v>0</v>
      </c>
      <c r="BH198" s="176">
        <f>IF($N$198="sníž. přenesená",$J$198,0)</f>
        <v>0</v>
      </c>
      <c r="BI198" s="176">
        <f>IF($N$198="nulová",$J$198,0)</f>
        <v>0</v>
      </c>
      <c r="BJ198" s="99" t="s">
        <v>20</v>
      </c>
      <c r="BK198" s="176">
        <f>ROUND($I$198*$H$198,2)</f>
        <v>0</v>
      </c>
      <c r="BL198" s="99" t="s">
        <v>94</v>
      </c>
      <c r="BM198" s="99" t="s">
        <v>412</v>
      </c>
    </row>
    <row r="199" spans="2:65" s="6" customFormat="1" ht="24" customHeight="1">
      <c r="B199" s="95"/>
      <c r="C199" s="168" t="s">
        <v>413</v>
      </c>
      <c r="D199" s="168" t="s">
        <v>147</v>
      </c>
      <c r="E199" s="166" t="s">
        <v>414</v>
      </c>
      <c r="F199" s="167" t="s">
        <v>415</v>
      </c>
      <c r="G199" s="168" t="s">
        <v>312</v>
      </c>
      <c r="H199" s="169">
        <v>2</v>
      </c>
      <c r="I199" s="170"/>
      <c r="J199" s="171">
        <f>ROUND($I$199*$H$199,2)</f>
        <v>0</v>
      </c>
      <c r="K199" s="167"/>
      <c r="L199" s="139"/>
      <c r="M199" s="172"/>
      <c r="N199" s="173" t="s">
        <v>41</v>
      </c>
      <c r="O199" s="96"/>
      <c r="P199" s="96"/>
      <c r="Q199" s="174">
        <v>0.02109</v>
      </c>
      <c r="R199" s="174">
        <f>$Q$199*$H$199</f>
        <v>0.04218</v>
      </c>
      <c r="S199" s="174">
        <v>0</v>
      </c>
      <c r="T199" s="175">
        <f>$S$199*$H$199</f>
        <v>0</v>
      </c>
      <c r="AR199" s="99" t="s">
        <v>94</v>
      </c>
      <c r="AT199" s="99" t="s">
        <v>147</v>
      </c>
      <c r="AU199" s="99" t="s">
        <v>78</v>
      </c>
      <c r="AY199" s="99" t="s">
        <v>144</v>
      </c>
      <c r="BE199" s="176">
        <f>IF($N$199="základní",$J$199,0)</f>
        <v>0</v>
      </c>
      <c r="BF199" s="176">
        <f>IF($N$199="snížená",$J$199,0)</f>
        <v>0</v>
      </c>
      <c r="BG199" s="176">
        <f>IF($N$199="zákl. přenesená",$J$199,0)</f>
        <v>0</v>
      </c>
      <c r="BH199" s="176">
        <f>IF($N$199="sníž. přenesená",$J$199,0)</f>
        <v>0</v>
      </c>
      <c r="BI199" s="176">
        <f>IF($N$199="nulová",$J$199,0)</f>
        <v>0</v>
      </c>
      <c r="BJ199" s="99" t="s">
        <v>20</v>
      </c>
      <c r="BK199" s="176">
        <f>ROUND($I$199*$H$199,2)</f>
        <v>0</v>
      </c>
      <c r="BL199" s="99" t="s">
        <v>94</v>
      </c>
      <c r="BM199" s="99" t="s">
        <v>416</v>
      </c>
    </row>
    <row r="200" spans="2:65" s="6" customFormat="1" ht="24" customHeight="1">
      <c r="B200" s="95"/>
      <c r="C200" s="168" t="s">
        <v>417</v>
      </c>
      <c r="D200" s="168" t="s">
        <v>147</v>
      </c>
      <c r="E200" s="166" t="s">
        <v>418</v>
      </c>
      <c r="F200" s="167" t="s">
        <v>419</v>
      </c>
      <c r="G200" s="168" t="s">
        <v>312</v>
      </c>
      <c r="H200" s="169">
        <v>3</v>
      </c>
      <c r="I200" s="170"/>
      <c r="J200" s="171">
        <f>ROUND($I$200*$H$200,2)</f>
        <v>0</v>
      </c>
      <c r="K200" s="167"/>
      <c r="L200" s="139"/>
      <c r="M200" s="172"/>
      <c r="N200" s="173" t="s">
        <v>41</v>
      </c>
      <c r="O200" s="96"/>
      <c r="P200" s="96"/>
      <c r="Q200" s="174">
        <v>0.02109</v>
      </c>
      <c r="R200" s="174">
        <f>$Q$200*$H$200</f>
        <v>0.06327</v>
      </c>
      <c r="S200" s="174">
        <v>0</v>
      </c>
      <c r="T200" s="175">
        <f>$S$200*$H$200</f>
        <v>0</v>
      </c>
      <c r="AR200" s="99" t="s">
        <v>94</v>
      </c>
      <c r="AT200" s="99" t="s">
        <v>147</v>
      </c>
      <c r="AU200" s="99" t="s">
        <v>78</v>
      </c>
      <c r="AY200" s="99" t="s">
        <v>144</v>
      </c>
      <c r="BE200" s="176">
        <f>IF($N$200="základní",$J$200,0)</f>
        <v>0</v>
      </c>
      <c r="BF200" s="176">
        <f>IF($N$200="snížená",$J$200,0)</f>
        <v>0</v>
      </c>
      <c r="BG200" s="176">
        <f>IF($N$200="zákl. přenesená",$J$200,0)</f>
        <v>0</v>
      </c>
      <c r="BH200" s="176">
        <f>IF($N$200="sníž. přenesená",$J$200,0)</f>
        <v>0</v>
      </c>
      <c r="BI200" s="176">
        <f>IF($N$200="nulová",$J$200,0)</f>
        <v>0</v>
      </c>
      <c r="BJ200" s="99" t="s">
        <v>20</v>
      </c>
      <c r="BK200" s="176">
        <f>ROUND($I$200*$H$200,2)</f>
        <v>0</v>
      </c>
      <c r="BL200" s="99" t="s">
        <v>94</v>
      </c>
      <c r="BM200" s="99" t="s">
        <v>420</v>
      </c>
    </row>
    <row r="201" spans="2:65" s="6" customFormat="1" ht="24" customHeight="1">
      <c r="B201" s="95"/>
      <c r="C201" s="168" t="s">
        <v>421</v>
      </c>
      <c r="D201" s="168" t="s">
        <v>147</v>
      </c>
      <c r="E201" s="166" t="s">
        <v>422</v>
      </c>
      <c r="F201" s="167" t="s">
        <v>423</v>
      </c>
      <c r="G201" s="168" t="s">
        <v>312</v>
      </c>
      <c r="H201" s="169">
        <v>3</v>
      </c>
      <c r="I201" s="170"/>
      <c r="J201" s="171">
        <f>ROUND($I$201*$H$201,2)</f>
        <v>0</v>
      </c>
      <c r="K201" s="167"/>
      <c r="L201" s="139"/>
      <c r="M201" s="172"/>
      <c r="N201" s="173" t="s">
        <v>41</v>
      </c>
      <c r="O201" s="96"/>
      <c r="P201" s="96"/>
      <c r="Q201" s="174">
        <v>0.02109</v>
      </c>
      <c r="R201" s="174">
        <f>$Q$201*$H$201</f>
        <v>0.06327</v>
      </c>
      <c r="S201" s="174">
        <v>0</v>
      </c>
      <c r="T201" s="175">
        <f>$S$201*$H$201</f>
        <v>0</v>
      </c>
      <c r="AR201" s="99" t="s">
        <v>94</v>
      </c>
      <c r="AT201" s="99" t="s">
        <v>147</v>
      </c>
      <c r="AU201" s="99" t="s">
        <v>78</v>
      </c>
      <c r="AY201" s="99" t="s">
        <v>144</v>
      </c>
      <c r="BE201" s="176">
        <f>IF($N$201="základní",$J$201,0)</f>
        <v>0</v>
      </c>
      <c r="BF201" s="176">
        <f>IF($N$201="snížená",$J$201,0)</f>
        <v>0</v>
      </c>
      <c r="BG201" s="176">
        <f>IF($N$201="zákl. přenesená",$J$201,0)</f>
        <v>0</v>
      </c>
      <c r="BH201" s="176">
        <f>IF($N$201="sníž. přenesená",$J$201,0)</f>
        <v>0</v>
      </c>
      <c r="BI201" s="176">
        <f>IF($N$201="nulová",$J$201,0)</f>
        <v>0</v>
      </c>
      <c r="BJ201" s="99" t="s">
        <v>20</v>
      </c>
      <c r="BK201" s="176">
        <f>ROUND($I$201*$H$201,2)</f>
        <v>0</v>
      </c>
      <c r="BL201" s="99" t="s">
        <v>94</v>
      </c>
      <c r="BM201" s="99" t="s">
        <v>424</v>
      </c>
    </row>
    <row r="202" spans="2:65" s="6" customFormat="1" ht="24" customHeight="1">
      <c r="B202" s="95"/>
      <c r="C202" s="168" t="s">
        <v>425</v>
      </c>
      <c r="D202" s="168" t="s">
        <v>147</v>
      </c>
      <c r="E202" s="166" t="s">
        <v>426</v>
      </c>
      <c r="F202" s="167" t="s">
        <v>427</v>
      </c>
      <c r="G202" s="168" t="s">
        <v>312</v>
      </c>
      <c r="H202" s="169">
        <v>1</v>
      </c>
      <c r="I202" s="170"/>
      <c r="J202" s="171">
        <f>ROUND($I$202*$H$202,2)</f>
        <v>0</v>
      </c>
      <c r="K202" s="167"/>
      <c r="L202" s="139"/>
      <c r="M202" s="172"/>
      <c r="N202" s="173" t="s">
        <v>41</v>
      </c>
      <c r="O202" s="96"/>
      <c r="P202" s="96"/>
      <c r="Q202" s="174">
        <v>0.02109</v>
      </c>
      <c r="R202" s="174">
        <f>$Q$202*$H$202</f>
        <v>0.02109</v>
      </c>
      <c r="S202" s="174">
        <v>0</v>
      </c>
      <c r="T202" s="175">
        <f>$S$202*$H$202</f>
        <v>0</v>
      </c>
      <c r="AR202" s="99" t="s">
        <v>94</v>
      </c>
      <c r="AT202" s="99" t="s">
        <v>147</v>
      </c>
      <c r="AU202" s="99" t="s">
        <v>78</v>
      </c>
      <c r="AY202" s="99" t="s">
        <v>144</v>
      </c>
      <c r="BE202" s="176">
        <f>IF($N$202="základní",$J$202,0)</f>
        <v>0</v>
      </c>
      <c r="BF202" s="176">
        <f>IF($N$202="snížená",$J$202,0)</f>
        <v>0</v>
      </c>
      <c r="BG202" s="176">
        <f>IF($N$202="zákl. přenesená",$J$202,0)</f>
        <v>0</v>
      </c>
      <c r="BH202" s="176">
        <f>IF($N$202="sníž. přenesená",$J$202,0)</f>
        <v>0</v>
      </c>
      <c r="BI202" s="176">
        <f>IF($N$202="nulová",$J$202,0)</f>
        <v>0</v>
      </c>
      <c r="BJ202" s="99" t="s">
        <v>20</v>
      </c>
      <c r="BK202" s="176">
        <f>ROUND($I$202*$H$202,2)</f>
        <v>0</v>
      </c>
      <c r="BL202" s="99" t="s">
        <v>94</v>
      </c>
      <c r="BM202" s="99" t="s">
        <v>428</v>
      </c>
    </row>
    <row r="203" spans="2:65" s="6" customFormat="1" ht="24" customHeight="1">
      <c r="B203" s="95"/>
      <c r="C203" s="168" t="s">
        <v>429</v>
      </c>
      <c r="D203" s="168" t="s">
        <v>147</v>
      </c>
      <c r="E203" s="166" t="s">
        <v>430</v>
      </c>
      <c r="F203" s="167" t="s">
        <v>431</v>
      </c>
      <c r="G203" s="168" t="s">
        <v>312</v>
      </c>
      <c r="H203" s="169">
        <v>1</v>
      </c>
      <c r="I203" s="170"/>
      <c r="J203" s="171">
        <f>ROUND($I$203*$H$203,2)</f>
        <v>0</v>
      </c>
      <c r="K203" s="167"/>
      <c r="L203" s="139"/>
      <c r="M203" s="172"/>
      <c r="N203" s="173" t="s">
        <v>41</v>
      </c>
      <c r="O203" s="96"/>
      <c r="P203" s="96"/>
      <c r="Q203" s="174">
        <v>0.02109</v>
      </c>
      <c r="R203" s="174">
        <f>$Q$203*$H$203</f>
        <v>0.02109</v>
      </c>
      <c r="S203" s="174">
        <v>0</v>
      </c>
      <c r="T203" s="175">
        <f>$S$203*$H$203</f>
        <v>0</v>
      </c>
      <c r="AR203" s="99" t="s">
        <v>94</v>
      </c>
      <c r="AT203" s="99" t="s">
        <v>147</v>
      </c>
      <c r="AU203" s="99" t="s">
        <v>78</v>
      </c>
      <c r="AY203" s="99" t="s">
        <v>144</v>
      </c>
      <c r="BE203" s="176">
        <f>IF($N$203="základní",$J$203,0)</f>
        <v>0</v>
      </c>
      <c r="BF203" s="176">
        <f>IF($N$203="snížená",$J$203,0)</f>
        <v>0</v>
      </c>
      <c r="BG203" s="176">
        <f>IF($N$203="zákl. přenesená",$J$203,0)</f>
        <v>0</v>
      </c>
      <c r="BH203" s="176">
        <f>IF($N$203="sníž. přenesená",$J$203,0)</f>
        <v>0</v>
      </c>
      <c r="BI203" s="176">
        <f>IF($N$203="nulová",$J$203,0)</f>
        <v>0</v>
      </c>
      <c r="BJ203" s="99" t="s">
        <v>20</v>
      </c>
      <c r="BK203" s="176">
        <f>ROUND($I$203*$H$203,2)</f>
        <v>0</v>
      </c>
      <c r="BL203" s="99" t="s">
        <v>94</v>
      </c>
      <c r="BM203" s="99" t="s">
        <v>432</v>
      </c>
    </row>
    <row r="204" spans="2:65" s="6" customFormat="1" ht="24" customHeight="1">
      <c r="B204" s="95"/>
      <c r="C204" s="168" t="s">
        <v>433</v>
      </c>
      <c r="D204" s="168" t="s">
        <v>147</v>
      </c>
      <c r="E204" s="166" t="s">
        <v>434</v>
      </c>
      <c r="F204" s="167" t="s">
        <v>435</v>
      </c>
      <c r="G204" s="168" t="s">
        <v>312</v>
      </c>
      <c r="H204" s="169">
        <v>1</v>
      </c>
      <c r="I204" s="170"/>
      <c r="J204" s="171">
        <f>ROUND($I$204*$H$204,2)</f>
        <v>0</v>
      </c>
      <c r="K204" s="167"/>
      <c r="L204" s="139"/>
      <c r="M204" s="172"/>
      <c r="N204" s="173" t="s">
        <v>41</v>
      </c>
      <c r="O204" s="96"/>
      <c r="P204" s="96"/>
      <c r="Q204" s="174">
        <v>0.02109</v>
      </c>
      <c r="R204" s="174">
        <f>$Q$204*$H$204</f>
        <v>0.02109</v>
      </c>
      <c r="S204" s="174">
        <v>0</v>
      </c>
      <c r="T204" s="175">
        <f>$S$204*$H$204</f>
        <v>0</v>
      </c>
      <c r="AR204" s="99" t="s">
        <v>94</v>
      </c>
      <c r="AT204" s="99" t="s">
        <v>147</v>
      </c>
      <c r="AU204" s="99" t="s">
        <v>78</v>
      </c>
      <c r="AY204" s="99" t="s">
        <v>144</v>
      </c>
      <c r="BE204" s="176">
        <f>IF($N$204="základní",$J$204,0)</f>
        <v>0</v>
      </c>
      <c r="BF204" s="176">
        <f>IF($N$204="snížená",$J$204,0)</f>
        <v>0</v>
      </c>
      <c r="BG204" s="176">
        <f>IF($N$204="zákl. přenesená",$J$204,0)</f>
        <v>0</v>
      </c>
      <c r="BH204" s="176">
        <f>IF($N$204="sníž. přenesená",$J$204,0)</f>
        <v>0</v>
      </c>
      <c r="BI204" s="176">
        <f>IF($N$204="nulová",$J$204,0)</f>
        <v>0</v>
      </c>
      <c r="BJ204" s="99" t="s">
        <v>20</v>
      </c>
      <c r="BK204" s="176">
        <f>ROUND($I$204*$H$204,2)</f>
        <v>0</v>
      </c>
      <c r="BL204" s="99" t="s">
        <v>94</v>
      </c>
      <c r="BM204" s="99" t="s">
        <v>436</v>
      </c>
    </row>
    <row r="205" spans="2:65" s="6" customFormat="1" ht="24" customHeight="1">
      <c r="B205" s="95"/>
      <c r="C205" s="168" t="s">
        <v>437</v>
      </c>
      <c r="D205" s="168" t="s">
        <v>147</v>
      </c>
      <c r="E205" s="166" t="s">
        <v>438</v>
      </c>
      <c r="F205" s="167" t="s">
        <v>439</v>
      </c>
      <c r="G205" s="168" t="s">
        <v>312</v>
      </c>
      <c r="H205" s="169">
        <v>2</v>
      </c>
      <c r="I205" s="170"/>
      <c r="J205" s="171">
        <f>ROUND($I$205*$H$205,2)</f>
        <v>0</v>
      </c>
      <c r="K205" s="167"/>
      <c r="L205" s="139"/>
      <c r="M205" s="172"/>
      <c r="N205" s="173" t="s">
        <v>41</v>
      </c>
      <c r="O205" s="96"/>
      <c r="P205" s="96"/>
      <c r="Q205" s="174">
        <v>0.02109</v>
      </c>
      <c r="R205" s="174">
        <f>$Q$205*$H$205</f>
        <v>0.04218</v>
      </c>
      <c r="S205" s="174">
        <v>0</v>
      </c>
      <c r="T205" s="175">
        <f>$S$205*$H$205</f>
        <v>0</v>
      </c>
      <c r="AR205" s="99" t="s">
        <v>94</v>
      </c>
      <c r="AT205" s="99" t="s">
        <v>147</v>
      </c>
      <c r="AU205" s="99" t="s">
        <v>78</v>
      </c>
      <c r="AY205" s="99" t="s">
        <v>144</v>
      </c>
      <c r="BE205" s="176">
        <f>IF($N$205="základní",$J$205,0)</f>
        <v>0</v>
      </c>
      <c r="BF205" s="176">
        <f>IF($N$205="snížená",$J$205,0)</f>
        <v>0</v>
      </c>
      <c r="BG205" s="176">
        <f>IF($N$205="zákl. přenesená",$J$205,0)</f>
        <v>0</v>
      </c>
      <c r="BH205" s="176">
        <f>IF($N$205="sníž. přenesená",$J$205,0)</f>
        <v>0</v>
      </c>
      <c r="BI205" s="176">
        <f>IF($N$205="nulová",$J$205,0)</f>
        <v>0</v>
      </c>
      <c r="BJ205" s="99" t="s">
        <v>20</v>
      </c>
      <c r="BK205" s="176">
        <f>ROUND($I$205*$H$205,2)</f>
        <v>0</v>
      </c>
      <c r="BL205" s="99" t="s">
        <v>94</v>
      </c>
      <c r="BM205" s="99" t="s">
        <v>440</v>
      </c>
    </row>
    <row r="206" spans="2:65" s="6" customFormat="1" ht="24" customHeight="1">
      <c r="B206" s="95"/>
      <c r="C206" s="168" t="s">
        <v>441</v>
      </c>
      <c r="D206" s="168" t="s">
        <v>147</v>
      </c>
      <c r="E206" s="166" t="s">
        <v>442</v>
      </c>
      <c r="F206" s="167" t="s">
        <v>443</v>
      </c>
      <c r="G206" s="168" t="s">
        <v>312</v>
      </c>
      <c r="H206" s="169">
        <v>4</v>
      </c>
      <c r="I206" s="170"/>
      <c r="J206" s="171">
        <f>ROUND($I$206*$H$206,2)</f>
        <v>0</v>
      </c>
      <c r="K206" s="167"/>
      <c r="L206" s="139"/>
      <c r="M206" s="172"/>
      <c r="N206" s="173" t="s">
        <v>41</v>
      </c>
      <c r="O206" s="96"/>
      <c r="P206" s="96"/>
      <c r="Q206" s="174">
        <v>0.02109</v>
      </c>
      <c r="R206" s="174">
        <f>$Q$206*$H$206</f>
        <v>0.08436</v>
      </c>
      <c r="S206" s="174">
        <v>0</v>
      </c>
      <c r="T206" s="175">
        <f>$S$206*$H$206</f>
        <v>0</v>
      </c>
      <c r="AR206" s="99" t="s">
        <v>94</v>
      </c>
      <c r="AT206" s="99" t="s">
        <v>147</v>
      </c>
      <c r="AU206" s="99" t="s">
        <v>78</v>
      </c>
      <c r="AY206" s="99" t="s">
        <v>144</v>
      </c>
      <c r="BE206" s="176">
        <f>IF($N$206="základní",$J$206,0)</f>
        <v>0</v>
      </c>
      <c r="BF206" s="176">
        <f>IF($N$206="snížená",$J$206,0)</f>
        <v>0</v>
      </c>
      <c r="BG206" s="176">
        <f>IF($N$206="zákl. přenesená",$J$206,0)</f>
        <v>0</v>
      </c>
      <c r="BH206" s="176">
        <f>IF($N$206="sníž. přenesená",$J$206,0)</f>
        <v>0</v>
      </c>
      <c r="BI206" s="176">
        <f>IF($N$206="nulová",$J$206,0)</f>
        <v>0</v>
      </c>
      <c r="BJ206" s="99" t="s">
        <v>20</v>
      </c>
      <c r="BK206" s="176">
        <f>ROUND($I$206*$H$206,2)</f>
        <v>0</v>
      </c>
      <c r="BL206" s="99" t="s">
        <v>94</v>
      </c>
      <c r="BM206" s="99" t="s">
        <v>444</v>
      </c>
    </row>
    <row r="207" spans="2:65" s="6" customFormat="1" ht="24" customHeight="1">
      <c r="B207" s="95"/>
      <c r="C207" s="168" t="s">
        <v>445</v>
      </c>
      <c r="D207" s="168" t="s">
        <v>147</v>
      </c>
      <c r="E207" s="166" t="s">
        <v>446</v>
      </c>
      <c r="F207" s="167" t="s">
        <v>447</v>
      </c>
      <c r="G207" s="168" t="s">
        <v>312</v>
      </c>
      <c r="H207" s="169">
        <v>1</v>
      </c>
      <c r="I207" s="170"/>
      <c r="J207" s="171">
        <f>ROUND($I$207*$H$207,2)</f>
        <v>0</v>
      </c>
      <c r="K207" s="167"/>
      <c r="L207" s="139"/>
      <c r="M207" s="172"/>
      <c r="N207" s="173" t="s">
        <v>41</v>
      </c>
      <c r="O207" s="96"/>
      <c r="P207" s="96"/>
      <c r="Q207" s="174">
        <v>0.02109</v>
      </c>
      <c r="R207" s="174">
        <f>$Q$207*$H$207</f>
        <v>0.02109</v>
      </c>
      <c r="S207" s="174">
        <v>0</v>
      </c>
      <c r="T207" s="175">
        <f>$S$207*$H$207</f>
        <v>0</v>
      </c>
      <c r="AR207" s="99" t="s">
        <v>94</v>
      </c>
      <c r="AT207" s="99" t="s">
        <v>147</v>
      </c>
      <c r="AU207" s="99" t="s">
        <v>78</v>
      </c>
      <c r="AY207" s="99" t="s">
        <v>144</v>
      </c>
      <c r="BE207" s="176">
        <f>IF($N$207="základní",$J$207,0)</f>
        <v>0</v>
      </c>
      <c r="BF207" s="176">
        <f>IF($N$207="snížená",$J$207,0)</f>
        <v>0</v>
      </c>
      <c r="BG207" s="176">
        <f>IF($N$207="zákl. přenesená",$J$207,0)</f>
        <v>0</v>
      </c>
      <c r="BH207" s="176">
        <f>IF($N$207="sníž. přenesená",$J$207,0)</f>
        <v>0</v>
      </c>
      <c r="BI207" s="176">
        <f>IF($N$207="nulová",$J$207,0)</f>
        <v>0</v>
      </c>
      <c r="BJ207" s="99" t="s">
        <v>20</v>
      </c>
      <c r="BK207" s="176">
        <f>ROUND($I$207*$H$207,2)</f>
        <v>0</v>
      </c>
      <c r="BL207" s="99" t="s">
        <v>94</v>
      </c>
      <c r="BM207" s="99" t="s">
        <v>448</v>
      </c>
    </row>
    <row r="208" spans="2:65" s="6" customFormat="1" ht="24" customHeight="1">
      <c r="B208" s="95"/>
      <c r="C208" s="168" t="s">
        <v>449</v>
      </c>
      <c r="D208" s="168" t="s">
        <v>147</v>
      </c>
      <c r="E208" s="166" t="s">
        <v>450</v>
      </c>
      <c r="F208" s="167" t="s">
        <v>451</v>
      </c>
      <c r="G208" s="168" t="s">
        <v>312</v>
      </c>
      <c r="H208" s="169">
        <v>2</v>
      </c>
      <c r="I208" s="170"/>
      <c r="J208" s="171">
        <f>ROUND($I$208*$H$208,2)</f>
        <v>0</v>
      </c>
      <c r="K208" s="167"/>
      <c r="L208" s="139"/>
      <c r="M208" s="172"/>
      <c r="N208" s="173" t="s">
        <v>41</v>
      </c>
      <c r="O208" s="96"/>
      <c r="P208" s="96"/>
      <c r="Q208" s="174">
        <v>0.02109</v>
      </c>
      <c r="R208" s="174">
        <f>$Q$208*$H$208</f>
        <v>0.04218</v>
      </c>
      <c r="S208" s="174">
        <v>0</v>
      </c>
      <c r="T208" s="175">
        <f>$S$208*$H$208</f>
        <v>0</v>
      </c>
      <c r="AR208" s="99" t="s">
        <v>94</v>
      </c>
      <c r="AT208" s="99" t="s">
        <v>147</v>
      </c>
      <c r="AU208" s="99" t="s">
        <v>78</v>
      </c>
      <c r="AY208" s="99" t="s">
        <v>144</v>
      </c>
      <c r="BE208" s="176">
        <f>IF($N$208="základní",$J$208,0)</f>
        <v>0</v>
      </c>
      <c r="BF208" s="176">
        <f>IF($N$208="snížená",$J$208,0)</f>
        <v>0</v>
      </c>
      <c r="BG208" s="176">
        <f>IF($N$208="zákl. přenesená",$J$208,0)</f>
        <v>0</v>
      </c>
      <c r="BH208" s="176">
        <f>IF($N$208="sníž. přenesená",$J$208,0)</f>
        <v>0</v>
      </c>
      <c r="BI208" s="176">
        <f>IF($N$208="nulová",$J$208,0)</f>
        <v>0</v>
      </c>
      <c r="BJ208" s="99" t="s">
        <v>20</v>
      </c>
      <c r="BK208" s="176">
        <f>ROUND($I$208*$H$208,2)</f>
        <v>0</v>
      </c>
      <c r="BL208" s="99" t="s">
        <v>94</v>
      </c>
      <c r="BM208" s="99" t="s">
        <v>452</v>
      </c>
    </row>
    <row r="209" spans="2:65" s="6" customFormat="1" ht="24" customHeight="1">
      <c r="B209" s="95"/>
      <c r="C209" s="168" t="s">
        <v>453</v>
      </c>
      <c r="D209" s="168" t="s">
        <v>147</v>
      </c>
      <c r="E209" s="166" t="s">
        <v>454</v>
      </c>
      <c r="F209" s="167" t="s">
        <v>455</v>
      </c>
      <c r="G209" s="168" t="s">
        <v>312</v>
      </c>
      <c r="H209" s="169">
        <v>2</v>
      </c>
      <c r="I209" s="170"/>
      <c r="J209" s="171">
        <f>ROUND($I$209*$H$209,2)</f>
        <v>0</v>
      </c>
      <c r="K209" s="167"/>
      <c r="L209" s="139"/>
      <c r="M209" s="172"/>
      <c r="N209" s="173" t="s">
        <v>41</v>
      </c>
      <c r="O209" s="96"/>
      <c r="P209" s="96"/>
      <c r="Q209" s="174">
        <v>0.02109</v>
      </c>
      <c r="R209" s="174">
        <f>$Q$209*$H$209</f>
        <v>0.04218</v>
      </c>
      <c r="S209" s="174">
        <v>0</v>
      </c>
      <c r="T209" s="175">
        <f>$S$209*$H$209</f>
        <v>0</v>
      </c>
      <c r="AR209" s="99" t="s">
        <v>94</v>
      </c>
      <c r="AT209" s="99" t="s">
        <v>147</v>
      </c>
      <c r="AU209" s="99" t="s">
        <v>78</v>
      </c>
      <c r="AY209" s="99" t="s">
        <v>144</v>
      </c>
      <c r="BE209" s="176">
        <f>IF($N$209="základní",$J$209,0)</f>
        <v>0</v>
      </c>
      <c r="BF209" s="176">
        <f>IF($N$209="snížená",$J$209,0)</f>
        <v>0</v>
      </c>
      <c r="BG209" s="176">
        <f>IF($N$209="zákl. přenesená",$J$209,0)</f>
        <v>0</v>
      </c>
      <c r="BH209" s="176">
        <f>IF($N$209="sníž. přenesená",$J$209,0)</f>
        <v>0</v>
      </c>
      <c r="BI209" s="176">
        <f>IF($N$209="nulová",$J$209,0)</f>
        <v>0</v>
      </c>
      <c r="BJ209" s="99" t="s">
        <v>20</v>
      </c>
      <c r="BK209" s="176">
        <f>ROUND($I$209*$H$209,2)</f>
        <v>0</v>
      </c>
      <c r="BL209" s="99" t="s">
        <v>94</v>
      </c>
      <c r="BM209" s="99" t="s">
        <v>456</v>
      </c>
    </row>
    <row r="210" spans="2:65" s="6" customFormat="1" ht="24" customHeight="1">
      <c r="B210" s="95"/>
      <c r="C210" s="168" t="s">
        <v>457</v>
      </c>
      <c r="D210" s="168" t="s">
        <v>147</v>
      </c>
      <c r="E210" s="166" t="s">
        <v>458</v>
      </c>
      <c r="F210" s="167" t="s">
        <v>459</v>
      </c>
      <c r="G210" s="168" t="s">
        <v>312</v>
      </c>
      <c r="H210" s="169">
        <v>6</v>
      </c>
      <c r="I210" s="170"/>
      <c r="J210" s="171">
        <f>ROUND($I$210*$H$210,2)</f>
        <v>0</v>
      </c>
      <c r="K210" s="167"/>
      <c r="L210" s="139"/>
      <c r="M210" s="172"/>
      <c r="N210" s="173" t="s">
        <v>41</v>
      </c>
      <c r="O210" s="96"/>
      <c r="P210" s="96"/>
      <c r="Q210" s="174">
        <v>0.02109</v>
      </c>
      <c r="R210" s="174">
        <f>$Q$210*$H$210</f>
        <v>0.12654</v>
      </c>
      <c r="S210" s="174">
        <v>0</v>
      </c>
      <c r="T210" s="175">
        <f>$S$210*$H$210</f>
        <v>0</v>
      </c>
      <c r="AR210" s="99" t="s">
        <v>94</v>
      </c>
      <c r="AT210" s="99" t="s">
        <v>147</v>
      </c>
      <c r="AU210" s="99" t="s">
        <v>78</v>
      </c>
      <c r="AY210" s="99" t="s">
        <v>144</v>
      </c>
      <c r="BE210" s="176">
        <f>IF($N$210="základní",$J$210,0)</f>
        <v>0</v>
      </c>
      <c r="BF210" s="176">
        <f>IF($N$210="snížená",$J$210,0)</f>
        <v>0</v>
      </c>
      <c r="BG210" s="176">
        <f>IF($N$210="zákl. přenesená",$J$210,0)</f>
        <v>0</v>
      </c>
      <c r="BH210" s="176">
        <f>IF($N$210="sníž. přenesená",$J$210,0)</f>
        <v>0</v>
      </c>
      <c r="BI210" s="176">
        <f>IF($N$210="nulová",$J$210,0)</f>
        <v>0</v>
      </c>
      <c r="BJ210" s="99" t="s">
        <v>20</v>
      </c>
      <c r="BK210" s="176">
        <f>ROUND($I$210*$H$210,2)</f>
        <v>0</v>
      </c>
      <c r="BL210" s="99" t="s">
        <v>94</v>
      </c>
      <c r="BM210" s="99" t="s">
        <v>460</v>
      </c>
    </row>
    <row r="211" spans="2:65" s="6" customFormat="1" ht="24" customHeight="1">
      <c r="B211" s="95"/>
      <c r="C211" s="168" t="s">
        <v>461</v>
      </c>
      <c r="D211" s="168" t="s">
        <v>147</v>
      </c>
      <c r="E211" s="166" t="s">
        <v>462</v>
      </c>
      <c r="F211" s="167" t="s">
        <v>463</v>
      </c>
      <c r="G211" s="168" t="s">
        <v>312</v>
      </c>
      <c r="H211" s="169">
        <v>2</v>
      </c>
      <c r="I211" s="170"/>
      <c r="J211" s="171">
        <f>ROUND($I$211*$H$211,2)</f>
        <v>0</v>
      </c>
      <c r="K211" s="167"/>
      <c r="L211" s="139"/>
      <c r="M211" s="172"/>
      <c r="N211" s="173" t="s">
        <v>41</v>
      </c>
      <c r="O211" s="96"/>
      <c r="P211" s="96"/>
      <c r="Q211" s="174">
        <v>0.02109</v>
      </c>
      <c r="R211" s="174">
        <f>$Q$211*$H$211</f>
        <v>0.04218</v>
      </c>
      <c r="S211" s="174">
        <v>0</v>
      </c>
      <c r="T211" s="175">
        <f>$S$211*$H$211</f>
        <v>0</v>
      </c>
      <c r="AR211" s="99" t="s">
        <v>94</v>
      </c>
      <c r="AT211" s="99" t="s">
        <v>147</v>
      </c>
      <c r="AU211" s="99" t="s">
        <v>78</v>
      </c>
      <c r="AY211" s="99" t="s">
        <v>144</v>
      </c>
      <c r="BE211" s="176">
        <f>IF($N$211="základní",$J$211,0)</f>
        <v>0</v>
      </c>
      <c r="BF211" s="176">
        <f>IF($N$211="snížená",$J$211,0)</f>
        <v>0</v>
      </c>
      <c r="BG211" s="176">
        <f>IF($N$211="zákl. přenesená",$J$211,0)</f>
        <v>0</v>
      </c>
      <c r="BH211" s="176">
        <f>IF($N$211="sníž. přenesená",$J$211,0)</f>
        <v>0</v>
      </c>
      <c r="BI211" s="176">
        <f>IF($N$211="nulová",$J$211,0)</f>
        <v>0</v>
      </c>
      <c r="BJ211" s="99" t="s">
        <v>20</v>
      </c>
      <c r="BK211" s="176">
        <f>ROUND($I$211*$H$211,2)</f>
        <v>0</v>
      </c>
      <c r="BL211" s="99" t="s">
        <v>94</v>
      </c>
      <c r="BM211" s="99" t="s">
        <v>464</v>
      </c>
    </row>
    <row r="212" spans="2:65" s="6" customFormat="1" ht="24" customHeight="1">
      <c r="B212" s="95"/>
      <c r="C212" s="168" t="s">
        <v>465</v>
      </c>
      <c r="D212" s="168" t="s">
        <v>147</v>
      </c>
      <c r="E212" s="166" t="s">
        <v>466</v>
      </c>
      <c r="F212" s="167" t="s">
        <v>467</v>
      </c>
      <c r="G212" s="168" t="s">
        <v>312</v>
      </c>
      <c r="H212" s="169">
        <v>4</v>
      </c>
      <c r="I212" s="170"/>
      <c r="J212" s="171">
        <f>ROUND($I$212*$H$212,2)</f>
        <v>0</v>
      </c>
      <c r="K212" s="167"/>
      <c r="L212" s="139"/>
      <c r="M212" s="172"/>
      <c r="N212" s="173" t="s">
        <v>41</v>
      </c>
      <c r="O212" s="96"/>
      <c r="P212" s="96"/>
      <c r="Q212" s="174">
        <v>0.02109</v>
      </c>
      <c r="R212" s="174">
        <f>$Q$212*$H$212</f>
        <v>0.08436</v>
      </c>
      <c r="S212" s="174">
        <v>0</v>
      </c>
      <c r="T212" s="175">
        <f>$S$212*$H$212</f>
        <v>0</v>
      </c>
      <c r="AR212" s="99" t="s">
        <v>94</v>
      </c>
      <c r="AT212" s="99" t="s">
        <v>147</v>
      </c>
      <c r="AU212" s="99" t="s">
        <v>78</v>
      </c>
      <c r="AY212" s="99" t="s">
        <v>144</v>
      </c>
      <c r="BE212" s="176">
        <f>IF($N$212="základní",$J$212,0)</f>
        <v>0</v>
      </c>
      <c r="BF212" s="176">
        <f>IF($N$212="snížená",$J$212,0)</f>
        <v>0</v>
      </c>
      <c r="BG212" s="176">
        <f>IF($N$212="zákl. přenesená",$J$212,0)</f>
        <v>0</v>
      </c>
      <c r="BH212" s="176">
        <f>IF($N$212="sníž. přenesená",$J$212,0)</f>
        <v>0</v>
      </c>
      <c r="BI212" s="176">
        <f>IF($N$212="nulová",$J$212,0)</f>
        <v>0</v>
      </c>
      <c r="BJ212" s="99" t="s">
        <v>20</v>
      </c>
      <c r="BK212" s="176">
        <f>ROUND($I$212*$H$212,2)</f>
        <v>0</v>
      </c>
      <c r="BL212" s="99" t="s">
        <v>94</v>
      </c>
      <c r="BM212" s="99" t="s">
        <v>468</v>
      </c>
    </row>
    <row r="213" spans="2:65" s="6" customFormat="1" ht="24" customHeight="1">
      <c r="B213" s="95"/>
      <c r="C213" s="168" t="s">
        <v>469</v>
      </c>
      <c r="D213" s="168" t="s">
        <v>147</v>
      </c>
      <c r="E213" s="166" t="s">
        <v>470</v>
      </c>
      <c r="F213" s="167" t="s">
        <v>471</v>
      </c>
      <c r="G213" s="168" t="s">
        <v>312</v>
      </c>
      <c r="H213" s="169">
        <v>1</v>
      </c>
      <c r="I213" s="170"/>
      <c r="J213" s="171">
        <f>ROUND($I$213*$H$213,2)</f>
        <v>0</v>
      </c>
      <c r="K213" s="167"/>
      <c r="L213" s="139"/>
      <c r="M213" s="172"/>
      <c r="N213" s="173" t="s">
        <v>41</v>
      </c>
      <c r="O213" s="96"/>
      <c r="P213" s="96"/>
      <c r="Q213" s="174">
        <v>0.02109</v>
      </c>
      <c r="R213" s="174">
        <f>$Q$213*$H$213</f>
        <v>0.02109</v>
      </c>
      <c r="S213" s="174">
        <v>0</v>
      </c>
      <c r="T213" s="175">
        <f>$S$213*$H$213</f>
        <v>0</v>
      </c>
      <c r="AR213" s="99" t="s">
        <v>94</v>
      </c>
      <c r="AT213" s="99" t="s">
        <v>147</v>
      </c>
      <c r="AU213" s="99" t="s">
        <v>78</v>
      </c>
      <c r="AY213" s="99" t="s">
        <v>144</v>
      </c>
      <c r="BE213" s="176">
        <f>IF($N$213="základní",$J$213,0)</f>
        <v>0</v>
      </c>
      <c r="BF213" s="176">
        <f>IF($N$213="snížená",$J$213,0)</f>
        <v>0</v>
      </c>
      <c r="BG213" s="176">
        <f>IF($N$213="zákl. přenesená",$J$213,0)</f>
        <v>0</v>
      </c>
      <c r="BH213" s="176">
        <f>IF($N$213="sníž. přenesená",$J$213,0)</f>
        <v>0</v>
      </c>
      <c r="BI213" s="176">
        <f>IF($N$213="nulová",$J$213,0)</f>
        <v>0</v>
      </c>
      <c r="BJ213" s="99" t="s">
        <v>20</v>
      </c>
      <c r="BK213" s="176">
        <f>ROUND($I$213*$H$213,2)</f>
        <v>0</v>
      </c>
      <c r="BL213" s="99" t="s">
        <v>94</v>
      </c>
      <c r="BM213" s="99" t="s">
        <v>472</v>
      </c>
    </row>
    <row r="214" spans="2:65" s="6" customFormat="1" ht="24" customHeight="1">
      <c r="B214" s="95"/>
      <c r="C214" s="168" t="s">
        <v>473</v>
      </c>
      <c r="D214" s="168" t="s">
        <v>147</v>
      </c>
      <c r="E214" s="166" t="s">
        <v>474</v>
      </c>
      <c r="F214" s="167" t="s">
        <v>475</v>
      </c>
      <c r="G214" s="168" t="s">
        <v>312</v>
      </c>
      <c r="H214" s="169">
        <v>1</v>
      </c>
      <c r="I214" s="170"/>
      <c r="J214" s="171">
        <f>ROUND($I$214*$H$214,2)</f>
        <v>0</v>
      </c>
      <c r="K214" s="167"/>
      <c r="L214" s="139"/>
      <c r="M214" s="172"/>
      <c r="N214" s="173" t="s">
        <v>41</v>
      </c>
      <c r="O214" s="96"/>
      <c r="P214" s="96"/>
      <c r="Q214" s="174">
        <v>0.02109</v>
      </c>
      <c r="R214" s="174">
        <f>$Q$214*$H$214</f>
        <v>0.02109</v>
      </c>
      <c r="S214" s="174">
        <v>0</v>
      </c>
      <c r="T214" s="175">
        <f>$S$214*$H$214</f>
        <v>0</v>
      </c>
      <c r="AR214" s="99" t="s">
        <v>94</v>
      </c>
      <c r="AT214" s="99" t="s">
        <v>147</v>
      </c>
      <c r="AU214" s="99" t="s">
        <v>78</v>
      </c>
      <c r="AY214" s="99" t="s">
        <v>144</v>
      </c>
      <c r="BE214" s="176">
        <f>IF($N$214="základní",$J$214,0)</f>
        <v>0</v>
      </c>
      <c r="BF214" s="176">
        <f>IF($N$214="snížená",$J$214,0)</f>
        <v>0</v>
      </c>
      <c r="BG214" s="176">
        <f>IF($N$214="zákl. přenesená",$J$214,0)</f>
        <v>0</v>
      </c>
      <c r="BH214" s="176">
        <f>IF($N$214="sníž. přenesená",$J$214,0)</f>
        <v>0</v>
      </c>
      <c r="BI214" s="176">
        <f>IF($N$214="nulová",$J$214,0)</f>
        <v>0</v>
      </c>
      <c r="BJ214" s="99" t="s">
        <v>20</v>
      </c>
      <c r="BK214" s="176">
        <f>ROUND($I$214*$H$214,2)</f>
        <v>0</v>
      </c>
      <c r="BL214" s="99" t="s">
        <v>94</v>
      </c>
      <c r="BM214" s="99" t="s">
        <v>476</v>
      </c>
    </row>
    <row r="215" spans="2:65" s="6" customFormat="1" ht="24" customHeight="1">
      <c r="B215" s="95"/>
      <c r="C215" s="168" t="s">
        <v>477</v>
      </c>
      <c r="D215" s="168" t="s">
        <v>147</v>
      </c>
      <c r="E215" s="166" t="s">
        <v>478</v>
      </c>
      <c r="F215" s="167" t="s">
        <v>479</v>
      </c>
      <c r="G215" s="168" t="s">
        <v>312</v>
      </c>
      <c r="H215" s="169">
        <v>1</v>
      </c>
      <c r="I215" s="170"/>
      <c r="J215" s="171">
        <f>ROUND($I$215*$H$215,2)</f>
        <v>0</v>
      </c>
      <c r="K215" s="167"/>
      <c r="L215" s="139"/>
      <c r="M215" s="172"/>
      <c r="N215" s="173" t="s">
        <v>41</v>
      </c>
      <c r="O215" s="96"/>
      <c r="P215" s="96"/>
      <c r="Q215" s="174">
        <v>0.02109</v>
      </c>
      <c r="R215" s="174">
        <f>$Q$215*$H$215</f>
        <v>0.02109</v>
      </c>
      <c r="S215" s="174">
        <v>0</v>
      </c>
      <c r="T215" s="175">
        <f>$S$215*$H$215</f>
        <v>0</v>
      </c>
      <c r="AR215" s="99" t="s">
        <v>94</v>
      </c>
      <c r="AT215" s="99" t="s">
        <v>147</v>
      </c>
      <c r="AU215" s="99" t="s">
        <v>78</v>
      </c>
      <c r="AY215" s="99" t="s">
        <v>144</v>
      </c>
      <c r="BE215" s="176">
        <f>IF($N$215="základní",$J$215,0)</f>
        <v>0</v>
      </c>
      <c r="BF215" s="176">
        <f>IF($N$215="snížená",$J$215,0)</f>
        <v>0</v>
      </c>
      <c r="BG215" s="176">
        <f>IF($N$215="zákl. přenesená",$J$215,0)</f>
        <v>0</v>
      </c>
      <c r="BH215" s="176">
        <f>IF($N$215="sníž. přenesená",$J$215,0)</f>
        <v>0</v>
      </c>
      <c r="BI215" s="176">
        <f>IF($N$215="nulová",$J$215,0)</f>
        <v>0</v>
      </c>
      <c r="BJ215" s="99" t="s">
        <v>20</v>
      </c>
      <c r="BK215" s="176">
        <f>ROUND($I$215*$H$215,2)</f>
        <v>0</v>
      </c>
      <c r="BL215" s="99" t="s">
        <v>94</v>
      </c>
      <c r="BM215" s="99" t="s">
        <v>480</v>
      </c>
    </row>
    <row r="216" spans="2:65" s="6" customFormat="1" ht="24" customHeight="1">
      <c r="B216" s="95"/>
      <c r="C216" s="168" t="s">
        <v>481</v>
      </c>
      <c r="D216" s="168" t="s">
        <v>147</v>
      </c>
      <c r="E216" s="166" t="s">
        <v>482</v>
      </c>
      <c r="F216" s="167" t="s">
        <v>483</v>
      </c>
      <c r="G216" s="168" t="s">
        <v>312</v>
      </c>
      <c r="H216" s="169">
        <v>2</v>
      </c>
      <c r="I216" s="170"/>
      <c r="J216" s="171">
        <f>ROUND($I$216*$H$216,2)</f>
        <v>0</v>
      </c>
      <c r="K216" s="167"/>
      <c r="L216" s="139"/>
      <c r="M216" s="172"/>
      <c r="N216" s="173" t="s">
        <v>41</v>
      </c>
      <c r="O216" s="96"/>
      <c r="P216" s="96"/>
      <c r="Q216" s="174">
        <v>0.02109</v>
      </c>
      <c r="R216" s="174">
        <f>$Q$216*$H$216</f>
        <v>0.04218</v>
      </c>
      <c r="S216" s="174">
        <v>0</v>
      </c>
      <c r="T216" s="175">
        <f>$S$216*$H$216</f>
        <v>0</v>
      </c>
      <c r="AR216" s="99" t="s">
        <v>94</v>
      </c>
      <c r="AT216" s="99" t="s">
        <v>147</v>
      </c>
      <c r="AU216" s="99" t="s">
        <v>78</v>
      </c>
      <c r="AY216" s="99" t="s">
        <v>144</v>
      </c>
      <c r="BE216" s="176">
        <f>IF($N$216="základní",$J$216,0)</f>
        <v>0</v>
      </c>
      <c r="BF216" s="176">
        <f>IF($N$216="snížená",$J$216,0)</f>
        <v>0</v>
      </c>
      <c r="BG216" s="176">
        <f>IF($N$216="zákl. přenesená",$J$216,0)</f>
        <v>0</v>
      </c>
      <c r="BH216" s="176">
        <f>IF($N$216="sníž. přenesená",$J$216,0)</f>
        <v>0</v>
      </c>
      <c r="BI216" s="176">
        <f>IF($N$216="nulová",$J$216,0)</f>
        <v>0</v>
      </c>
      <c r="BJ216" s="99" t="s">
        <v>20</v>
      </c>
      <c r="BK216" s="176">
        <f>ROUND($I$216*$H$216,2)</f>
        <v>0</v>
      </c>
      <c r="BL216" s="99" t="s">
        <v>94</v>
      </c>
      <c r="BM216" s="99" t="s">
        <v>484</v>
      </c>
    </row>
    <row r="217" spans="2:63" s="152" customFormat="1" ht="30" customHeight="1">
      <c r="B217" s="153"/>
      <c r="C217" s="154"/>
      <c r="D217" s="154" t="s">
        <v>69</v>
      </c>
      <c r="E217" s="163" t="s">
        <v>485</v>
      </c>
      <c r="F217" s="163" t="s">
        <v>486</v>
      </c>
      <c r="G217" s="154"/>
      <c r="H217" s="154"/>
      <c r="J217" s="164">
        <f>$BK$217</f>
        <v>0</v>
      </c>
      <c r="K217" s="154"/>
      <c r="L217" s="157"/>
      <c r="M217" s="158"/>
      <c r="N217" s="154"/>
      <c r="O217" s="154"/>
      <c r="P217" s="159">
        <f>SUM($P$218:$P$255)</f>
        <v>0</v>
      </c>
      <c r="Q217" s="154"/>
      <c r="R217" s="159">
        <f>SUM($R$218:$R$255)</f>
        <v>1.2558799999999999</v>
      </c>
      <c r="S217" s="154"/>
      <c r="T217" s="160">
        <f>SUM($T$218:$T$255)</f>
        <v>14.130270000000001</v>
      </c>
      <c r="AR217" s="161" t="s">
        <v>20</v>
      </c>
      <c r="AT217" s="161" t="s">
        <v>69</v>
      </c>
      <c r="AU217" s="161" t="s">
        <v>20</v>
      </c>
      <c r="AY217" s="161" t="s">
        <v>144</v>
      </c>
      <c r="BK217" s="162">
        <f>SUM($BK$218:$BK$255)</f>
        <v>0</v>
      </c>
    </row>
    <row r="218" spans="2:65" s="6" customFormat="1" ht="13.5" customHeight="1">
      <c r="B218" s="95"/>
      <c r="C218" s="168" t="s">
        <v>487</v>
      </c>
      <c r="D218" s="168" t="s">
        <v>147</v>
      </c>
      <c r="E218" s="166" t="s">
        <v>488</v>
      </c>
      <c r="F218" s="167" t="s">
        <v>489</v>
      </c>
      <c r="G218" s="168" t="s">
        <v>150</v>
      </c>
      <c r="H218" s="169">
        <v>23.75</v>
      </c>
      <c r="I218" s="170"/>
      <c r="J218" s="171">
        <f>ROUND($I$218*$H$218,2)</f>
        <v>0</v>
      </c>
      <c r="K218" s="167" t="s">
        <v>151</v>
      </c>
      <c r="L218" s="139"/>
      <c r="M218" s="172"/>
      <c r="N218" s="173" t="s">
        <v>41</v>
      </c>
      <c r="O218" s="96"/>
      <c r="P218" s="96"/>
      <c r="Q218" s="174">
        <v>0.00036</v>
      </c>
      <c r="R218" s="174">
        <f>$Q$218*$H$218</f>
        <v>0.00855</v>
      </c>
      <c r="S218" s="174">
        <v>0</v>
      </c>
      <c r="T218" s="175">
        <f>$S$218*$H$218</f>
        <v>0</v>
      </c>
      <c r="AR218" s="99" t="s">
        <v>94</v>
      </c>
      <c r="AT218" s="99" t="s">
        <v>147</v>
      </c>
      <c r="AU218" s="99" t="s">
        <v>78</v>
      </c>
      <c r="AY218" s="99" t="s">
        <v>144</v>
      </c>
      <c r="BE218" s="176">
        <f>IF($N$218="základní",$J$218,0)</f>
        <v>0</v>
      </c>
      <c r="BF218" s="176">
        <f>IF($N$218="snížená",$J$218,0)</f>
        <v>0</v>
      </c>
      <c r="BG218" s="176">
        <f>IF($N$218="zákl. přenesená",$J$218,0)</f>
        <v>0</v>
      </c>
      <c r="BH218" s="176">
        <f>IF($N$218="sníž. přenesená",$J$218,0)</f>
        <v>0</v>
      </c>
      <c r="BI218" s="176">
        <f>IF($N$218="nulová",$J$218,0)</f>
        <v>0</v>
      </c>
      <c r="BJ218" s="99" t="s">
        <v>20</v>
      </c>
      <c r="BK218" s="176">
        <f>ROUND($I$218*$H$218,2)</f>
        <v>0</v>
      </c>
      <c r="BL218" s="99" t="s">
        <v>94</v>
      </c>
      <c r="BM218" s="99" t="s">
        <v>490</v>
      </c>
    </row>
    <row r="219" spans="2:51" s="6" customFormat="1" ht="13.5" customHeight="1">
      <c r="B219" s="177"/>
      <c r="C219" s="178"/>
      <c r="D219" s="179" t="s">
        <v>153</v>
      </c>
      <c r="E219" s="180"/>
      <c r="F219" s="180" t="s">
        <v>226</v>
      </c>
      <c r="G219" s="178"/>
      <c r="H219" s="181">
        <v>23.75</v>
      </c>
      <c r="J219" s="178"/>
      <c r="K219" s="178"/>
      <c r="L219" s="182"/>
      <c r="M219" s="183"/>
      <c r="N219" s="178"/>
      <c r="O219" s="178"/>
      <c r="P219" s="178"/>
      <c r="Q219" s="178"/>
      <c r="R219" s="178"/>
      <c r="S219" s="178"/>
      <c r="T219" s="184"/>
      <c r="AT219" s="185" t="s">
        <v>153</v>
      </c>
      <c r="AU219" s="185" t="s">
        <v>78</v>
      </c>
      <c r="AV219" s="185" t="s">
        <v>78</v>
      </c>
      <c r="AW219" s="185" t="s">
        <v>108</v>
      </c>
      <c r="AX219" s="185" t="s">
        <v>20</v>
      </c>
      <c r="AY219" s="185" t="s">
        <v>144</v>
      </c>
    </row>
    <row r="220" spans="2:65" s="6" customFormat="1" ht="24" customHeight="1">
      <c r="B220" s="95"/>
      <c r="C220" s="165" t="s">
        <v>491</v>
      </c>
      <c r="D220" s="165" t="s">
        <v>147</v>
      </c>
      <c r="E220" s="166" t="s">
        <v>492</v>
      </c>
      <c r="F220" s="167" t="s">
        <v>493</v>
      </c>
      <c r="G220" s="168" t="s">
        <v>209</v>
      </c>
      <c r="H220" s="169">
        <v>6</v>
      </c>
      <c r="I220" s="170"/>
      <c r="J220" s="171">
        <f>ROUND($I$220*$H$220,2)</f>
        <v>0</v>
      </c>
      <c r="K220" s="167"/>
      <c r="L220" s="139"/>
      <c r="M220" s="172"/>
      <c r="N220" s="173" t="s">
        <v>41</v>
      </c>
      <c r="O220" s="96"/>
      <c r="P220" s="96"/>
      <c r="Q220" s="174">
        <v>0.16614</v>
      </c>
      <c r="R220" s="174">
        <f>$Q$220*$H$220</f>
        <v>0.9968400000000001</v>
      </c>
      <c r="S220" s="174">
        <v>0</v>
      </c>
      <c r="T220" s="175">
        <f>$S$220*$H$220</f>
        <v>0</v>
      </c>
      <c r="AR220" s="99" t="s">
        <v>94</v>
      </c>
      <c r="AT220" s="99" t="s">
        <v>147</v>
      </c>
      <c r="AU220" s="99" t="s">
        <v>78</v>
      </c>
      <c r="AY220" s="6" t="s">
        <v>144</v>
      </c>
      <c r="BE220" s="176">
        <f>IF($N$220="základní",$J$220,0)</f>
        <v>0</v>
      </c>
      <c r="BF220" s="176">
        <f>IF($N$220="snížená",$J$220,0)</f>
        <v>0</v>
      </c>
      <c r="BG220" s="176">
        <f>IF($N$220="zákl. přenesená",$J$220,0)</f>
        <v>0</v>
      </c>
      <c r="BH220" s="176">
        <f>IF($N$220="sníž. přenesená",$J$220,0)</f>
        <v>0</v>
      </c>
      <c r="BI220" s="176">
        <f>IF($N$220="nulová",$J$220,0)</f>
        <v>0</v>
      </c>
      <c r="BJ220" s="99" t="s">
        <v>20</v>
      </c>
      <c r="BK220" s="176">
        <f>ROUND($I$220*$H$220,2)</f>
        <v>0</v>
      </c>
      <c r="BL220" s="99" t="s">
        <v>94</v>
      </c>
      <c r="BM220" s="99" t="s">
        <v>494</v>
      </c>
    </row>
    <row r="221" spans="2:65" s="6" customFormat="1" ht="13.5" customHeight="1">
      <c r="B221" s="95"/>
      <c r="C221" s="168" t="s">
        <v>495</v>
      </c>
      <c r="D221" s="168" t="s">
        <v>147</v>
      </c>
      <c r="E221" s="166" t="s">
        <v>496</v>
      </c>
      <c r="F221" s="167" t="s">
        <v>497</v>
      </c>
      <c r="G221" s="168" t="s">
        <v>312</v>
      </c>
      <c r="H221" s="169">
        <v>1</v>
      </c>
      <c r="I221" s="170"/>
      <c r="J221" s="171">
        <f>ROUND($I$221*$H$221,2)</f>
        <v>0</v>
      </c>
      <c r="K221" s="167"/>
      <c r="L221" s="139"/>
      <c r="M221" s="172"/>
      <c r="N221" s="173" t="s">
        <v>41</v>
      </c>
      <c r="O221" s="96"/>
      <c r="P221" s="96"/>
      <c r="Q221" s="174">
        <v>0.16614</v>
      </c>
      <c r="R221" s="174">
        <f>$Q$221*$H$221</f>
        <v>0.16614</v>
      </c>
      <c r="S221" s="174">
        <v>0</v>
      </c>
      <c r="T221" s="175">
        <f>$S$221*$H$221</f>
        <v>0</v>
      </c>
      <c r="AR221" s="99" t="s">
        <v>94</v>
      </c>
      <c r="AT221" s="99" t="s">
        <v>147</v>
      </c>
      <c r="AU221" s="99" t="s">
        <v>78</v>
      </c>
      <c r="AY221" s="99" t="s">
        <v>144</v>
      </c>
      <c r="BE221" s="176">
        <f>IF($N$221="základní",$J$221,0)</f>
        <v>0</v>
      </c>
      <c r="BF221" s="176">
        <f>IF($N$221="snížená",$J$221,0)</f>
        <v>0</v>
      </c>
      <c r="BG221" s="176">
        <f>IF($N$221="zákl. přenesená",$J$221,0)</f>
        <v>0</v>
      </c>
      <c r="BH221" s="176">
        <f>IF($N$221="sníž. přenesená",$J$221,0)</f>
        <v>0</v>
      </c>
      <c r="BI221" s="176">
        <f>IF($N$221="nulová",$J$221,0)</f>
        <v>0</v>
      </c>
      <c r="BJ221" s="99" t="s">
        <v>20</v>
      </c>
      <c r="BK221" s="176">
        <f>ROUND($I$221*$H$221,2)</f>
        <v>0</v>
      </c>
      <c r="BL221" s="99" t="s">
        <v>94</v>
      </c>
      <c r="BM221" s="99" t="s">
        <v>498</v>
      </c>
    </row>
    <row r="222" spans="2:65" s="6" customFormat="1" ht="13.5" customHeight="1">
      <c r="B222" s="95"/>
      <c r="C222" s="168" t="s">
        <v>499</v>
      </c>
      <c r="D222" s="168" t="s">
        <v>147</v>
      </c>
      <c r="E222" s="166" t="s">
        <v>500</v>
      </c>
      <c r="F222" s="167" t="s">
        <v>501</v>
      </c>
      <c r="G222" s="168" t="s">
        <v>150</v>
      </c>
      <c r="H222" s="169">
        <v>309</v>
      </c>
      <c r="I222" s="170"/>
      <c r="J222" s="171">
        <f>ROUND($I$222*$H$222,2)</f>
        <v>0</v>
      </c>
      <c r="K222" s="167" t="s">
        <v>151</v>
      </c>
      <c r="L222" s="139"/>
      <c r="M222" s="172"/>
      <c r="N222" s="173" t="s">
        <v>41</v>
      </c>
      <c r="O222" s="96"/>
      <c r="P222" s="96"/>
      <c r="Q222" s="174">
        <v>0</v>
      </c>
      <c r="R222" s="174">
        <f>$Q$222*$H$222</f>
        <v>0</v>
      </c>
      <c r="S222" s="174">
        <v>0</v>
      </c>
      <c r="T222" s="175">
        <f>$S$222*$H$222</f>
        <v>0</v>
      </c>
      <c r="AR222" s="99" t="s">
        <v>502</v>
      </c>
      <c r="AT222" s="99" t="s">
        <v>147</v>
      </c>
      <c r="AU222" s="99" t="s">
        <v>78</v>
      </c>
      <c r="AY222" s="99" t="s">
        <v>144</v>
      </c>
      <c r="BE222" s="176">
        <f>IF($N$222="základní",$J$222,0)</f>
        <v>0</v>
      </c>
      <c r="BF222" s="176">
        <f>IF($N$222="snížená",$J$222,0)</f>
        <v>0</v>
      </c>
      <c r="BG222" s="176">
        <f>IF($N$222="zákl. přenesená",$J$222,0)</f>
        <v>0</v>
      </c>
      <c r="BH222" s="176">
        <f>IF($N$222="sníž. přenesená",$J$222,0)</f>
        <v>0</v>
      </c>
      <c r="BI222" s="176">
        <f>IF($N$222="nulová",$J$222,0)</f>
        <v>0</v>
      </c>
      <c r="BJ222" s="99" t="s">
        <v>20</v>
      </c>
      <c r="BK222" s="176">
        <f>ROUND($I$222*$H$222,2)</f>
        <v>0</v>
      </c>
      <c r="BL222" s="99" t="s">
        <v>502</v>
      </c>
      <c r="BM222" s="99" t="s">
        <v>503</v>
      </c>
    </row>
    <row r="223" spans="2:51" s="6" customFormat="1" ht="13.5" customHeight="1">
      <c r="B223" s="177"/>
      <c r="C223" s="178"/>
      <c r="D223" s="179" t="s">
        <v>153</v>
      </c>
      <c r="E223" s="180"/>
      <c r="F223" s="180" t="s">
        <v>504</v>
      </c>
      <c r="G223" s="178"/>
      <c r="H223" s="181">
        <v>201</v>
      </c>
      <c r="J223" s="178"/>
      <c r="K223" s="178"/>
      <c r="L223" s="182"/>
      <c r="M223" s="183"/>
      <c r="N223" s="178"/>
      <c r="O223" s="178"/>
      <c r="P223" s="178"/>
      <c r="Q223" s="178"/>
      <c r="R223" s="178"/>
      <c r="S223" s="178"/>
      <c r="T223" s="184"/>
      <c r="AT223" s="185" t="s">
        <v>153</v>
      </c>
      <c r="AU223" s="185" t="s">
        <v>78</v>
      </c>
      <c r="AV223" s="185" t="s">
        <v>78</v>
      </c>
      <c r="AW223" s="185" t="s">
        <v>108</v>
      </c>
      <c r="AX223" s="185" t="s">
        <v>70</v>
      </c>
      <c r="AY223" s="185" t="s">
        <v>144</v>
      </c>
    </row>
    <row r="224" spans="2:51" s="6" customFormat="1" ht="13.5" customHeight="1">
      <c r="B224" s="177"/>
      <c r="C224" s="178"/>
      <c r="D224" s="189" t="s">
        <v>153</v>
      </c>
      <c r="E224" s="178"/>
      <c r="F224" s="180" t="s">
        <v>505</v>
      </c>
      <c r="G224" s="178"/>
      <c r="H224" s="181">
        <v>108</v>
      </c>
      <c r="J224" s="178"/>
      <c r="K224" s="178"/>
      <c r="L224" s="182"/>
      <c r="M224" s="183"/>
      <c r="N224" s="178"/>
      <c r="O224" s="178"/>
      <c r="P224" s="178"/>
      <c r="Q224" s="178"/>
      <c r="R224" s="178"/>
      <c r="S224" s="178"/>
      <c r="T224" s="184"/>
      <c r="AT224" s="185" t="s">
        <v>153</v>
      </c>
      <c r="AU224" s="185" t="s">
        <v>78</v>
      </c>
      <c r="AV224" s="185" t="s">
        <v>78</v>
      </c>
      <c r="AW224" s="185" t="s">
        <v>108</v>
      </c>
      <c r="AX224" s="185" t="s">
        <v>70</v>
      </c>
      <c r="AY224" s="185" t="s">
        <v>144</v>
      </c>
    </row>
    <row r="225" spans="2:65" s="6" customFormat="1" ht="13.5" customHeight="1">
      <c r="B225" s="95"/>
      <c r="C225" s="165" t="s">
        <v>506</v>
      </c>
      <c r="D225" s="165" t="s">
        <v>147</v>
      </c>
      <c r="E225" s="166" t="s">
        <v>507</v>
      </c>
      <c r="F225" s="167" t="s">
        <v>508</v>
      </c>
      <c r="G225" s="168" t="s">
        <v>150</v>
      </c>
      <c r="H225" s="169">
        <v>22254</v>
      </c>
      <c r="I225" s="170"/>
      <c r="J225" s="171">
        <f>ROUND($I$225*$H$225,2)</f>
        <v>0</v>
      </c>
      <c r="K225" s="167" t="s">
        <v>151</v>
      </c>
      <c r="L225" s="139"/>
      <c r="M225" s="172"/>
      <c r="N225" s="173" t="s">
        <v>41</v>
      </c>
      <c r="O225" s="96"/>
      <c r="P225" s="96"/>
      <c r="Q225" s="174">
        <v>0</v>
      </c>
      <c r="R225" s="174">
        <f>$Q$225*$H$225</f>
        <v>0</v>
      </c>
      <c r="S225" s="174">
        <v>0</v>
      </c>
      <c r="T225" s="175">
        <f>$S$225*$H$225</f>
        <v>0</v>
      </c>
      <c r="AR225" s="99" t="s">
        <v>94</v>
      </c>
      <c r="AT225" s="99" t="s">
        <v>147</v>
      </c>
      <c r="AU225" s="99" t="s">
        <v>78</v>
      </c>
      <c r="AY225" s="6" t="s">
        <v>144</v>
      </c>
      <c r="BE225" s="176">
        <f>IF($N$225="základní",$J$225,0)</f>
        <v>0</v>
      </c>
      <c r="BF225" s="176">
        <f>IF($N$225="snížená",$J$225,0)</f>
        <v>0</v>
      </c>
      <c r="BG225" s="176">
        <f>IF($N$225="zákl. přenesená",$J$225,0)</f>
        <v>0</v>
      </c>
      <c r="BH225" s="176">
        <f>IF($N$225="sníž. přenesená",$J$225,0)</f>
        <v>0</v>
      </c>
      <c r="BI225" s="176">
        <f>IF($N$225="nulová",$J$225,0)</f>
        <v>0</v>
      </c>
      <c r="BJ225" s="99" t="s">
        <v>20</v>
      </c>
      <c r="BK225" s="176">
        <f>ROUND($I$225*$H$225,2)</f>
        <v>0</v>
      </c>
      <c r="BL225" s="99" t="s">
        <v>94</v>
      </c>
      <c r="BM225" s="99" t="s">
        <v>509</v>
      </c>
    </row>
    <row r="226" spans="2:51" s="6" customFormat="1" ht="13.5" customHeight="1">
      <c r="B226" s="177"/>
      <c r="C226" s="178"/>
      <c r="D226" s="179" t="s">
        <v>153</v>
      </c>
      <c r="E226" s="180"/>
      <c r="F226" s="180" t="s">
        <v>510</v>
      </c>
      <c r="G226" s="178"/>
      <c r="H226" s="181">
        <v>2814</v>
      </c>
      <c r="J226" s="178"/>
      <c r="K226" s="178"/>
      <c r="L226" s="182"/>
      <c r="M226" s="183"/>
      <c r="N226" s="178"/>
      <c r="O226" s="178"/>
      <c r="P226" s="178"/>
      <c r="Q226" s="178"/>
      <c r="R226" s="178"/>
      <c r="S226" s="178"/>
      <c r="T226" s="184"/>
      <c r="AT226" s="185" t="s">
        <v>153</v>
      </c>
      <c r="AU226" s="185" t="s">
        <v>78</v>
      </c>
      <c r="AV226" s="185" t="s">
        <v>78</v>
      </c>
      <c r="AW226" s="185" t="s">
        <v>108</v>
      </c>
      <c r="AX226" s="185" t="s">
        <v>70</v>
      </c>
      <c r="AY226" s="185" t="s">
        <v>144</v>
      </c>
    </row>
    <row r="227" spans="2:51" s="6" customFormat="1" ht="13.5" customHeight="1">
      <c r="B227" s="177"/>
      <c r="C227" s="178"/>
      <c r="D227" s="189" t="s">
        <v>153</v>
      </c>
      <c r="E227" s="178"/>
      <c r="F227" s="180" t="s">
        <v>511</v>
      </c>
      <c r="G227" s="178"/>
      <c r="H227" s="181">
        <v>19440</v>
      </c>
      <c r="J227" s="178"/>
      <c r="K227" s="178"/>
      <c r="L227" s="182"/>
      <c r="M227" s="183"/>
      <c r="N227" s="178"/>
      <c r="O227" s="178"/>
      <c r="P227" s="178"/>
      <c r="Q227" s="178"/>
      <c r="R227" s="178"/>
      <c r="S227" s="178"/>
      <c r="T227" s="184"/>
      <c r="AT227" s="185" t="s">
        <v>153</v>
      </c>
      <c r="AU227" s="185" t="s">
        <v>78</v>
      </c>
      <c r="AV227" s="185" t="s">
        <v>78</v>
      </c>
      <c r="AW227" s="185" t="s">
        <v>108</v>
      </c>
      <c r="AX227" s="185" t="s">
        <v>70</v>
      </c>
      <c r="AY227" s="185" t="s">
        <v>144</v>
      </c>
    </row>
    <row r="228" spans="2:65" s="6" customFormat="1" ht="13.5" customHeight="1">
      <c r="B228" s="95"/>
      <c r="C228" s="165" t="s">
        <v>512</v>
      </c>
      <c r="D228" s="165" t="s">
        <v>147</v>
      </c>
      <c r="E228" s="166" t="s">
        <v>513</v>
      </c>
      <c r="F228" s="167" t="s">
        <v>514</v>
      </c>
      <c r="G228" s="168" t="s">
        <v>150</v>
      </c>
      <c r="H228" s="169">
        <v>309</v>
      </c>
      <c r="I228" s="170"/>
      <c r="J228" s="171">
        <f>ROUND($I$228*$H$228,2)</f>
        <v>0</v>
      </c>
      <c r="K228" s="167" t="s">
        <v>151</v>
      </c>
      <c r="L228" s="139"/>
      <c r="M228" s="172"/>
      <c r="N228" s="173" t="s">
        <v>41</v>
      </c>
      <c r="O228" s="96"/>
      <c r="P228" s="96"/>
      <c r="Q228" s="174">
        <v>0</v>
      </c>
      <c r="R228" s="174">
        <f>$Q$228*$H$228</f>
        <v>0</v>
      </c>
      <c r="S228" s="174">
        <v>0</v>
      </c>
      <c r="T228" s="175">
        <f>$S$228*$H$228</f>
        <v>0</v>
      </c>
      <c r="AR228" s="99" t="s">
        <v>94</v>
      </c>
      <c r="AT228" s="99" t="s">
        <v>147</v>
      </c>
      <c r="AU228" s="99" t="s">
        <v>78</v>
      </c>
      <c r="AY228" s="6" t="s">
        <v>144</v>
      </c>
      <c r="BE228" s="176">
        <f>IF($N$228="základní",$J$228,0)</f>
        <v>0</v>
      </c>
      <c r="BF228" s="176">
        <f>IF($N$228="snížená",$J$228,0)</f>
        <v>0</v>
      </c>
      <c r="BG228" s="176">
        <f>IF($N$228="zákl. přenesená",$J$228,0)</f>
        <v>0</v>
      </c>
      <c r="BH228" s="176">
        <f>IF($N$228="sníž. přenesená",$J$228,0)</f>
        <v>0</v>
      </c>
      <c r="BI228" s="176">
        <f>IF($N$228="nulová",$J$228,0)</f>
        <v>0</v>
      </c>
      <c r="BJ228" s="99" t="s">
        <v>20</v>
      </c>
      <c r="BK228" s="176">
        <f>ROUND($I$228*$H$228,2)</f>
        <v>0</v>
      </c>
      <c r="BL228" s="99" t="s">
        <v>94</v>
      </c>
      <c r="BM228" s="99" t="s">
        <v>515</v>
      </c>
    </row>
    <row r="229" spans="2:51" s="6" customFormat="1" ht="13.5" customHeight="1">
      <c r="B229" s="177"/>
      <c r="C229" s="178"/>
      <c r="D229" s="179" t="s">
        <v>153</v>
      </c>
      <c r="E229" s="180"/>
      <c r="F229" s="180" t="s">
        <v>504</v>
      </c>
      <c r="G229" s="178"/>
      <c r="H229" s="181">
        <v>201</v>
      </c>
      <c r="J229" s="178"/>
      <c r="K229" s="178"/>
      <c r="L229" s="182"/>
      <c r="M229" s="183"/>
      <c r="N229" s="178"/>
      <c r="O229" s="178"/>
      <c r="P229" s="178"/>
      <c r="Q229" s="178"/>
      <c r="R229" s="178"/>
      <c r="S229" s="178"/>
      <c r="T229" s="184"/>
      <c r="AT229" s="185" t="s">
        <v>153</v>
      </c>
      <c r="AU229" s="185" t="s">
        <v>78</v>
      </c>
      <c r="AV229" s="185" t="s">
        <v>78</v>
      </c>
      <c r="AW229" s="185" t="s">
        <v>108</v>
      </c>
      <c r="AX229" s="185" t="s">
        <v>70</v>
      </c>
      <c r="AY229" s="185" t="s">
        <v>144</v>
      </c>
    </row>
    <row r="230" spans="2:51" s="6" customFormat="1" ht="13.5" customHeight="1">
      <c r="B230" s="177"/>
      <c r="C230" s="178"/>
      <c r="D230" s="189" t="s">
        <v>153</v>
      </c>
      <c r="E230" s="178"/>
      <c r="F230" s="180" t="s">
        <v>505</v>
      </c>
      <c r="G230" s="178"/>
      <c r="H230" s="181">
        <v>108</v>
      </c>
      <c r="J230" s="178"/>
      <c r="K230" s="178"/>
      <c r="L230" s="182"/>
      <c r="M230" s="183"/>
      <c r="N230" s="178"/>
      <c r="O230" s="178"/>
      <c r="P230" s="178"/>
      <c r="Q230" s="178"/>
      <c r="R230" s="178"/>
      <c r="S230" s="178"/>
      <c r="T230" s="184"/>
      <c r="AT230" s="185" t="s">
        <v>153</v>
      </c>
      <c r="AU230" s="185" t="s">
        <v>78</v>
      </c>
      <c r="AV230" s="185" t="s">
        <v>78</v>
      </c>
      <c r="AW230" s="185" t="s">
        <v>108</v>
      </c>
      <c r="AX230" s="185" t="s">
        <v>70</v>
      </c>
      <c r="AY230" s="185" t="s">
        <v>144</v>
      </c>
    </row>
    <row r="231" spans="2:65" s="6" customFormat="1" ht="13.5" customHeight="1">
      <c r="B231" s="95"/>
      <c r="C231" s="165" t="s">
        <v>516</v>
      </c>
      <c r="D231" s="165" t="s">
        <v>147</v>
      </c>
      <c r="E231" s="166" t="s">
        <v>517</v>
      </c>
      <c r="F231" s="167" t="s">
        <v>518</v>
      </c>
      <c r="G231" s="168" t="s">
        <v>150</v>
      </c>
      <c r="H231" s="169">
        <v>108</v>
      </c>
      <c r="I231" s="170"/>
      <c r="J231" s="171">
        <f>ROUND($I$231*$H$231,2)</f>
        <v>0</v>
      </c>
      <c r="K231" s="167" t="s">
        <v>151</v>
      </c>
      <c r="L231" s="139"/>
      <c r="M231" s="172"/>
      <c r="N231" s="173" t="s">
        <v>41</v>
      </c>
      <c r="O231" s="96"/>
      <c r="P231" s="96"/>
      <c r="Q231" s="174">
        <v>0</v>
      </c>
      <c r="R231" s="174">
        <f>$Q$231*$H$231</f>
        <v>0</v>
      </c>
      <c r="S231" s="174">
        <v>0</v>
      </c>
      <c r="T231" s="175">
        <f>$S$231*$H$231</f>
        <v>0</v>
      </c>
      <c r="AR231" s="99" t="s">
        <v>94</v>
      </c>
      <c r="AT231" s="99" t="s">
        <v>147</v>
      </c>
      <c r="AU231" s="99" t="s">
        <v>78</v>
      </c>
      <c r="AY231" s="6" t="s">
        <v>144</v>
      </c>
      <c r="BE231" s="176">
        <f>IF($N$231="základní",$J$231,0)</f>
        <v>0</v>
      </c>
      <c r="BF231" s="176">
        <f>IF($N$231="snížená",$J$231,0)</f>
        <v>0</v>
      </c>
      <c r="BG231" s="176">
        <f>IF($N$231="zákl. přenesená",$J$231,0)</f>
        <v>0</v>
      </c>
      <c r="BH231" s="176">
        <f>IF($N$231="sníž. přenesená",$J$231,0)</f>
        <v>0</v>
      </c>
      <c r="BI231" s="176">
        <f>IF($N$231="nulová",$J$231,0)</f>
        <v>0</v>
      </c>
      <c r="BJ231" s="99" t="s">
        <v>20</v>
      </c>
      <c r="BK231" s="176">
        <f>ROUND($I$231*$H$231,2)</f>
        <v>0</v>
      </c>
      <c r="BL231" s="99" t="s">
        <v>94</v>
      </c>
      <c r="BM231" s="99" t="s">
        <v>519</v>
      </c>
    </row>
    <row r="232" spans="2:51" s="6" customFormat="1" ht="13.5" customHeight="1">
      <c r="B232" s="177"/>
      <c r="C232" s="178"/>
      <c r="D232" s="179" t="s">
        <v>153</v>
      </c>
      <c r="E232" s="180"/>
      <c r="F232" s="180" t="s">
        <v>505</v>
      </c>
      <c r="G232" s="178"/>
      <c r="H232" s="181">
        <v>108</v>
      </c>
      <c r="J232" s="178"/>
      <c r="K232" s="178"/>
      <c r="L232" s="182"/>
      <c r="M232" s="183"/>
      <c r="N232" s="178"/>
      <c r="O232" s="178"/>
      <c r="P232" s="178"/>
      <c r="Q232" s="178"/>
      <c r="R232" s="178"/>
      <c r="S232" s="178"/>
      <c r="T232" s="184"/>
      <c r="AT232" s="185" t="s">
        <v>153</v>
      </c>
      <c r="AU232" s="185" t="s">
        <v>78</v>
      </c>
      <c r="AV232" s="185" t="s">
        <v>78</v>
      </c>
      <c r="AW232" s="185" t="s">
        <v>108</v>
      </c>
      <c r="AX232" s="185" t="s">
        <v>70</v>
      </c>
      <c r="AY232" s="185" t="s">
        <v>144</v>
      </c>
    </row>
    <row r="233" spans="2:65" s="6" customFormat="1" ht="13.5" customHeight="1">
      <c r="B233" s="95"/>
      <c r="C233" s="165" t="s">
        <v>520</v>
      </c>
      <c r="D233" s="165" t="s">
        <v>147</v>
      </c>
      <c r="E233" s="166" t="s">
        <v>521</v>
      </c>
      <c r="F233" s="167" t="s">
        <v>522</v>
      </c>
      <c r="G233" s="168" t="s">
        <v>150</v>
      </c>
      <c r="H233" s="169">
        <v>19440</v>
      </c>
      <c r="I233" s="170"/>
      <c r="J233" s="171">
        <f>ROUND($I$233*$H$233,2)</f>
        <v>0</v>
      </c>
      <c r="K233" s="167" t="s">
        <v>151</v>
      </c>
      <c r="L233" s="139"/>
      <c r="M233" s="172"/>
      <c r="N233" s="173" t="s">
        <v>41</v>
      </c>
      <c r="O233" s="96"/>
      <c r="P233" s="96"/>
      <c r="Q233" s="174">
        <v>0</v>
      </c>
      <c r="R233" s="174">
        <f>$Q$233*$H$233</f>
        <v>0</v>
      </c>
      <c r="S233" s="174">
        <v>0</v>
      </c>
      <c r="T233" s="175">
        <f>$S$233*$H$233</f>
        <v>0</v>
      </c>
      <c r="AR233" s="99" t="s">
        <v>94</v>
      </c>
      <c r="AT233" s="99" t="s">
        <v>147</v>
      </c>
      <c r="AU233" s="99" t="s">
        <v>78</v>
      </c>
      <c r="AY233" s="6" t="s">
        <v>144</v>
      </c>
      <c r="BE233" s="176">
        <f>IF($N$233="základní",$J$233,0)</f>
        <v>0</v>
      </c>
      <c r="BF233" s="176">
        <f>IF($N$233="snížená",$J$233,0)</f>
        <v>0</v>
      </c>
      <c r="BG233" s="176">
        <f>IF($N$233="zákl. přenesená",$J$233,0)</f>
        <v>0</v>
      </c>
      <c r="BH233" s="176">
        <f>IF($N$233="sníž. přenesená",$J$233,0)</f>
        <v>0</v>
      </c>
      <c r="BI233" s="176">
        <f>IF($N$233="nulová",$J$233,0)</f>
        <v>0</v>
      </c>
      <c r="BJ233" s="99" t="s">
        <v>20</v>
      </c>
      <c r="BK233" s="176">
        <f>ROUND($I$233*$H$233,2)</f>
        <v>0</v>
      </c>
      <c r="BL233" s="99" t="s">
        <v>94</v>
      </c>
      <c r="BM233" s="99" t="s">
        <v>523</v>
      </c>
    </row>
    <row r="234" spans="2:51" s="6" customFormat="1" ht="13.5" customHeight="1">
      <c r="B234" s="177"/>
      <c r="C234" s="178"/>
      <c r="D234" s="179" t="s">
        <v>153</v>
      </c>
      <c r="E234" s="180"/>
      <c r="F234" s="180" t="s">
        <v>511</v>
      </c>
      <c r="G234" s="178"/>
      <c r="H234" s="181">
        <v>19440</v>
      </c>
      <c r="J234" s="178"/>
      <c r="K234" s="178"/>
      <c r="L234" s="182"/>
      <c r="M234" s="183"/>
      <c r="N234" s="178"/>
      <c r="O234" s="178"/>
      <c r="P234" s="178"/>
      <c r="Q234" s="178"/>
      <c r="R234" s="178"/>
      <c r="S234" s="178"/>
      <c r="T234" s="184"/>
      <c r="AT234" s="185" t="s">
        <v>153</v>
      </c>
      <c r="AU234" s="185" t="s">
        <v>78</v>
      </c>
      <c r="AV234" s="185" t="s">
        <v>78</v>
      </c>
      <c r="AW234" s="185" t="s">
        <v>108</v>
      </c>
      <c r="AX234" s="185" t="s">
        <v>70</v>
      </c>
      <c r="AY234" s="185" t="s">
        <v>144</v>
      </c>
    </row>
    <row r="235" spans="2:65" s="6" customFormat="1" ht="13.5" customHeight="1">
      <c r="B235" s="95"/>
      <c r="C235" s="165" t="s">
        <v>524</v>
      </c>
      <c r="D235" s="165" t="s">
        <v>147</v>
      </c>
      <c r="E235" s="166" t="s">
        <v>525</v>
      </c>
      <c r="F235" s="167" t="s">
        <v>526</v>
      </c>
      <c r="G235" s="168" t="s">
        <v>150</v>
      </c>
      <c r="H235" s="169">
        <v>108</v>
      </c>
      <c r="I235" s="170"/>
      <c r="J235" s="171">
        <f>ROUND($I$235*$H$235,2)</f>
        <v>0</v>
      </c>
      <c r="K235" s="167" t="s">
        <v>151</v>
      </c>
      <c r="L235" s="139"/>
      <c r="M235" s="172"/>
      <c r="N235" s="173" t="s">
        <v>41</v>
      </c>
      <c r="O235" s="96"/>
      <c r="P235" s="96"/>
      <c r="Q235" s="174">
        <v>0</v>
      </c>
      <c r="R235" s="174">
        <f>$Q$235*$H$235</f>
        <v>0</v>
      </c>
      <c r="S235" s="174">
        <v>0</v>
      </c>
      <c r="T235" s="175">
        <f>$S$235*$H$235</f>
        <v>0</v>
      </c>
      <c r="AR235" s="99" t="s">
        <v>94</v>
      </c>
      <c r="AT235" s="99" t="s">
        <v>147</v>
      </c>
      <c r="AU235" s="99" t="s">
        <v>78</v>
      </c>
      <c r="AY235" s="6" t="s">
        <v>144</v>
      </c>
      <c r="BE235" s="176">
        <f>IF($N$235="základní",$J$235,0)</f>
        <v>0</v>
      </c>
      <c r="BF235" s="176">
        <f>IF($N$235="snížená",$J$235,0)</f>
        <v>0</v>
      </c>
      <c r="BG235" s="176">
        <f>IF($N$235="zákl. přenesená",$J$235,0)</f>
        <v>0</v>
      </c>
      <c r="BH235" s="176">
        <f>IF($N$235="sníž. přenesená",$J$235,0)</f>
        <v>0</v>
      </c>
      <c r="BI235" s="176">
        <f>IF($N$235="nulová",$J$235,0)</f>
        <v>0</v>
      </c>
      <c r="BJ235" s="99" t="s">
        <v>20</v>
      </c>
      <c r="BK235" s="176">
        <f>ROUND($I$235*$H$235,2)</f>
        <v>0</v>
      </c>
      <c r="BL235" s="99" t="s">
        <v>94</v>
      </c>
      <c r="BM235" s="99" t="s">
        <v>527</v>
      </c>
    </row>
    <row r="236" spans="2:51" s="6" customFormat="1" ht="13.5" customHeight="1">
      <c r="B236" s="177"/>
      <c r="C236" s="178"/>
      <c r="D236" s="179" t="s">
        <v>153</v>
      </c>
      <c r="E236" s="180"/>
      <c r="F236" s="180" t="s">
        <v>505</v>
      </c>
      <c r="G236" s="178"/>
      <c r="H236" s="181">
        <v>108</v>
      </c>
      <c r="J236" s="178"/>
      <c r="K236" s="178"/>
      <c r="L236" s="182"/>
      <c r="M236" s="183"/>
      <c r="N236" s="178"/>
      <c r="O236" s="178"/>
      <c r="P236" s="178"/>
      <c r="Q236" s="178"/>
      <c r="R236" s="178"/>
      <c r="S236" s="178"/>
      <c r="T236" s="184"/>
      <c r="AT236" s="185" t="s">
        <v>153</v>
      </c>
      <c r="AU236" s="185" t="s">
        <v>78</v>
      </c>
      <c r="AV236" s="185" t="s">
        <v>78</v>
      </c>
      <c r="AW236" s="185" t="s">
        <v>108</v>
      </c>
      <c r="AX236" s="185" t="s">
        <v>20</v>
      </c>
      <c r="AY236" s="185" t="s">
        <v>144</v>
      </c>
    </row>
    <row r="237" spans="2:65" s="6" customFormat="1" ht="13.5" customHeight="1">
      <c r="B237" s="95"/>
      <c r="C237" s="165" t="s">
        <v>528</v>
      </c>
      <c r="D237" s="165" t="s">
        <v>147</v>
      </c>
      <c r="E237" s="166" t="s">
        <v>529</v>
      </c>
      <c r="F237" s="167" t="s">
        <v>530</v>
      </c>
      <c r="G237" s="168" t="s">
        <v>159</v>
      </c>
      <c r="H237" s="169">
        <v>2.375</v>
      </c>
      <c r="I237" s="170"/>
      <c r="J237" s="171">
        <f>ROUND($I$237*$H$237,2)</f>
        <v>0</v>
      </c>
      <c r="K237" s="167" t="s">
        <v>151</v>
      </c>
      <c r="L237" s="139"/>
      <c r="M237" s="172"/>
      <c r="N237" s="173" t="s">
        <v>41</v>
      </c>
      <c r="O237" s="96"/>
      <c r="P237" s="96"/>
      <c r="Q237" s="174">
        <v>0</v>
      </c>
      <c r="R237" s="174">
        <f>$Q$237*$H$237</f>
        <v>0</v>
      </c>
      <c r="S237" s="174">
        <v>0</v>
      </c>
      <c r="T237" s="175">
        <f>$S$237*$H$237</f>
        <v>0</v>
      </c>
      <c r="AR237" s="99" t="s">
        <v>94</v>
      </c>
      <c r="AT237" s="99" t="s">
        <v>147</v>
      </c>
      <c r="AU237" s="99" t="s">
        <v>78</v>
      </c>
      <c r="AY237" s="6" t="s">
        <v>144</v>
      </c>
      <c r="BE237" s="176">
        <f>IF($N$237="základní",$J$237,0)</f>
        <v>0</v>
      </c>
      <c r="BF237" s="176">
        <f>IF($N$237="snížená",$J$237,0)</f>
        <v>0</v>
      </c>
      <c r="BG237" s="176">
        <f>IF($N$237="zákl. přenesená",$J$237,0)</f>
        <v>0</v>
      </c>
      <c r="BH237" s="176">
        <f>IF($N$237="sníž. přenesená",$J$237,0)</f>
        <v>0</v>
      </c>
      <c r="BI237" s="176">
        <f>IF($N$237="nulová",$J$237,0)</f>
        <v>0</v>
      </c>
      <c r="BJ237" s="99" t="s">
        <v>20</v>
      </c>
      <c r="BK237" s="176">
        <f>ROUND($I$237*$H$237,2)</f>
        <v>0</v>
      </c>
      <c r="BL237" s="99" t="s">
        <v>94</v>
      </c>
      <c r="BM237" s="99" t="s">
        <v>531</v>
      </c>
    </row>
    <row r="238" spans="2:51" s="6" customFormat="1" ht="13.5" customHeight="1">
      <c r="B238" s="177"/>
      <c r="C238" s="178"/>
      <c r="D238" s="179" t="s">
        <v>153</v>
      </c>
      <c r="E238" s="180"/>
      <c r="F238" s="180" t="s">
        <v>205</v>
      </c>
      <c r="G238" s="178"/>
      <c r="H238" s="181">
        <v>2.375</v>
      </c>
      <c r="J238" s="178"/>
      <c r="K238" s="178"/>
      <c r="L238" s="182"/>
      <c r="M238" s="183"/>
      <c r="N238" s="178"/>
      <c r="O238" s="178"/>
      <c r="P238" s="178"/>
      <c r="Q238" s="178"/>
      <c r="R238" s="178"/>
      <c r="S238" s="178"/>
      <c r="T238" s="184"/>
      <c r="AT238" s="185" t="s">
        <v>153</v>
      </c>
      <c r="AU238" s="185" t="s">
        <v>78</v>
      </c>
      <c r="AV238" s="185" t="s">
        <v>78</v>
      </c>
      <c r="AW238" s="185" t="s">
        <v>108</v>
      </c>
      <c r="AX238" s="185" t="s">
        <v>20</v>
      </c>
      <c r="AY238" s="185" t="s">
        <v>144</v>
      </c>
    </row>
    <row r="239" spans="2:65" s="6" customFormat="1" ht="13.5" customHeight="1">
      <c r="B239" s="95"/>
      <c r="C239" s="165" t="s">
        <v>532</v>
      </c>
      <c r="D239" s="165" t="s">
        <v>147</v>
      </c>
      <c r="E239" s="166" t="s">
        <v>533</v>
      </c>
      <c r="F239" s="167" t="s">
        <v>534</v>
      </c>
      <c r="G239" s="168" t="s">
        <v>150</v>
      </c>
      <c r="H239" s="169">
        <v>23.75</v>
      </c>
      <c r="I239" s="170"/>
      <c r="J239" s="171">
        <f>ROUND($I$239*$H$239,2)</f>
        <v>0</v>
      </c>
      <c r="K239" s="167" t="s">
        <v>151</v>
      </c>
      <c r="L239" s="139"/>
      <c r="M239" s="172"/>
      <c r="N239" s="173" t="s">
        <v>41</v>
      </c>
      <c r="O239" s="96"/>
      <c r="P239" s="96"/>
      <c r="Q239" s="174">
        <v>0</v>
      </c>
      <c r="R239" s="174">
        <f>$Q$239*$H$239</f>
        <v>0</v>
      </c>
      <c r="S239" s="174">
        <v>0.059</v>
      </c>
      <c r="T239" s="175">
        <f>$S$239*$H$239</f>
        <v>1.4012499999999999</v>
      </c>
      <c r="AR239" s="99" t="s">
        <v>94</v>
      </c>
      <c r="AT239" s="99" t="s">
        <v>147</v>
      </c>
      <c r="AU239" s="99" t="s">
        <v>78</v>
      </c>
      <c r="AY239" s="6" t="s">
        <v>144</v>
      </c>
      <c r="BE239" s="176">
        <f>IF($N$239="základní",$J$239,0)</f>
        <v>0</v>
      </c>
      <c r="BF239" s="176">
        <f>IF($N$239="snížená",$J$239,0)</f>
        <v>0</v>
      </c>
      <c r="BG239" s="176">
        <f>IF($N$239="zákl. přenesená",$J$239,0)</f>
        <v>0</v>
      </c>
      <c r="BH239" s="176">
        <f>IF($N$239="sníž. přenesená",$J$239,0)</f>
        <v>0</v>
      </c>
      <c r="BI239" s="176">
        <f>IF($N$239="nulová",$J$239,0)</f>
        <v>0</v>
      </c>
      <c r="BJ239" s="99" t="s">
        <v>20</v>
      </c>
      <c r="BK239" s="176">
        <f>ROUND($I$239*$H$239,2)</f>
        <v>0</v>
      </c>
      <c r="BL239" s="99" t="s">
        <v>94</v>
      </c>
      <c r="BM239" s="99" t="s">
        <v>535</v>
      </c>
    </row>
    <row r="240" spans="2:51" s="6" customFormat="1" ht="13.5" customHeight="1">
      <c r="B240" s="177"/>
      <c r="C240" s="178"/>
      <c r="D240" s="179" t="s">
        <v>153</v>
      </c>
      <c r="E240" s="180"/>
      <c r="F240" s="180" t="s">
        <v>226</v>
      </c>
      <c r="G240" s="178"/>
      <c r="H240" s="181">
        <v>23.75</v>
      </c>
      <c r="J240" s="178"/>
      <c r="K240" s="178"/>
      <c r="L240" s="182"/>
      <c r="M240" s="183"/>
      <c r="N240" s="178"/>
      <c r="O240" s="178"/>
      <c r="P240" s="178"/>
      <c r="Q240" s="178"/>
      <c r="R240" s="178"/>
      <c r="S240" s="178"/>
      <c r="T240" s="184"/>
      <c r="AT240" s="185" t="s">
        <v>153</v>
      </c>
      <c r="AU240" s="185" t="s">
        <v>78</v>
      </c>
      <c r="AV240" s="185" t="s">
        <v>78</v>
      </c>
      <c r="AW240" s="185" t="s">
        <v>108</v>
      </c>
      <c r="AX240" s="185" t="s">
        <v>20</v>
      </c>
      <c r="AY240" s="185" t="s">
        <v>144</v>
      </c>
    </row>
    <row r="241" spans="2:65" s="6" customFormat="1" ht="13.5" customHeight="1">
      <c r="B241" s="95"/>
      <c r="C241" s="165" t="s">
        <v>536</v>
      </c>
      <c r="D241" s="165" t="s">
        <v>147</v>
      </c>
      <c r="E241" s="166" t="s">
        <v>537</v>
      </c>
      <c r="F241" s="167" t="s">
        <v>538</v>
      </c>
      <c r="G241" s="168" t="s">
        <v>209</v>
      </c>
      <c r="H241" s="169">
        <v>9.5</v>
      </c>
      <c r="I241" s="170"/>
      <c r="J241" s="171">
        <f>ROUND($I$241*$H$241,2)</f>
        <v>0</v>
      </c>
      <c r="K241" s="167" t="s">
        <v>151</v>
      </c>
      <c r="L241" s="139"/>
      <c r="M241" s="172"/>
      <c r="N241" s="173" t="s">
        <v>41</v>
      </c>
      <c r="O241" s="96"/>
      <c r="P241" s="96"/>
      <c r="Q241" s="174">
        <v>0</v>
      </c>
      <c r="R241" s="174">
        <f>$Q$241*$H$241</f>
        <v>0</v>
      </c>
      <c r="S241" s="174">
        <v>0.04</v>
      </c>
      <c r="T241" s="175">
        <f>$S$241*$H$241</f>
        <v>0.38</v>
      </c>
      <c r="AR241" s="99" t="s">
        <v>94</v>
      </c>
      <c r="AT241" s="99" t="s">
        <v>147</v>
      </c>
      <c r="AU241" s="99" t="s">
        <v>78</v>
      </c>
      <c r="AY241" s="6" t="s">
        <v>144</v>
      </c>
      <c r="BE241" s="176">
        <f>IF($N$241="základní",$J$241,0)</f>
        <v>0</v>
      </c>
      <c r="BF241" s="176">
        <f>IF($N$241="snížená",$J$241,0)</f>
        <v>0</v>
      </c>
      <c r="BG241" s="176">
        <f>IF($N$241="zákl. přenesená",$J$241,0)</f>
        <v>0</v>
      </c>
      <c r="BH241" s="176">
        <f>IF($N$241="sníž. přenesená",$J$241,0)</f>
        <v>0</v>
      </c>
      <c r="BI241" s="176">
        <f>IF($N$241="nulová",$J$241,0)</f>
        <v>0</v>
      </c>
      <c r="BJ241" s="99" t="s">
        <v>20</v>
      </c>
      <c r="BK241" s="176">
        <f>ROUND($I$241*$H$241,2)</f>
        <v>0</v>
      </c>
      <c r="BL241" s="99" t="s">
        <v>94</v>
      </c>
      <c r="BM241" s="99" t="s">
        <v>539</v>
      </c>
    </row>
    <row r="242" spans="2:47" s="6" customFormat="1" ht="28.5" customHeight="1">
      <c r="B242" s="95"/>
      <c r="C242" s="96"/>
      <c r="D242" s="179" t="s">
        <v>161</v>
      </c>
      <c r="E242" s="96"/>
      <c r="F242" s="186" t="s">
        <v>162</v>
      </c>
      <c r="G242" s="96"/>
      <c r="H242" s="96"/>
      <c r="J242" s="96"/>
      <c r="K242" s="96"/>
      <c r="L242" s="139"/>
      <c r="M242" s="187"/>
      <c r="N242" s="96"/>
      <c r="O242" s="96"/>
      <c r="P242" s="96"/>
      <c r="Q242" s="96"/>
      <c r="R242" s="96"/>
      <c r="S242" s="96"/>
      <c r="T242" s="188"/>
      <c r="AT242" s="6" t="s">
        <v>161</v>
      </c>
      <c r="AU242" s="6" t="s">
        <v>78</v>
      </c>
    </row>
    <row r="243" spans="2:65" s="6" customFormat="1" ht="13.5" customHeight="1">
      <c r="B243" s="95"/>
      <c r="C243" s="165" t="s">
        <v>540</v>
      </c>
      <c r="D243" s="165" t="s">
        <v>147</v>
      </c>
      <c r="E243" s="166" t="s">
        <v>541</v>
      </c>
      <c r="F243" s="167" t="s">
        <v>542</v>
      </c>
      <c r="G243" s="168" t="s">
        <v>209</v>
      </c>
      <c r="H243" s="169">
        <v>35</v>
      </c>
      <c r="I243" s="170"/>
      <c r="J243" s="171">
        <f>ROUND($I$243*$H$243,2)</f>
        <v>0</v>
      </c>
      <c r="K243" s="167"/>
      <c r="L243" s="139"/>
      <c r="M243" s="172"/>
      <c r="N243" s="173" t="s">
        <v>41</v>
      </c>
      <c r="O243" s="96"/>
      <c r="P243" s="96"/>
      <c r="Q243" s="174">
        <v>0.00241</v>
      </c>
      <c r="R243" s="174">
        <f>$Q$243*$H$243</f>
        <v>0.08435</v>
      </c>
      <c r="S243" s="174">
        <v>0.002</v>
      </c>
      <c r="T243" s="175">
        <f>$S$243*$H$243</f>
        <v>0.07</v>
      </c>
      <c r="AR243" s="99" t="s">
        <v>94</v>
      </c>
      <c r="AT243" s="99" t="s">
        <v>147</v>
      </c>
      <c r="AU243" s="99" t="s">
        <v>78</v>
      </c>
      <c r="AY243" s="6" t="s">
        <v>144</v>
      </c>
      <c r="BE243" s="176">
        <f>IF($N$243="základní",$J$243,0)</f>
        <v>0</v>
      </c>
      <c r="BF243" s="176">
        <f>IF($N$243="snížená",$J$243,0)</f>
        <v>0</v>
      </c>
      <c r="BG243" s="176">
        <f>IF($N$243="zákl. přenesená",$J$243,0)</f>
        <v>0</v>
      </c>
      <c r="BH243" s="176">
        <f>IF($N$243="sníž. přenesená",$J$243,0)</f>
        <v>0</v>
      </c>
      <c r="BI243" s="176">
        <f>IF($N$243="nulová",$J$243,0)</f>
        <v>0</v>
      </c>
      <c r="BJ243" s="99" t="s">
        <v>20</v>
      </c>
      <c r="BK243" s="176">
        <f>ROUND($I$243*$H$243,2)</f>
        <v>0</v>
      </c>
      <c r="BL243" s="99" t="s">
        <v>94</v>
      </c>
      <c r="BM243" s="99" t="s">
        <v>543</v>
      </c>
    </row>
    <row r="244" spans="2:65" s="6" customFormat="1" ht="13.5" customHeight="1">
      <c r="B244" s="95"/>
      <c r="C244" s="168" t="s">
        <v>544</v>
      </c>
      <c r="D244" s="168" t="s">
        <v>147</v>
      </c>
      <c r="E244" s="166" t="s">
        <v>545</v>
      </c>
      <c r="F244" s="167" t="s">
        <v>546</v>
      </c>
      <c r="G244" s="168" t="s">
        <v>150</v>
      </c>
      <c r="H244" s="169">
        <v>18.471</v>
      </c>
      <c r="I244" s="170"/>
      <c r="J244" s="171">
        <f>ROUND($I$244*$H$244,2)</f>
        <v>0</v>
      </c>
      <c r="K244" s="167"/>
      <c r="L244" s="139"/>
      <c r="M244" s="172"/>
      <c r="N244" s="173" t="s">
        <v>41</v>
      </c>
      <c r="O244" s="96"/>
      <c r="P244" s="96"/>
      <c r="Q244" s="174">
        <v>0</v>
      </c>
      <c r="R244" s="174">
        <f>$Q$244*$H$244</f>
        <v>0</v>
      </c>
      <c r="S244" s="174">
        <v>0.18</v>
      </c>
      <c r="T244" s="175">
        <f>$S$244*$H$244</f>
        <v>3.32478</v>
      </c>
      <c r="AR244" s="99" t="s">
        <v>94</v>
      </c>
      <c r="AT244" s="99" t="s">
        <v>147</v>
      </c>
      <c r="AU244" s="99" t="s">
        <v>78</v>
      </c>
      <c r="AY244" s="99" t="s">
        <v>144</v>
      </c>
      <c r="BE244" s="176">
        <f>IF($N$244="základní",$J$244,0)</f>
        <v>0</v>
      </c>
      <c r="BF244" s="176">
        <f>IF($N$244="snížená",$J$244,0)</f>
        <v>0</v>
      </c>
      <c r="BG244" s="176">
        <f>IF($N$244="zákl. přenesená",$J$244,0)</f>
        <v>0</v>
      </c>
      <c r="BH244" s="176">
        <f>IF($N$244="sníž. přenesená",$J$244,0)</f>
        <v>0</v>
      </c>
      <c r="BI244" s="176">
        <f>IF($N$244="nulová",$J$244,0)</f>
        <v>0</v>
      </c>
      <c r="BJ244" s="99" t="s">
        <v>20</v>
      </c>
      <c r="BK244" s="176">
        <f>ROUND($I$244*$H$244,2)</f>
        <v>0</v>
      </c>
      <c r="BL244" s="99" t="s">
        <v>94</v>
      </c>
      <c r="BM244" s="99" t="s">
        <v>547</v>
      </c>
    </row>
    <row r="245" spans="2:51" s="6" customFormat="1" ht="13.5" customHeight="1">
      <c r="B245" s="177"/>
      <c r="C245" s="178"/>
      <c r="D245" s="179" t="s">
        <v>153</v>
      </c>
      <c r="E245" s="180"/>
      <c r="F245" s="180" t="s">
        <v>240</v>
      </c>
      <c r="G245" s="178"/>
      <c r="H245" s="181">
        <v>15.761</v>
      </c>
      <c r="J245" s="178"/>
      <c r="K245" s="178"/>
      <c r="L245" s="182"/>
      <c r="M245" s="183"/>
      <c r="N245" s="178"/>
      <c r="O245" s="178"/>
      <c r="P245" s="178"/>
      <c r="Q245" s="178"/>
      <c r="R245" s="178"/>
      <c r="S245" s="178"/>
      <c r="T245" s="184"/>
      <c r="AT245" s="185" t="s">
        <v>153</v>
      </c>
      <c r="AU245" s="185" t="s">
        <v>78</v>
      </c>
      <c r="AV245" s="185" t="s">
        <v>78</v>
      </c>
      <c r="AW245" s="185" t="s">
        <v>108</v>
      </c>
      <c r="AX245" s="185" t="s">
        <v>70</v>
      </c>
      <c r="AY245" s="185" t="s">
        <v>144</v>
      </c>
    </row>
    <row r="246" spans="2:51" s="6" customFormat="1" ht="13.5" customHeight="1">
      <c r="B246" s="177"/>
      <c r="C246" s="178"/>
      <c r="D246" s="189" t="s">
        <v>153</v>
      </c>
      <c r="E246" s="178"/>
      <c r="F246" s="180" t="s">
        <v>241</v>
      </c>
      <c r="G246" s="178"/>
      <c r="H246" s="181">
        <v>1.355</v>
      </c>
      <c r="J246" s="178"/>
      <c r="K246" s="178"/>
      <c r="L246" s="182"/>
      <c r="M246" s="183"/>
      <c r="N246" s="178"/>
      <c r="O246" s="178"/>
      <c r="P246" s="178"/>
      <c r="Q246" s="178"/>
      <c r="R246" s="178"/>
      <c r="S246" s="178"/>
      <c r="T246" s="184"/>
      <c r="AT246" s="185" t="s">
        <v>153</v>
      </c>
      <c r="AU246" s="185" t="s">
        <v>78</v>
      </c>
      <c r="AV246" s="185" t="s">
        <v>78</v>
      </c>
      <c r="AW246" s="185" t="s">
        <v>108</v>
      </c>
      <c r="AX246" s="185" t="s">
        <v>70</v>
      </c>
      <c r="AY246" s="185" t="s">
        <v>144</v>
      </c>
    </row>
    <row r="247" spans="2:51" s="6" customFormat="1" ht="13.5" customHeight="1">
      <c r="B247" s="177"/>
      <c r="C247" s="178"/>
      <c r="D247" s="189" t="s">
        <v>153</v>
      </c>
      <c r="E247" s="178"/>
      <c r="F247" s="180" t="s">
        <v>242</v>
      </c>
      <c r="G247" s="178"/>
      <c r="H247" s="181">
        <v>1.355</v>
      </c>
      <c r="J247" s="178"/>
      <c r="K247" s="178"/>
      <c r="L247" s="182"/>
      <c r="M247" s="183"/>
      <c r="N247" s="178"/>
      <c r="O247" s="178"/>
      <c r="P247" s="178"/>
      <c r="Q247" s="178"/>
      <c r="R247" s="178"/>
      <c r="S247" s="178"/>
      <c r="T247" s="184"/>
      <c r="AT247" s="185" t="s">
        <v>153</v>
      </c>
      <c r="AU247" s="185" t="s">
        <v>78</v>
      </c>
      <c r="AV247" s="185" t="s">
        <v>78</v>
      </c>
      <c r="AW247" s="185" t="s">
        <v>108</v>
      </c>
      <c r="AX247" s="185" t="s">
        <v>70</v>
      </c>
      <c r="AY247" s="185" t="s">
        <v>144</v>
      </c>
    </row>
    <row r="248" spans="2:65" s="6" customFormat="1" ht="13.5" customHeight="1">
      <c r="B248" s="95"/>
      <c r="C248" s="165" t="s">
        <v>548</v>
      </c>
      <c r="D248" s="165" t="s">
        <v>147</v>
      </c>
      <c r="E248" s="166" t="s">
        <v>549</v>
      </c>
      <c r="F248" s="167" t="s">
        <v>550</v>
      </c>
      <c r="G248" s="168" t="s">
        <v>150</v>
      </c>
      <c r="H248" s="169">
        <v>46.088</v>
      </c>
      <c r="I248" s="170"/>
      <c r="J248" s="171">
        <f>ROUND($I$248*$H$248,2)</f>
        <v>0</v>
      </c>
      <c r="K248" s="167"/>
      <c r="L248" s="139"/>
      <c r="M248" s="172"/>
      <c r="N248" s="173" t="s">
        <v>41</v>
      </c>
      <c r="O248" s="96"/>
      <c r="P248" s="96"/>
      <c r="Q248" s="174">
        <v>0</v>
      </c>
      <c r="R248" s="174">
        <f>$Q$248*$H$248</f>
        <v>0</v>
      </c>
      <c r="S248" s="174">
        <v>0.068</v>
      </c>
      <c r="T248" s="175">
        <f>$S$248*$H$248</f>
        <v>3.1339840000000003</v>
      </c>
      <c r="AR248" s="99" t="s">
        <v>94</v>
      </c>
      <c r="AT248" s="99" t="s">
        <v>147</v>
      </c>
      <c r="AU248" s="99" t="s">
        <v>78</v>
      </c>
      <c r="AY248" s="6" t="s">
        <v>144</v>
      </c>
      <c r="BE248" s="176">
        <f>IF($N$248="základní",$J$248,0)</f>
        <v>0</v>
      </c>
      <c r="BF248" s="176">
        <f>IF($N$248="snížená",$J$248,0)</f>
        <v>0</v>
      </c>
      <c r="BG248" s="176">
        <f>IF($N$248="zákl. přenesená",$J$248,0)</f>
        <v>0</v>
      </c>
      <c r="BH248" s="176">
        <f>IF($N$248="sníž. přenesená",$J$248,0)</f>
        <v>0</v>
      </c>
      <c r="BI248" s="176">
        <f>IF($N$248="nulová",$J$248,0)</f>
        <v>0</v>
      </c>
      <c r="BJ248" s="99" t="s">
        <v>20</v>
      </c>
      <c r="BK248" s="176">
        <f>ROUND($I$248*$H$248,2)</f>
        <v>0</v>
      </c>
      <c r="BL248" s="99" t="s">
        <v>94</v>
      </c>
      <c r="BM248" s="99" t="s">
        <v>551</v>
      </c>
    </row>
    <row r="249" spans="2:51" s="6" customFormat="1" ht="13.5" customHeight="1">
      <c r="B249" s="177"/>
      <c r="C249" s="178"/>
      <c r="D249" s="179" t="s">
        <v>153</v>
      </c>
      <c r="E249" s="180"/>
      <c r="F249" s="180" t="s">
        <v>552</v>
      </c>
      <c r="G249" s="178"/>
      <c r="H249" s="181">
        <v>37.564</v>
      </c>
      <c r="J249" s="178"/>
      <c r="K249" s="178"/>
      <c r="L249" s="182"/>
      <c r="M249" s="183"/>
      <c r="N249" s="178"/>
      <c r="O249" s="178"/>
      <c r="P249" s="178"/>
      <c r="Q249" s="178"/>
      <c r="R249" s="178"/>
      <c r="S249" s="178"/>
      <c r="T249" s="184"/>
      <c r="AT249" s="185" t="s">
        <v>153</v>
      </c>
      <c r="AU249" s="185" t="s">
        <v>78</v>
      </c>
      <c r="AV249" s="185" t="s">
        <v>78</v>
      </c>
      <c r="AW249" s="185" t="s">
        <v>108</v>
      </c>
      <c r="AX249" s="185" t="s">
        <v>70</v>
      </c>
      <c r="AY249" s="185" t="s">
        <v>144</v>
      </c>
    </row>
    <row r="250" spans="2:51" s="6" customFormat="1" ht="13.5" customHeight="1">
      <c r="B250" s="177"/>
      <c r="C250" s="178"/>
      <c r="D250" s="189" t="s">
        <v>153</v>
      </c>
      <c r="E250" s="178"/>
      <c r="F250" s="180" t="s">
        <v>553</v>
      </c>
      <c r="G250" s="178"/>
      <c r="H250" s="181">
        <v>4.262</v>
      </c>
      <c r="J250" s="178"/>
      <c r="K250" s="178"/>
      <c r="L250" s="182"/>
      <c r="M250" s="183"/>
      <c r="N250" s="178"/>
      <c r="O250" s="178"/>
      <c r="P250" s="178"/>
      <c r="Q250" s="178"/>
      <c r="R250" s="178"/>
      <c r="S250" s="178"/>
      <c r="T250" s="184"/>
      <c r="AT250" s="185" t="s">
        <v>153</v>
      </c>
      <c r="AU250" s="185" t="s">
        <v>78</v>
      </c>
      <c r="AV250" s="185" t="s">
        <v>78</v>
      </c>
      <c r="AW250" s="185" t="s">
        <v>108</v>
      </c>
      <c r="AX250" s="185" t="s">
        <v>70</v>
      </c>
      <c r="AY250" s="185" t="s">
        <v>144</v>
      </c>
    </row>
    <row r="251" spans="2:51" s="6" customFormat="1" ht="13.5" customHeight="1">
      <c r="B251" s="177"/>
      <c r="C251" s="178"/>
      <c r="D251" s="189" t="s">
        <v>153</v>
      </c>
      <c r="E251" s="178"/>
      <c r="F251" s="180" t="s">
        <v>554</v>
      </c>
      <c r="G251" s="178"/>
      <c r="H251" s="181">
        <v>4.262</v>
      </c>
      <c r="J251" s="178"/>
      <c r="K251" s="178"/>
      <c r="L251" s="182"/>
      <c r="M251" s="183"/>
      <c r="N251" s="178"/>
      <c r="O251" s="178"/>
      <c r="P251" s="178"/>
      <c r="Q251" s="178"/>
      <c r="R251" s="178"/>
      <c r="S251" s="178"/>
      <c r="T251" s="184"/>
      <c r="AT251" s="185" t="s">
        <v>153</v>
      </c>
      <c r="AU251" s="185" t="s">
        <v>78</v>
      </c>
      <c r="AV251" s="185" t="s">
        <v>78</v>
      </c>
      <c r="AW251" s="185" t="s">
        <v>108</v>
      </c>
      <c r="AX251" s="185" t="s">
        <v>70</v>
      </c>
      <c r="AY251" s="185" t="s">
        <v>144</v>
      </c>
    </row>
    <row r="252" spans="2:65" s="6" customFormat="1" ht="24" customHeight="1">
      <c r="B252" s="95"/>
      <c r="C252" s="165" t="s">
        <v>555</v>
      </c>
      <c r="D252" s="165" t="s">
        <v>147</v>
      </c>
      <c r="E252" s="166" t="s">
        <v>556</v>
      </c>
      <c r="F252" s="167" t="s">
        <v>557</v>
      </c>
      <c r="G252" s="168" t="s">
        <v>150</v>
      </c>
      <c r="H252" s="169">
        <v>85.592</v>
      </c>
      <c r="I252" s="170"/>
      <c r="J252" s="171">
        <f>ROUND($I$252*$H$252,2)</f>
        <v>0</v>
      </c>
      <c r="K252" s="167"/>
      <c r="L252" s="139"/>
      <c r="M252" s="172"/>
      <c r="N252" s="173" t="s">
        <v>41</v>
      </c>
      <c r="O252" s="96"/>
      <c r="P252" s="96"/>
      <c r="Q252" s="174">
        <v>0</v>
      </c>
      <c r="R252" s="174">
        <f>$Q$252*$H$252</f>
        <v>0</v>
      </c>
      <c r="S252" s="174">
        <v>0.068</v>
      </c>
      <c r="T252" s="175">
        <f>$S$252*$H$252</f>
        <v>5.8202560000000005</v>
      </c>
      <c r="AR252" s="99" t="s">
        <v>94</v>
      </c>
      <c r="AT252" s="99" t="s">
        <v>147</v>
      </c>
      <c r="AU252" s="99" t="s">
        <v>78</v>
      </c>
      <c r="AY252" s="6" t="s">
        <v>144</v>
      </c>
      <c r="BE252" s="176">
        <f>IF($N$252="základní",$J$252,0)</f>
        <v>0</v>
      </c>
      <c r="BF252" s="176">
        <f>IF($N$252="snížená",$J$252,0)</f>
        <v>0</v>
      </c>
      <c r="BG252" s="176">
        <f>IF($N$252="zákl. přenesená",$J$252,0)</f>
        <v>0</v>
      </c>
      <c r="BH252" s="176">
        <f>IF($N$252="sníž. přenesená",$J$252,0)</f>
        <v>0</v>
      </c>
      <c r="BI252" s="176">
        <f>IF($N$252="nulová",$J$252,0)</f>
        <v>0</v>
      </c>
      <c r="BJ252" s="99" t="s">
        <v>20</v>
      </c>
      <c r="BK252" s="176">
        <f>ROUND($I$252*$H$252,2)</f>
        <v>0</v>
      </c>
      <c r="BL252" s="99" t="s">
        <v>94</v>
      </c>
      <c r="BM252" s="99" t="s">
        <v>558</v>
      </c>
    </row>
    <row r="253" spans="2:51" s="6" customFormat="1" ht="13.5" customHeight="1">
      <c r="B253" s="177"/>
      <c r="C253" s="178"/>
      <c r="D253" s="179" t="s">
        <v>153</v>
      </c>
      <c r="E253" s="180"/>
      <c r="F253" s="180" t="s">
        <v>559</v>
      </c>
      <c r="G253" s="178"/>
      <c r="H253" s="181">
        <v>69.762</v>
      </c>
      <c r="J253" s="178"/>
      <c r="K253" s="178"/>
      <c r="L253" s="182"/>
      <c r="M253" s="183"/>
      <c r="N253" s="178"/>
      <c r="O253" s="178"/>
      <c r="P253" s="178"/>
      <c r="Q253" s="178"/>
      <c r="R253" s="178"/>
      <c r="S253" s="178"/>
      <c r="T253" s="184"/>
      <c r="AT253" s="185" t="s">
        <v>153</v>
      </c>
      <c r="AU253" s="185" t="s">
        <v>78</v>
      </c>
      <c r="AV253" s="185" t="s">
        <v>78</v>
      </c>
      <c r="AW253" s="185" t="s">
        <v>108</v>
      </c>
      <c r="AX253" s="185" t="s">
        <v>70</v>
      </c>
      <c r="AY253" s="185" t="s">
        <v>144</v>
      </c>
    </row>
    <row r="254" spans="2:51" s="6" customFormat="1" ht="13.5" customHeight="1">
      <c r="B254" s="177"/>
      <c r="C254" s="178"/>
      <c r="D254" s="189" t="s">
        <v>153</v>
      </c>
      <c r="E254" s="178"/>
      <c r="F254" s="180" t="s">
        <v>560</v>
      </c>
      <c r="G254" s="178"/>
      <c r="H254" s="181">
        <v>7.915</v>
      </c>
      <c r="J254" s="178"/>
      <c r="K254" s="178"/>
      <c r="L254" s="182"/>
      <c r="M254" s="183"/>
      <c r="N254" s="178"/>
      <c r="O254" s="178"/>
      <c r="P254" s="178"/>
      <c r="Q254" s="178"/>
      <c r="R254" s="178"/>
      <c r="S254" s="178"/>
      <c r="T254" s="184"/>
      <c r="AT254" s="185" t="s">
        <v>153</v>
      </c>
      <c r="AU254" s="185" t="s">
        <v>78</v>
      </c>
      <c r="AV254" s="185" t="s">
        <v>78</v>
      </c>
      <c r="AW254" s="185" t="s">
        <v>108</v>
      </c>
      <c r="AX254" s="185" t="s">
        <v>70</v>
      </c>
      <c r="AY254" s="185" t="s">
        <v>144</v>
      </c>
    </row>
    <row r="255" spans="2:51" s="6" customFormat="1" ht="13.5" customHeight="1">
      <c r="B255" s="177"/>
      <c r="C255" s="178"/>
      <c r="D255" s="189" t="s">
        <v>153</v>
      </c>
      <c r="E255" s="178"/>
      <c r="F255" s="180" t="s">
        <v>561</v>
      </c>
      <c r="G255" s="178"/>
      <c r="H255" s="181">
        <v>7.915</v>
      </c>
      <c r="J255" s="178"/>
      <c r="K255" s="178"/>
      <c r="L255" s="182"/>
      <c r="M255" s="183"/>
      <c r="N255" s="178"/>
      <c r="O255" s="178"/>
      <c r="P255" s="178"/>
      <c r="Q255" s="178"/>
      <c r="R255" s="178"/>
      <c r="S255" s="178"/>
      <c r="T255" s="184"/>
      <c r="AT255" s="185" t="s">
        <v>153</v>
      </c>
      <c r="AU255" s="185" t="s">
        <v>78</v>
      </c>
      <c r="AV255" s="185" t="s">
        <v>78</v>
      </c>
      <c r="AW255" s="185" t="s">
        <v>108</v>
      </c>
      <c r="AX255" s="185" t="s">
        <v>70</v>
      </c>
      <c r="AY255" s="185" t="s">
        <v>144</v>
      </c>
    </row>
    <row r="256" spans="2:63" s="152" customFormat="1" ht="30" customHeight="1">
      <c r="B256" s="153"/>
      <c r="C256" s="154"/>
      <c r="D256" s="154" t="s">
        <v>69</v>
      </c>
      <c r="E256" s="163" t="s">
        <v>326</v>
      </c>
      <c r="F256" s="163" t="s">
        <v>562</v>
      </c>
      <c r="G256" s="154"/>
      <c r="H256" s="154"/>
      <c r="J256" s="164">
        <f>$BK$256</f>
        <v>0</v>
      </c>
      <c r="K256" s="154"/>
      <c r="L256" s="157"/>
      <c r="M256" s="158"/>
      <c r="N256" s="154"/>
      <c r="O256" s="154"/>
      <c r="P256" s="159">
        <f>$P$257</f>
        <v>0</v>
      </c>
      <c r="Q256" s="154"/>
      <c r="R256" s="159">
        <f>$R$257</f>
        <v>0</v>
      </c>
      <c r="S256" s="154"/>
      <c r="T256" s="160">
        <f>$T$257</f>
        <v>0</v>
      </c>
      <c r="AR256" s="161" t="s">
        <v>20</v>
      </c>
      <c r="AT256" s="161" t="s">
        <v>69</v>
      </c>
      <c r="AU256" s="161" t="s">
        <v>20</v>
      </c>
      <c r="AY256" s="161" t="s">
        <v>144</v>
      </c>
      <c r="BK256" s="162">
        <f>$BK$257</f>
        <v>0</v>
      </c>
    </row>
    <row r="257" spans="2:65" s="6" customFormat="1" ht="13.5" customHeight="1">
      <c r="B257" s="95"/>
      <c r="C257" s="165" t="s">
        <v>563</v>
      </c>
      <c r="D257" s="165" t="s">
        <v>147</v>
      </c>
      <c r="E257" s="166" t="s">
        <v>564</v>
      </c>
      <c r="F257" s="167" t="s">
        <v>565</v>
      </c>
      <c r="G257" s="168" t="s">
        <v>219</v>
      </c>
      <c r="H257" s="169">
        <v>35.73</v>
      </c>
      <c r="I257" s="170"/>
      <c r="J257" s="171">
        <f>ROUND($I$257*$H$257,2)</f>
        <v>0</v>
      </c>
      <c r="K257" s="167" t="s">
        <v>566</v>
      </c>
      <c r="L257" s="139"/>
      <c r="M257" s="172"/>
      <c r="N257" s="173" t="s">
        <v>41</v>
      </c>
      <c r="O257" s="96"/>
      <c r="P257" s="96"/>
      <c r="Q257" s="174">
        <v>0</v>
      </c>
      <c r="R257" s="174">
        <f>$Q$257*$H$257</f>
        <v>0</v>
      </c>
      <c r="S257" s="174">
        <v>0</v>
      </c>
      <c r="T257" s="175">
        <f>$S$257*$H$257</f>
        <v>0</v>
      </c>
      <c r="AR257" s="99" t="s">
        <v>94</v>
      </c>
      <c r="AT257" s="99" t="s">
        <v>147</v>
      </c>
      <c r="AU257" s="99" t="s">
        <v>78</v>
      </c>
      <c r="AY257" s="6" t="s">
        <v>144</v>
      </c>
      <c r="BE257" s="176">
        <f>IF($N$257="základní",$J$257,0)</f>
        <v>0</v>
      </c>
      <c r="BF257" s="176">
        <f>IF($N$257="snížená",$J$257,0)</f>
        <v>0</v>
      </c>
      <c r="BG257" s="176">
        <f>IF($N$257="zákl. přenesená",$J$257,0)</f>
        <v>0</v>
      </c>
      <c r="BH257" s="176">
        <f>IF($N$257="sníž. přenesená",$J$257,0)</f>
        <v>0</v>
      </c>
      <c r="BI257" s="176">
        <f>IF($N$257="nulová",$J$257,0)</f>
        <v>0</v>
      </c>
      <c r="BJ257" s="99" t="s">
        <v>20</v>
      </c>
      <c r="BK257" s="176">
        <f>ROUND($I$257*$H$257,2)</f>
        <v>0</v>
      </c>
      <c r="BL257" s="99" t="s">
        <v>94</v>
      </c>
      <c r="BM257" s="99" t="s">
        <v>567</v>
      </c>
    </row>
    <row r="258" spans="2:63" s="152" customFormat="1" ht="30" customHeight="1">
      <c r="B258" s="153"/>
      <c r="C258" s="154"/>
      <c r="D258" s="154" t="s">
        <v>69</v>
      </c>
      <c r="E258" s="163" t="s">
        <v>568</v>
      </c>
      <c r="F258" s="163" t="s">
        <v>569</v>
      </c>
      <c r="G258" s="154"/>
      <c r="H258" s="154"/>
      <c r="J258" s="164">
        <f>$BK$258</f>
        <v>0</v>
      </c>
      <c r="K258" s="154"/>
      <c r="L258" s="157"/>
      <c r="M258" s="158"/>
      <c r="N258" s="154"/>
      <c r="O258" s="154"/>
      <c r="P258" s="159">
        <f>SUM($P$259:$P$263)</f>
        <v>0</v>
      </c>
      <c r="Q258" s="154"/>
      <c r="R258" s="159">
        <f>SUM($R$259:$R$263)</f>
        <v>0</v>
      </c>
      <c r="S258" s="154"/>
      <c r="T258" s="160">
        <f>SUM($T$259:$T$263)</f>
        <v>0</v>
      </c>
      <c r="AR258" s="161" t="s">
        <v>20</v>
      </c>
      <c r="AT258" s="161" t="s">
        <v>69</v>
      </c>
      <c r="AU258" s="161" t="s">
        <v>20</v>
      </c>
      <c r="AY258" s="161" t="s">
        <v>144</v>
      </c>
      <c r="BK258" s="162">
        <f>SUM($BK$259:$BK$263)</f>
        <v>0</v>
      </c>
    </row>
    <row r="259" spans="2:65" s="6" customFormat="1" ht="13.5" customHeight="1">
      <c r="B259" s="95"/>
      <c r="C259" s="168" t="s">
        <v>570</v>
      </c>
      <c r="D259" s="168" t="s">
        <v>147</v>
      </c>
      <c r="E259" s="166" t="s">
        <v>571</v>
      </c>
      <c r="F259" s="167" t="s">
        <v>572</v>
      </c>
      <c r="G259" s="168" t="s">
        <v>219</v>
      </c>
      <c r="H259" s="169">
        <v>16.665</v>
      </c>
      <c r="I259" s="170"/>
      <c r="J259" s="171">
        <f>ROUND($I$259*$H$259,2)</f>
        <v>0</v>
      </c>
      <c r="K259" s="167" t="s">
        <v>151</v>
      </c>
      <c r="L259" s="139"/>
      <c r="M259" s="172"/>
      <c r="N259" s="173" t="s">
        <v>41</v>
      </c>
      <c r="O259" s="96"/>
      <c r="P259" s="96"/>
      <c r="Q259" s="174">
        <v>0</v>
      </c>
      <c r="R259" s="174">
        <f>$Q$259*$H$259</f>
        <v>0</v>
      </c>
      <c r="S259" s="174">
        <v>0</v>
      </c>
      <c r="T259" s="175">
        <f>$S$259*$H$259</f>
        <v>0</v>
      </c>
      <c r="AR259" s="99" t="s">
        <v>94</v>
      </c>
      <c r="AT259" s="99" t="s">
        <v>147</v>
      </c>
      <c r="AU259" s="99" t="s">
        <v>78</v>
      </c>
      <c r="AY259" s="99" t="s">
        <v>144</v>
      </c>
      <c r="BE259" s="176">
        <f>IF($N$259="základní",$J$259,0)</f>
        <v>0</v>
      </c>
      <c r="BF259" s="176">
        <f>IF($N$259="snížená",$J$259,0)</f>
        <v>0</v>
      </c>
      <c r="BG259" s="176">
        <f>IF($N$259="zákl. přenesená",$J$259,0)</f>
        <v>0</v>
      </c>
      <c r="BH259" s="176">
        <f>IF($N$259="sníž. přenesená",$J$259,0)</f>
        <v>0</v>
      </c>
      <c r="BI259" s="176">
        <f>IF($N$259="nulová",$J$259,0)</f>
        <v>0</v>
      </c>
      <c r="BJ259" s="99" t="s">
        <v>20</v>
      </c>
      <c r="BK259" s="176">
        <f>ROUND($I$259*$H$259,2)</f>
        <v>0</v>
      </c>
      <c r="BL259" s="99" t="s">
        <v>94</v>
      </c>
      <c r="BM259" s="99" t="s">
        <v>573</v>
      </c>
    </row>
    <row r="260" spans="2:65" s="6" customFormat="1" ht="13.5" customHeight="1">
      <c r="B260" s="95"/>
      <c r="C260" s="168" t="s">
        <v>574</v>
      </c>
      <c r="D260" s="168" t="s">
        <v>147</v>
      </c>
      <c r="E260" s="166" t="s">
        <v>575</v>
      </c>
      <c r="F260" s="167" t="s">
        <v>576</v>
      </c>
      <c r="G260" s="168" t="s">
        <v>219</v>
      </c>
      <c r="H260" s="169">
        <v>16.665</v>
      </c>
      <c r="I260" s="170"/>
      <c r="J260" s="171">
        <f>ROUND($I$260*$H$260,2)</f>
        <v>0</v>
      </c>
      <c r="K260" s="167" t="s">
        <v>566</v>
      </c>
      <c r="L260" s="139"/>
      <c r="M260" s="172"/>
      <c r="N260" s="173" t="s">
        <v>41</v>
      </c>
      <c r="O260" s="96"/>
      <c r="P260" s="96"/>
      <c r="Q260" s="174">
        <v>0</v>
      </c>
      <c r="R260" s="174">
        <f>$Q$260*$H$260</f>
        <v>0</v>
      </c>
      <c r="S260" s="174">
        <v>0</v>
      </c>
      <c r="T260" s="175">
        <f>$S$260*$H$260</f>
        <v>0</v>
      </c>
      <c r="AR260" s="99" t="s">
        <v>94</v>
      </c>
      <c r="AT260" s="99" t="s">
        <v>147</v>
      </c>
      <c r="AU260" s="99" t="s">
        <v>78</v>
      </c>
      <c r="AY260" s="99" t="s">
        <v>144</v>
      </c>
      <c r="BE260" s="176">
        <f>IF($N$260="základní",$J$260,0)</f>
        <v>0</v>
      </c>
      <c r="BF260" s="176">
        <f>IF($N$260="snížená",$J$260,0)</f>
        <v>0</v>
      </c>
      <c r="BG260" s="176">
        <f>IF($N$260="zákl. přenesená",$J$260,0)</f>
        <v>0</v>
      </c>
      <c r="BH260" s="176">
        <f>IF($N$260="sníž. přenesená",$J$260,0)</f>
        <v>0</v>
      </c>
      <c r="BI260" s="176">
        <f>IF($N$260="nulová",$J$260,0)</f>
        <v>0</v>
      </c>
      <c r="BJ260" s="99" t="s">
        <v>20</v>
      </c>
      <c r="BK260" s="176">
        <f>ROUND($I$260*$H$260,2)</f>
        <v>0</v>
      </c>
      <c r="BL260" s="99" t="s">
        <v>94</v>
      </c>
      <c r="BM260" s="99" t="s">
        <v>577</v>
      </c>
    </row>
    <row r="261" spans="2:65" s="6" customFormat="1" ht="13.5" customHeight="1">
      <c r="B261" s="95"/>
      <c r="C261" s="168" t="s">
        <v>578</v>
      </c>
      <c r="D261" s="168" t="s">
        <v>147</v>
      </c>
      <c r="E261" s="166" t="s">
        <v>579</v>
      </c>
      <c r="F261" s="167" t="s">
        <v>580</v>
      </c>
      <c r="G261" s="168" t="s">
        <v>219</v>
      </c>
      <c r="H261" s="169">
        <v>166.65</v>
      </c>
      <c r="I261" s="170"/>
      <c r="J261" s="171">
        <f>ROUND($I$261*$H$261,2)</f>
        <v>0</v>
      </c>
      <c r="K261" s="167" t="s">
        <v>566</v>
      </c>
      <c r="L261" s="139"/>
      <c r="M261" s="172"/>
      <c r="N261" s="173" t="s">
        <v>41</v>
      </c>
      <c r="O261" s="96"/>
      <c r="P261" s="96"/>
      <c r="Q261" s="174">
        <v>0</v>
      </c>
      <c r="R261" s="174">
        <f>$Q$261*$H$261</f>
        <v>0</v>
      </c>
      <c r="S261" s="174">
        <v>0</v>
      </c>
      <c r="T261" s="175">
        <f>$S$261*$H$261</f>
        <v>0</v>
      </c>
      <c r="AR261" s="99" t="s">
        <v>94</v>
      </c>
      <c r="AT261" s="99" t="s">
        <v>147</v>
      </c>
      <c r="AU261" s="99" t="s">
        <v>78</v>
      </c>
      <c r="AY261" s="99" t="s">
        <v>144</v>
      </c>
      <c r="BE261" s="176">
        <f>IF($N$261="základní",$J$261,0)</f>
        <v>0</v>
      </c>
      <c r="BF261" s="176">
        <f>IF($N$261="snížená",$J$261,0)</f>
        <v>0</v>
      </c>
      <c r="BG261" s="176">
        <f>IF($N$261="zákl. přenesená",$J$261,0)</f>
        <v>0</v>
      </c>
      <c r="BH261" s="176">
        <f>IF($N$261="sníž. přenesená",$J$261,0)</f>
        <v>0</v>
      </c>
      <c r="BI261" s="176">
        <f>IF($N$261="nulová",$J$261,0)</f>
        <v>0</v>
      </c>
      <c r="BJ261" s="99" t="s">
        <v>20</v>
      </c>
      <c r="BK261" s="176">
        <f>ROUND($I$261*$H$261,2)</f>
        <v>0</v>
      </c>
      <c r="BL261" s="99" t="s">
        <v>94</v>
      </c>
      <c r="BM261" s="99" t="s">
        <v>581</v>
      </c>
    </row>
    <row r="262" spans="2:51" s="6" customFormat="1" ht="13.5" customHeight="1">
      <c r="B262" s="177"/>
      <c r="C262" s="178"/>
      <c r="D262" s="189" t="s">
        <v>153</v>
      </c>
      <c r="E262" s="178"/>
      <c r="F262" s="180" t="s">
        <v>582</v>
      </c>
      <c r="G262" s="178"/>
      <c r="H262" s="181">
        <v>166.65</v>
      </c>
      <c r="J262" s="178"/>
      <c r="K262" s="178"/>
      <c r="L262" s="182"/>
      <c r="M262" s="183"/>
      <c r="N262" s="178"/>
      <c r="O262" s="178"/>
      <c r="P262" s="178"/>
      <c r="Q262" s="178"/>
      <c r="R262" s="178"/>
      <c r="S262" s="178"/>
      <c r="T262" s="184"/>
      <c r="AT262" s="185" t="s">
        <v>153</v>
      </c>
      <c r="AU262" s="185" t="s">
        <v>78</v>
      </c>
      <c r="AV262" s="185" t="s">
        <v>78</v>
      </c>
      <c r="AW262" s="185" t="s">
        <v>70</v>
      </c>
      <c r="AX262" s="185" t="s">
        <v>20</v>
      </c>
      <c r="AY262" s="185" t="s">
        <v>144</v>
      </c>
    </row>
    <row r="263" spans="2:65" s="6" customFormat="1" ht="13.5" customHeight="1">
      <c r="B263" s="95"/>
      <c r="C263" s="165" t="s">
        <v>583</v>
      </c>
      <c r="D263" s="165" t="s">
        <v>147</v>
      </c>
      <c r="E263" s="166" t="s">
        <v>584</v>
      </c>
      <c r="F263" s="167" t="s">
        <v>585</v>
      </c>
      <c r="G263" s="168" t="s">
        <v>219</v>
      </c>
      <c r="H263" s="169">
        <v>16.665</v>
      </c>
      <c r="I263" s="170"/>
      <c r="J263" s="171">
        <f>ROUND($I$263*$H$263,2)</f>
        <v>0</v>
      </c>
      <c r="K263" s="167" t="s">
        <v>151</v>
      </c>
      <c r="L263" s="139"/>
      <c r="M263" s="172"/>
      <c r="N263" s="173" t="s">
        <v>41</v>
      </c>
      <c r="O263" s="96"/>
      <c r="P263" s="96"/>
      <c r="Q263" s="174">
        <v>0</v>
      </c>
      <c r="R263" s="174">
        <f>$Q$263*$H$263</f>
        <v>0</v>
      </c>
      <c r="S263" s="174">
        <v>0</v>
      </c>
      <c r="T263" s="175">
        <f>$S$263*$H$263</f>
        <v>0</v>
      </c>
      <c r="AR263" s="99" t="s">
        <v>94</v>
      </c>
      <c r="AT263" s="99" t="s">
        <v>147</v>
      </c>
      <c r="AU263" s="99" t="s">
        <v>78</v>
      </c>
      <c r="AY263" s="6" t="s">
        <v>144</v>
      </c>
      <c r="BE263" s="176">
        <f>IF($N$263="základní",$J$263,0)</f>
        <v>0</v>
      </c>
      <c r="BF263" s="176">
        <f>IF($N$263="snížená",$J$263,0)</f>
        <v>0</v>
      </c>
      <c r="BG263" s="176">
        <f>IF($N$263="zákl. přenesená",$J$263,0)</f>
        <v>0</v>
      </c>
      <c r="BH263" s="176">
        <f>IF($N$263="sníž. přenesená",$J$263,0)</f>
        <v>0</v>
      </c>
      <c r="BI263" s="176">
        <f>IF($N$263="nulová",$J$263,0)</f>
        <v>0</v>
      </c>
      <c r="BJ263" s="99" t="s">
        <v>20</v>
      </c>
      <c r="BK263" s="176">
        <f>ROUND($I$263*$H$263,2)</f>
        <v>0</v>
      </c>
      <c r="BL263" s="99" t="s">
        <v>94</v>
      </c>
      <c r="BM263" s="99" t="s">
        <v>586</v>
      </c>
    </row>
    <row r="264" spans="2:63" s="152" customFormat="1" ht="38.25" customHeight="1">
      <c r="B264" s="153"/>
      <c r="C264" s="154"/>
      <c r="D264" s="154" t="s">
        <v>69</v>
      </c>
      <c r="E264" s="155" t="s">
        <v>587</v>
      </c>
      <c r="F264" s="155" t="s">
        <v>588</v>
      </c>
      <c r="G264" s="154"/>
      <c r="H264" s="154"/>
      <c r="J264" s="156">
        <f>$BK$264</f>
        <v>0</v>
      </c>
      <c r="K264" s="154"/>
      <c r="L264" s="157"/>
      <c r="M264" s="158"/>
      <c r="N264" s="154"/>
      <c r="O264" s="154"/>
      <c r="P264" s="159">
        <f>$P$265+$P$270+$P$272+$P$275+$P$286+$P$289+$P$295</f>
        <v>0</v>
      </c>
      <c r="Q264" s="154"/>
      <c r="R264" s="159">
        <f>$R$265+$R$270+$R$272+$R$275+$R$286+$R$289+$R$295</f>
        <v>3.551875</v>
      </c>
      <c r="S264" s="154"/>
      <c r="T264" s="160">
        <f>$T$265+$T$270+$T$272+$T$275+$T$286+$T$289+$T$295</f>
        <v>0.005678</v>
      </c>
      <c r="AR264" s="161" t="s">
        <v>78</v>
      </c>
      <c r="AT264" s="161" t="s">
        <v>69</v>
      </c>
      <c r="AU264" s="161" t="s">
        <v>70</v>
      </c>
      <c r="AY264" s="161" t="s">
        <v>144</v>
      </c>
      <c r="BK264" s="162">
        <f>$BK$265+$BK$270+$BK$272+$BK$275+$BK$286+$BK$289+$BK$295</f>
        <v>0</v>
      </c>
    </row>
    <row r="265" spans="2:63" s="152" customFormat="1" ht="20.25" customHeight="1">
      <c r="B265" s="153"/>
      <c r="C265" s="154"/>
      <c r="D265" s="154" t="s">
        <v>69</v>
      </c>
      <c r="E265" s="163" t="s">
        <v>589</v>
      </c>
      <c r="F265" s="163" t="s">
        <v>590</v>
      </c>
      <c r="G265" s="154"/>
      <c r="H265" s="154"/>
      <c r="J265" s="164">
        <f>$BK$265</f>
        <v>0</v>
      </c>
      <c r="K265" s="154"/>
      <c r="L265" s="157"/>
      <c r="M265" s="158"/>
      <c r="N265" s="154"/>
      <c r="O265" s="154"/>
      <c r="P265" s="159">
        <f>SUM($P$266:$P$269)</f>
        <v>0</v>
      </c>
      <c r="Q265" s="154"/>
      <c r="R265" s="159">
        <f>SUM($R$266:$R$269)</f>
        <v>0.12468800000000001</v>
      </c>
      <c r="S265" s="154"/>
      <c r="T265" s="160">
        <f>SUM($T$266:$T$269)</f>
        <v>0</v>
      </c>
      <c r="AR265" s="161" t="s">
        <v>78</v>
      </c>
      <c r="AT265" s="161" t="s">
        <v>69</v>
      </c>
      <c r="AU265" s="161" t="s">
        <v>20</v>
      </c>
      <c r="AY265" s="161" t="s">
        <v>144</v>
      </c>
      <c r="BK265" s="162">
        <f>SUM($BK$266:$BK$269)</f>
        <v>0</v>
      </c>
    </row>
    <row r="266" spans="2:65" s="6" customFormat="1" ht="13.5" customHeight="1">
      <c r="B266" s="95"/>
      <c r="C266" s="168" t="s">
        <v>591</v>
      </c>
      <c r="D266" s="168" t="s">
        <v>147</v>
      </c>
      <c r="E266" s="166" t="s">
        <v>592</v>
      </c>
      <c r="F266" s="167" t="s">
        <v>593</v>
      </c>
      <c r="G266" s="168" t="s">
        <v>150</v>
      </c>
      <c r="H266" s="169">
        <v>23.75</v>
      </c>
      <c r="I266" s="170"/>
      <c r="J266" s="171">
        <f>ROUND($I$266*$H$266,2)</f>
        <v>0</v>
      </c>
      <c r="K266" s="167" t="s">
        <v>151</v>
      </c>
      <c r="L266" s="139"/>
      <c r="M266" s="172"/>
      <c r="N266" s="173" t="s">
        <v>41</v>
      </c>
      <c r="O266" s="96"/>
      <c r="P266" s="96"/>
      <c r="Q266" s="174">
        <v>0</v>
      </c>
      <c r="R266" s="174">
        <f>$Q$266*$H$266</f>
        <v>0</v>
      </c>
      <c r="S266" s="174">
        <v>0</v>
      </c>
      <c r="T266" s="175">
        <f>$S$266*$H$266</f>
        <v>0</v>
      </c>
      <c r="AR266" s="99" t="s">
        <v>502</v>
      </c>
      <c r="AT266" s="99" t="s">
        <v>147</v>
      </c>
      <c r="AU266" s="99" t="s">
        <v>78</v>
      </c>
      <c r="AY266" s="99" t="s">
        <v>144</v>
      </c>
      <c r="BE266" s="176">
        <f>IF($N$266="základní",$J$266,0)</f>
        <v>0</v>
      </c>
      <c r="BF266" s="176">
        <f>IF($N$266="snížená",$J$266,0)</f>
        <v>0</v>
      </c>
      <c r="BG266" s="176">
        <f>IF($N$266="zákl. přenesená",$J$266,0)</f>
        <v>0</v>
      </c>
      <c r="BH266" s="176">
        <f>IF($N$266="sníž. přenesená",$J$266,0)</f>
        <v>0</v>
      </c>
      <c r="BI266" s="176">
        <f>IF($N$266="nulová",$J$266,0)</f>
        <v>0</v>
      </c>
      <c r="BJ266" s="99" t="s">
        <v>20</v>
      </c>
      <c r="BK266" s="176">
        <f>ROUND($I$266*$H$266,2)</f>
        <v>0</v>
      </c>
      <c r="BL266" s="99" t="s">
        <v>502</v>
      </c>
      <c r="BM266" s="99" t="s">
        <v>594</v>
      </c>
    </row>
    <row r="267" spans="2:65" s="6" customFormat="1" ht="13.5" customHeight="1">
      <c r="B267" s="95"/>
      <c r="C267" s="190" t="s">
        <v>595</v>
      </c>
      <c r="D267" s="190" t="s">
        <v>596</v>
      </c>
      <c r="E267" s="191" t="s">
        <v>597</v>
      </c>
      <c r="F267" s="192" t="s">
        <v>598</v>
      </c>
      <c r="G267" s="190" t="s">
        <v>174</v>
      </c>
      <c r="H267" s="193">
        <v>124.688</v>
      </c>
      <c r="I267" s="194"/>
      <c r="J267" s="195">
        <f>ROUND($I$267*$H$267,2)</f>
        <v>0</v>
      </c>
      <c r="K267" s="192" t="s">
        <v>151</v>
      </c>
      <c r="L267" s="196"/>
      <c r="M267" s="197"/>
      <c r="N267" s="198" t="s">
        <v>41</v>
      </c>
      <c r="O267" s="96"/>
      <c r="P267" s="96"/>
      <c r="Q267" s="174">
        <v>0.001</v>
      </c>
      <c r="R267" s="174">
        <f>$Q$267*$H$267</f>
        <v>0.12468800000000001</v>
      </c>
      <c r="S267" s="174">
        <v>0</v>
      </c>
      <c r="T267" s="175">
        <f>$S$267*$H$267</f>
        <v>0</v>
      </c>
      <c r="AR267" s="99" t="s">
        <v>516</v>
      </c>
      <c r="AT267" s="99" t="s">
        <v>596</v>
      </c>
      <c r="AU267" s="99" t="s">
        <v>78</v>
      </c>
      <c r="AY267" s="99" t="s">
        <v>144</v>
      </c>
      <c r="BE267" s="176">
        <f>IF($N$267="základní",$J$267,0)</f>
        <v>0</v>
      </c>
      <c r="BF267" s="176">
        <f>IF($N$267="snížená",$J$267,0)</f>
        <v>0</v>
      </c>
      <c r="BG267" s="176">
        <f>IF($N$267="zákl. přenesená",$J$267,0)</f>
        <v>0</v>
      </c>
      <c r="BH267" s="176">
        <f>IF($N$267="sníž. přenesená",$J$267,0)</f>
        <v>0</v>
      </c>
      <c r="BI267" s="176">
        <f>IF($N$267="nulová",$J$267,0)</f>
        <v>0</v>
      </c>
      <c r="BJ267" s="99" t="s">
        <v>20</v>
      </c>
      <c r="BK267" s="176">
        <f>ROUND($I$267*$H$267,2)</f>
        <v>0</v>
      </c>
      <c r="BL267" s="99" t="s">
        <v>502</v>
      </c>
      <c r="BM267" s="99" t="s">
        <v>599</v>
      </c>
    </row>
    <row r="268" spans="2:51" s="6" customFormat="1" ht="13.5" customHeight="1">
      <c r="B268" s="177"/>
      <c r="C268" s="178"/>
      <c r="D268" s="179" t="s">
        <v>153</v>
      </c>
      <c r="E268" s="180"/>
      <c r="F268" s="180" t="s">
        <v>600</v>
      </c>
      <c r="G268" s="178"/>
      <c r="H268" s="181">
        <v>83.125</v>
      </c>
      <c r="J268" s="178"/>
      <c r="K268" s="178"/>
      <c r="L268" s="182"/>
      <c r="M268" s="183"/>
      <c r="N268" s="178"/>
      <c r="O268" s="178"/>
      <c r="P268" s="178"/>
      <c r="Q268" s="178"/>
      <c r="R268" s="178"/>
      <c r="S268" s="178"/>
      <c r="T268" s="184"/>
      <c r="AT268" s="185" t="s">
        <v>153</v>
      </c>
      <c r="AU268" s="185" t="s">
        <v>78</v>
      </c>
      <c r="AV268" s="185" t="s">
        <v>78</v>
      </c>
      <c r="AW268" s="185" t="s">
        <v>108</v>
      </c>
      <c r="AX268" s="185" t="s">
        <v>20</v>
      </c>
      <c r="AY268" s="185" t="s">
        <v>144</v>
      </c>
    </row>
    <row r="269" spans="2:51" s="6" customFormat="1" ht="13.5" customHeight="1">
      <c r="B269" s="177"/>
      <c r="C269" s="178"/>
      <c r="D269" s="189" t="s">
        <v>153</v>
      </c>
      <c r="E269" s="178"/>
      <c r="F269" s="180" t="s">
        <v>601</v>
      </c>
      <c r="G269" s="178"/>
      <c r="H269" s="181">
        <v>124.688</v>
      </c>
      <c r="J269" s="178"/>
      <c r="K269" s="178"/>
      <c r="L269" s="182"/>
      <c r="M269" s="183"/>
      <c r="N269" s="178"/>
      <c r="O269" s="178"/>
      <c r="P269" s="178"/>
      <c r="Q269" s="178"/>
      <c r="R269" s="178"/>
      <c r="S269" s="178"/>
      <c r="T269" s="184"/>
      <c r="AT269" s="185" t="s">
        <v>153</v>
      </c>
      <c r="AU269" s="185" t="s">
        <v>78</v>
      </c>
      <c r="AV269" s="185" t="s">
        <v>78</v>
      </c>
      <c r="AW269" s="185" t="s">
        <v>70</v>
      </c>
      <c r="AX269" s="185" t="s">
        <v>20</v>
      </c>
      <c r="AY269" s="185" t="s">
        <v>144</v>
      </c>
    </row>
    <row r="270" spans="2:63" s="152" customFormat="1" ht="30" customHeight="1">
      <c r="B270" s="153"/>
      <c r="C270" s="154"/>
      <c r="D270" s="154" t="s">
        <v>69</v>
      </c>
      <c r="E270" s="163" t="s">
        <v>602</v>
      </c>
      <c r="F270" s="163" t="s">
        <v>603</v>
      </c>
      <c r="G270" s="154"/>
      <c r="H270" s="154"/>
      <c r="J270" s="164">
        <f>$BK$270</f>
        <v>0</v>
      </c>
      <c r="K270" s="154"/>
      <c r="L270" s="157"/>
      <c r="M270" s="158"/>
      <c r="N270" s="154"/>
      <c r="O270" s="154"/>
      <c r="P270" s="159">
        <f>$P$271</f>
        <v>0</v>
      </c>
      <c r="Q270" s="154"/>
      <c r="R270" s="159">
        <f>$R$271</f>
        <v>0.0015</v>
      </c>
      <c r="S270" s="154"/>
      <c r="T270" s="160">
        <f>$T$271</f>
        <v>0</v>
      </c>
      <c r="AR270" s="161" t="s">
        <v>78</v>
      </c>
      <c r="AT270" s="161" t="s">
        <v>69</v>
      </c>
      <c r="AU270" s="161" t="s">
        <v>20</v>
      </c>
      <c r="AY270" s="161" t="s">
        <v>144</v>
      </c>
      <c r="BK270" s="162">
        <f>$BK$271</f>
        <v>0</v>
      </c>
    </row>
    <row r="271" spans="2:65" s="6" customFormat="1" ht="13.5" customHeight="1">
      <c r="B271" s="95"/>
      <c r="C271" s="165" t="s">
        <v>604</v>
      </c>
      <c r="D271" s="165" t="s">
        <v>147</v>
      </c>
      <c r="E271" s="166" t="s">
        <v>605</v>
      </c>
      <c r="F271" s="167" t="s">
        <v>606</v>
      </c>
      <c r="G271" s="168" t="s">
        <v>607</v>
      </c>
      <c r="H271" s="169">
        <v>1</v>
      </c>
      <c r="I271" s="170"/>
      <c r="J271" s="171">
        <f>ROUND($I$271*$H$271,2)</f>
        <v>0</v>
      </c>
      <c r="K271" s="167"/>
      <c r="L271" s="139"/>
      <c r="M271" s="172"/>
      <c r="N271" s="173" t="s">
        <v>41</v>
      </c>
      <c r="O271" s="96"/>
      <c r="P271" s="96"/>
      <c r="Q271" s="174">
        <v>0.0015</v>
      </c>
      <c r="R271" s="174">
        <f>$Q$271*$H$271</f>
        <v>0.0015</v>
      </c>
      <c r="S271" s="174">
        <v>0</v>
      </c>
      <c r="T271" s="175">
        <f>$S$271*$H$271</f>
        <v>0</v>
      </c>
      <c r="AR271" s="99" t="s">
        <v>502</v>
      </c>
      <c r="AT271" s="99" t="s">
        <v>147</v>
      </c>
      <c r="AU271" s="99" t="s">
        <v>78</v>
      </c>
      <c r="AY271" s="6" t="s">
        <v>144</v>
      </c>
      <c r="BE271" s="176">
        <f>IF($N$271="základní",$J$271,0)</f>
        <v>0</v>
      </c>
      <c r="BF271" s="176">
        <f>IF($N$271="snížená",$J$271,0)</f>
        <v>0</v>
      </c>
      <c r="BG271" s="176">
        <f>IF($N$271="zákl. přenesená",$J$271,0)</f>
        <v>0</v>
      </c>
      <c r="BH271" s="176">
        <f>IF($N$271="sníž. přenesená",$J$271,0)</f>
        <v>0</v>
      </c>
      <c r="BI271" s="176">
        <f>IF($N$271="nulová",$J$271,0)</f>
        <v>0</v>
      </c>
      <c r="BJ271" s="99" t="s">
        <v>20</v>
      </c>
      <c r="BK271" s="176">
        <f>ROUND($I$271*$H$271,2)</f>
        <v>0</v>
      </c>
      <c r="BL271" s="99" t="s">
        <v>502</v>
      </c>
      <c r="BM271" s="99" t="s">
        <v>608</v>
      </c>
    </row>
    <row r="272" spans="2:63" s="152" customFormat="1" ht="30" customHeight="1">
      <c r="B272" s="153"/>
      <c r="C272" s="154"/>
      <c r="D272" s="154" t="s">
        <v>69</v>
      </c>
      <c r="E272" s="163" t="s">
        <v>609</v>
      </c>
      <c r="F272" s="163" t="s">
        <v>610</v>
      </c>
      <c r="G272" s="154"/>
      <c r="H272" s="154"/>
      <c r="J272" s="164">
        <f>$BK$272</f>
        <v>0</v>
      </c>
      <c r="K272" s="154"/>
      <c r="L272" s="157"/>
      <c r="M272" s="158"/>
      <c r="N272" s="154"/>
      <c r="O272" s="154"/>
      <c r="P272" s="159">
        <f>SUM($P$273:$P$274)</f>
        <v>0</v>
      </c>
      <c r="Q272" s="154"/>
      <c r="R272" s="159">
        <f>SUM($R$273:$R$274)</f>
        <v>0.16197499999999998</v>
      </c>
      <c r="S272" s="154"/>
      <c r="T272" s="160">
        <f>SUM($T$273:$T$274)</f>
        <v>0</v>
      </c>
      <c r="AR272" s="161" t="s">
        <v>78</v>
      </c>
      <c r="AT272" s="161" t="s">
        <v>69</v>
      </c>
      <c r="AU272" s="161" t="s">
        <v>20</v>
      </c>
      <c r="AY272" s="161" t="s">
        <v>144</v>
      </c>
      <c r="BK272" s="162">
        <f>SUM($BK$273:$BK$274)</f>
        <v>0</v>
      </c>
    </row>
    <row r="273" spans="2:65" s="6" customFormat="1" ht="13.5" customHeight="1">
      <c r="B273" s="95"/>
      <c r="C273" s="168" t="s">
        <v>611</v>
      </c>
      <c r="D273" s="168" t="s">
        <v>147</v>
      </c>
      <c r="E273" s="166" t="s">
        <v>612</v>
      </c>
      <c r="F273" s="167" t="s">
        <v>613</v>
      </c>
      <c r="G273" s="168" t="s">
        <v>150</v>
      </c>
      <c r="H273" s="169">
        <v>23.75</v>
      </c>
      <c r="I273" s="170"/>
      <c r="J273" s="171">
        <f>ROUND($I$273*$H$273,2)</f>
        <v>0</v>
      </c>
      <c r="K273" s="167"/>
      <c r="L273" s="139"/>
      <c r="M273" s="172"/>
      <c r="N273" s="173" t="s">
        <v>41</v>
      </c>
      <c r="O273" s="96"/>
      <c r="P273" s="96"/>
      <c r="Q273" s="174">
        <v>0.00682</v>
      </c>
      <c r="R273" s="174">
        <f>$Q$273*$H$273</f>
        <v>0.16197499999999998</v>
      </c>
      <c r="S273" s="174">
        <v>0</v>
      </c>
      <c r="T273" s="175">
        <f>$S$273*$H$273</f>
        <v>0</v>
      </c>
      <c r="AR273" s="99" t="s">
        <v>502</v>
      </c>
      <c r="AT273" s="99" t="s">
        <v>147</v>
      </c>
      <c r="AU273" s="99" t="s">
        <v>78</v>
      </c>
      <c r="AY273" s="99" t="s">
        <v>144</v>
      </c>
      <c r="BE273" s="176">
        <f>IF($N$273="základní",$J$273,0)</f>
        <v>0</v>
      </c>
      <c r="BF273" s="176">
        <f>IF($N$273="snížená",$J$273,0)</f>
        <v>0</v>
      </c>
      <c r="BG273" s="176">
        <f>IF($N$273="zákl. přenesená",$J$273,0)</f>
        <v>0</v>
      </c>
      <c r="BH273" s="176">
        <f>IF($N$273="sníž. přenesená",$J$273,0)</f>
        <v>0</v>
      </c>
      <c r="BI273" s="176">
        <f>IF($N$273="nulová",$J$273,0)</f>
        <v>0</v>
      </c>
      <c r="BJ273" s="99" t="s">
        <v>20</v>
      </c>
      <c r="BK273" s="176">
        <f>ROUND($I$273*$H$273,2)</f>
        <v>0</v>
      </c>
      <c r="BL273" s="99" t="s">
        <v>502</v>
      </c>
      <c r="BM273" s="99" t="s">
        <v>614</v>
      </c>
    </row>
    <row r="274" spans="2:51" s="6" customFormat="1" ht="13.5" customHeight="1">
      <c r="B274" s="177"/>
      <c r="C274" s="178"/>
      <c r="D274" s="179" t="s">
        <v>153</v>
      </c>
      <c r="E274" s="180"/>
      <c r="F274" s="180" t="s">
        <v>226</v>
      </c>
      <c r="G274" s="178"/>
      <c r="H274" s="181">
        <v>23.75</v>
      </c>
      <c r="J274" s="178"/>
      <c r="K274" s="178"/>
      <c r="L274" s="182"/>
      <c r="M274" s="183"/>
      <c r="N274" s="178"/>
      <c r="O274" s="178"/>
      <c r="P274" s="178"/>
      <c r="Q274" s="178"/>
      <c r="R274" s="178"/>
      <c r="S274" s="178"/>
      <c r="T274" s="184"/>
      <c r="AT274" s="185" t="s">
        <v>153</v>
      </c>
      <c r="AU274" s="185" t="s">
        <v>78</v>
      </c>
      <c r="AV274" s="185" t="s">
        <v>78</v>
      </c>
      <c r="AW274" s="185" t="s">
        <v>108</v>
      </c>
      <c r="AX274" s="185" t="s">
        <v>20</v>
      </c>
      <c r="AY274" s="185" t="s">
        <v>144</v>
      </c>
    </row>
    <row r="275" spans="2:63" s="152" customFormat="1" ht="30" customHeight="1">
      <c r="B275" s="153"/>
      <c r="C275" s="154"/>
      <c r="D275" s="154" t="s">
        <v>69</v>
      </c>
      <c r="E275" s="163" t="s">
        <v>615</v>
      </c>
      <c r="F275" s="163" t="s">
        <v>616</v>
      </c>
      <c r="G275" s="154"/>
      <c r="H275" s="154"/>
      <c r="J275" s="164">
        <f>$BK$275</f>
        <v>0</v>
      </c>
      <c r="K275" s="154"/>
      <c r="L275" s="157"/>
      <c r="M275" s="158"/>
      <c r="N275" s="154"/>
      <c r="O275" s="154"/>
      <c r="P275" s="159">
        <f>SUM($P$276:$P$285)</f>
        <v>0</v>
      </c>
      <c r="Q275" s="154"/>
      <c r="R275" s="159">
        <f>SUM($R$276:$R$285)</f>
        <v>0.040326</v>
      </c>
      <c r="S275" s="154"/>
      <c r="T275" s="160">
        <f>SUM($T$276:$T$285)</f>
        <v>0.005678</v>
      </c>
      <c r="AR275" s="161" t="s">
        <v>78</v>
      </c>
      <c r="AT275" s="161" t="s">
        <v>69</v>
      </c>
      <c r="AU275" s="161" t="s">
        <v>20</v>
      </c>
      <c r="AY275" s="161" t="s">
        <v>144</v>
      </c>
      <c r="BK275" s="162">
        <f>SUM($BK$276:$BK$285)</f>
        <v>0</v>
      </c>
    </row>
    <row r="276" spans="2:65" s="6" customFormat="1" ht="13.5" customHeight="1">
      <c r="B276" s="95"/>
      <c r="C276" s="165" t="s">
        <v>617</v>
      </c>
      <c r="D276" s="165" t="s">
        <v>147</v>
      </c>
      <c r="E276" s="166" t="s">
        <v>618</v>
      </c>
      <c r="F276" s="167" t="s">
        <v>619</v>
      </c>
      <c r="G276" s="168" t="s">
        <v>209</v>
      </c>
      <c r="H276" s="169">
        <v>3.4</v>
      </c>
      <c r="I276" s="170"/>
      <c r="J276" s="171">
        <f>ROUND($I$276*$H$276,2)</f>
        <v>0</v>
      </c>
      <c r="K276" s="167"/>
      <c r="L276" s="139"/>
      <c r="M276" s="172"/>
      <c r="N276" s="173" t="s">
        <v>41</v>
      </c>
      <c r="O276" s="96"/>
      <c r="P276" s="96"/>
      <c r="Q276" s="174">
        <v>0</v>
      </c>
      <c r="R276" s="174">
        <f>$Q$276*$H$276</f>
        <v>0</v>
      </c>
      <c r="S276" s="174">
        <v>0.00167</v>
      </c>
      <c r="T276" s="175">
        <f>$S$276*$H$276</f>
        <v>0.005678</v>
      </c>
      <c r="AR276" s="99" t="s">
        <v>502</v>
      </c>
      <c r="AT276" s="99" t="s">
        <v>147</v>
      </c>
      <c r="AU276" s="99" t="s">
        <v>78</v>
      </c>
      <c r="AY276" s="6" t="s">
        <v>144</v>
      </c>
      <c r="BE276" s="176">
        <f>IF($N$276="základní",$J$276,0)</f>
        <v>0</v>
      </c>
      <c r="BF276" s="176">
        <f>IF($N$276="snížená",$J$276,0)</f>
        <v>0</v>
      </c>
      <c r="BG276" s="176">
        <f>IF($N$276="zákl. přenesená",$J$276,0)</f>
        <v>0</v>
      </c>
      <c r="BH276" s="176">
        <f>IF($N$276="sníž. přenesená",$J$276,0)</f>
        <v>0</v>
      </c>
      <c r="BI276" s="176">
        <f>IF($N$276="nulová",$J$276,0)</f>
        <v>0</v>
      </c>
      <c r="BJ276" s="99" t="s">
        <v>20</v>
      </c>
      <c r="BK276" s="176">
        <f>ROUND($I$276*$H$276,2)</f>
        <v>0</v>
      </c>
      <c r="BL276" s="99" t="s">
        <v>502</v>
      </c>
      <c r="BM276" s="99" t="s">
        <v>620</v>
      </c>
    </row>
    <row r="277" spans="2:51" s="6" customFormat="1" ht="13.5" customHeight="1">
      <c r="B277" s="177"/>
      <c r="C277" s="178"/>
      <c r="D277" s="179" t="s">
        <v>153</v>
      </c>
      <c r="E277" s="180"/>
      <c r="F277" s="180" t="s">
        <v>621</v>
      </c>
      <c r="G277" s="178"/>
      <c r="H277" s="181">
        <v>3.4</v>
      </c>
      <c r="J277" s="178"/>
      <c r="K277" s="178"/>
      <c r="L277" s="182"/>
      <c r="M277" s="183"/>
      <c r="N277" s="178"/>
      <c r="O277" s="178"/>
      <c r="P277" s="178"/>
      <c r="Q277" s="178"/>
      <c r="R277" s="178"/>
      <c r="S277" s="178"/>
      <c r="T277" s="184"/>
      <c r="AT277" s="185" t="s">
        <v>153</v>
      </c>
      <c r="AU277" s="185" t="s">
        <v>78</v>
      </c>
      <c r="AV277" s="185" t="s">
        <v>78</v>
      </c>
      <c r="AW277" s="185" t="s">
        <v>108</v>
      </c>
      <c r="AX277" s="185" t="s">
        <v>20</v>
      </c>
      <c r="AY277" s="185" t="s">
        <v>144</v>
      </c>
    </row>
    <row r="278" spans="2:65" s="6" customFormat="1" ht="13.5" customHeight="1">
      <c r="B278" s="95"/>
      <c r="C278" s="165" t="s">
        <v>622</v>
      </c>
      <c r="D278" s="165" t="s">
        <v>147</v>
      </c>
      <c r="E278" s="166" t="s">
        <v>623</v>
      </c>
      <c r="F278" s="167" t="s">
        <v>624</v>
      </c>
      <c r="G278" s="168" t="s">
        <v>607</v>
      </c>
      <c r="H278" s="169">
        <v>4</v>
      </c>
      <c r="I278" s="170"/>
      <c r="J278" s="171">
        <f>ROUND($I$278*$H$278,2)</f>
        <v>0</v>
      </c>
      <c r="K278" s="167" t="s">
        <v>151</v>
      </c>
      <c r="L278" s="139"/>
      <c r="M278" s="172"/>
      <c r="N278" s="173" t="s">
        <v>41</v>
      </c>
      <c r="O278" s="96"/>
      <c r="P278" s="96"/>
      <c r="Q278" s="174">
        <v>0</v>
      </c>
      <c r="R278" s="174">
        <f>$Q$278*$H$278</f>
        <v>0</v>
      </c>
      <c r="S278" s="174">
        <v>0</v>
      </c>
      <c r="T278" s="175">
        <f>$S$278*$H$278</f>
        <v>0</v>
      </c>
      <c r="AR278" s="99" t="s">
        <v>502</v>
      </c>
      <c r="AT278" s="99" t="s">
        <v>147</v>
      </c>
      <c r="AU278" s="99" t="s">
        <v>78</v>
      </c>
      <c r="AY278" s="6" t="s">
        <v>144</v>
      </c>
      <c r="BE278" s="176">
        <f>IF($N$278="základní",$J$278,0)</f>
        <v>0</v>
      </c>
      <c r="BF278" s="176">
        <f>IF($N$278="snížená",$J$278,0)</f>
        <v>0</v>
      </c>
      <c r="BG278" s="176">
        <f>IF($N$278="zákl. přenesená",$J$278,0)</f>
        <v>0</v>
      </c>
      <c r="BH278" s="176">
        <f>IF($N$278="sníž. přenesená",$J$278,0)</f>
        <v>0</v>
      </c>
      <c r="BI278" s="176">
        <f>IF($N$278="nulová",$J$278,0)</f>
        <v>0</v>
      </c>
      <c r="BJ278" s="99" t="s">
        <v>20</v>
      </c>
      <c r="BK278" s="176">
        <f>ROUND($I$278*$H$278,2)</f>
        <v>0</v>
      </c>
      <c r="BL278" s="99" t="s">
        <v>502</v>
      </c>
      <c r="BM278" s="99" t="s">
        <v>625</v>
      </c>
    </row>
    <row r="279" spans="2:65" s="6" customFormat="1" ht="13.5" customHeight="1">
      <c r="B279" s="95"/>
      <c r="C279" s="168" t="s">
        <v>626</v>
      </c>
      <c r="D279" s="168" t="s">
        <v>147</v>
      </c>
      <c r="E279" s="166" t="s">
        <v>627</v>
      </c>
      <c r="F279" s="167" t="s">
        <v>628</v>
      </c>
      <c r="G279" s="168" t="s">
        <v>209</v>
      </c>
      <c r="H279" s="169">
        <v>3.4</v>
      </c>
      <c r="I279" s="170"/>
      <c r="J279" s="171">
        <f>ROUND($I$279*$H$279,2)</f>
        <v>0</v>
      </c>
      <c r="K279" s="167" t="s">
        <v>151</v>
      </c>
      <c r="L279" s="139"/>
      <c r="M279" s="172"/>
      <c r="N279" s="173" t="s">
        <v>41</v>
      </c>
      <c r="O279" s="96"/>
      <c r="P279" s="96"/>
      <c r="Q279" s="174">
        <v>0.00614</v>
      </c>
      <c r="R279" s="174">
        <f>$Q$279*$H$279</f>
        <v>0.020876</v>
      </c>
      <c r="S279" s="174">
        <v>0</v>
      </c>
      <c r="T279" s="175">
        <f>$S$279*$H$279</f>
        <v>0</v>
      </c>
      <c r="AR279" s="99" t="s">
        <v>502</v>
      </c>
      <c r="AT279" s="99" t="s">
        <v>147</v>
      </c>
      <c r="AU279" s="99" t="s">
        <v>78</v>
      </c>
      <c r="AY279" s="99" t="s">
        <v>144</v>
      </c>
      <c r="BE279" s="176">
        <f>IF($N$279="základní",$J$279,0)</f>
        <v>0</v>
      </c>
      <c r="BF279" s="176">
        <f>IF($N$279="snížená",$J$279,0)</f>
        <v>0</v>
      </c>
      <c r="BG279" s="176">
        <f>IF($N$279="zákl. přenesená",$J$279,0)</f>
        <v>0</v>
      </c>
      <c r="BH279" s="176">
        <f>IF($N$279="sníž. přenesená",$J$279,0)</f>
        <v>0</v>
      </c>
      <c r="BI279" s="176">
        <f>IF($N$279="nulová",$J$279,0)</f>
        <v>0</v>
      </c>
      <c r="BJ279" s="99" t="s">
        <v>20</v>
      </c>
      <c r="BK279" s="176">
        <f>ROUND($I$279*$H$279,2)</f>
        <v>0</v>
      </c>
      <c r="BL279" s="99" t="s">
        <v>502</v>
      </c>
      <c r="BM279" s="99" t="s">
        <v>629</v>
      </c>
    </row>
    <row r="280" spans="2:47" s="6" customFormat="1" ht="28.5" customHeight="1">
      <c r="B280" s="95"/>
      <c r="C280" s="96"/>
      <c r="D280" s="179" t="s">
        <v>161</v>
      </c>
      <c r="E280" s="96"/>
      <c r="F280" s="186" t="s">
        <v>630</v>
      </c>
      <c r="G280" s="96"/>
      <c r="H280" s="96"/>
      <c r="J280" s="96"/>
      <c r="K280" s="96"/>
      <c r="L280" s="139"/>
      <c r="M280" s="187"/>
      <c r="N280" s="96"/>
      <c r="O280" s="96"/>
      <c r="P280" s="96"/>
      <c r="Q280" s="96"/>
      <c r="R280" s="96"/>
      <c r="S280" s="96"/>
      <c r="T280" s="188"/>
      <c r="AT280" s="6" t="s">
        <v>161</v>
      </c>
      <c r="AU280" s="6" t="s">
        <v>78</v>
      </c>
    </row>
    <row r="281" spans="2:51" s="6" customFormat="1" ht="13.5" customHeight="1">
      <c r="B281" s="177"/>
      <c r="C281" s="178"/>
      <c r="D281" s="189" t="s">
        <v>153</v>
      </c>
      <c r="E281" s="178"/>
      <c r="F281" s="180" t="s">
        <v>631</v>
      </c>
      <c r="G281" s="178"/>
      <c r="H281" s="181">
        <v>3.4</v>
      </c>
      <c r="J281" s="178"/>
      <c r="K281" s="178"/>
      <c r="L281" s="182"/>
      <c r="M281" s="183"/>
      <c r="N281" s="178"/>
      <c r="O281" s="178"/>
      <c r="P281" s="178"/>
      <c r="Q281" s="178"/>
      <c r="R281" s="178"/>
      <c r="S281" s="178"/>
      <c r="T281" s="184"/>
      <c r="AT281" s="185" t="s">
        <v>153</v>
      </c>
      <c r="AU281" s="185" t="s">
        <v>78</v>
      </c>
      <c r="AV281" s="185" t="s">
        <v>78</v>
      </c>
      <c r="AW281" s="185" t="s">
        <v>108</v>
      </c>
      <c r="AX281" s="185" t="s">
        <v>20</v>
      </c>
      <c r="AY281" s="185" t="s">
        <v>144</v>
      </c>
    </row>
    <row r="282" spans="2:65" s="6" customFormat="1" ht="13.5" customHeight="1">
      <c r="B282" s="95"/>
      <c r="C282" s="165" t="s">
        <v>632</v>
      </c>
      <c r="D282" s="165" t="s">
        <v>147</v>
      </c>
      <c r="E282" s="166" t="s">
        <v>633</v>
      </c>
      <c r="F282" s="167" t="s">
        <v>634</v>
      </c>
      <c r="G282" s="168" t="s">
        <v>209</v>
      </c>
      <c r="H282" s="169">
        <v>5</v>
      </c>
      <c r="I282" s="170"/>
      <c r="J282" s="171">
        <f>ROUND($I$282*$H$282,2)</f>
        <v>0</v>
      </c>
      <c r="K282" s="167"/>
      <c r="L282" s="139"/>
      <c r="M282" s="172"/>
      <c r="N282" s="173" t="s">
        <v>41</v>
      </c>
      <c r="O282" s="96"/>
      <c r="P282" s="96"/>
      <c r="Q282" s="174">
        <v>0.00389</v>
      </c>
      <c r="R282" s="174">
        <f>$Q$282*$H$282</f>
        <v>0.01945</v>
      </c>
      <c r="S282" s="174">
        <v>0</v>
      </c>
      <c r="T282" s="175">
        <f>$S$282*$H$282</f>
        <v>0</v>
      </c>
      <c r="AR282" s="99" t="s">
        <v>502</v>
      </c>
      <c r="AT282" s="99" t="s">
        <v>147</v>
      </c>
      <c r="AU282" s="99" t="s">
        <v>78</v>
      </c>
      <c r="AY282" s="6" t="s">
        <v>144</v>
      </c>
      <c r="BE282" s="176">
        <f>IF($N$282="základní",$J$282,0)</f>
        <v>0</v>
      </c>
      <c r="BF282" s="176">
        <f>IF($N$282="snížená",$J$282,0)</f>
        <v>0</v>
      </c>
      <c r="BG282" s="176">
        <f>IF($N$282="zákl. přenesená",$J$282,0)</f>
        <v>0</v>
      </c>
      <c r="BH282" s="176">
        <f>IF($N$282="sníž. přenesená",$J$282,0)</f>
        <v>0</v>
      </c>
      <c r="BI282" s="176">
        <f>IF($N$282="nulová",$J$282,0)</f>
        <v>0</v>
      </c>
      <c r="BJ282" s="99" t="s">
        <v>20</v>
      </c>
      <c r="BK282" s="176">
        <f>ROUND($I$282*$H$282,2)</f>
        <v>0</v>
      </c>
      <c r="BL282" s="99" t="s">
        <v>502</v>
      </c>
      <c r="BM282" s="99" t="s">
        <v>635</v>
      </c>
    </row>
    <row r="283" spans="2:47" s="6" customFormat="1" ht="28.5" customHeight="1">
      <c r="B283" s="95"/>
      <c r="C283" s="96"/>
      <c r="D283" s="179" t="s">
        <v>161</v>
      </c>
      <c r="E283" s="96"/>
      <c r="F283" s="186" t="s">
        <v>636</v>
      </c>
      <c r="G283" s="96"/>
      <c r="H283" s="96"/>
      <c r="J283" s="96"/>
      <c r="K283" s="96"/>
      <c r="L283" s="139"/>
      <c r="M283" s="187"/>
      <c r="N283" s="96"/>
      <c r="O283" s="96"/>
      <c r="P283" s="96"/>
      <c r="Q283" s="96"/>
      <c r="R283" s="96"/>
      <c r="S283" s="96"/>
      <c r="T283" s="188"/>
      <c r="AT283" s="6" t="s">
        <v>161</v>
      </c>
      <c r="AU283" s="6" t="s">
        <v>78</v>
      </c>
    </row>
    <row r="284" spans="2:51" s="6" customFormat="1" ht="13.5" customHeight="1">
      <c r="B284" s="177"/>
      <c r="C284" s="178"/>
      <c r="D284" s="189" t="s">
        <v>153</v>
      </c>
      <c r="E284" s="178"/>
      <c r="F284" s="180" t="s">
        <v>637</v>
      </c>
      <c r="G284" s="178"/>
      <c r="H284" s="181">
        <v>5</v>
      </c>
      <c r="J284" s="178"/>
      <c r="K284" s="178"/>
      <c r="L284" s="182"/>
      <c r="M284" s="183"/>
      <c r="N284" s="178"/>
      <c r="O284" s="178"/>
      <c r="P284" s="178"/>
      <c r="Q284" s="178"/>
      <c r="R284" s="178"/>
      <c r="S284" s="178"/>
      <c r="T284" s="184"/>
      <c r="AT284" s="185" t="s">
        <v>153</v>
      </c>
      <c r="AU284" s="185" t="s">
        <v>78</v>
      </c>
      <c r="AV284" s="185" t="s">
        <v>78</v>
      </c>
      <c r="AW284" s="185" t="s">
        <v>108</v>
      </c>
      <c r="AX284" s="185" t="s">
        <v>20</v>
      </c>
      <c r="AY284" s="185" t="s">
        <v>144</v>
      </c>
    </row>
    <row r="285" spans="2:65" s="6" customFormat="1" ht="13.5" customHeight="1">
      <c r="B285" s="95"/>
      <c r="C285" s="165" t="s">
        <v>638</v>
      </c>
      <c r="D285" s="165" t="s">
        <v>147</v>
      </c>
      <c r="E285" s="166" t="s">
        <v>639</v>
      </c>
      <c r="F285" s="167" t="s">
        <v>640</v>
      </c>
      <c r="G285" s="168" t="s">
        <v>219</v>
      </c>
      <c r="H285" s="169">
        <v>0.04</v>
      </c>
      <c r="I285" s="170"/>
      <c r="J285" s="171">
        <f>ROUND($I$285*$H$285,2)</f>
        <v>0</v>
      </c>
      <c r="K285" s="167" t="s">
        <v>151</v>
      </c>
      <c r="L285" s="139"/>
      <c r="M285" s="172"/>
      <c r="N285" s="173" t="s">
        <v>41</v>
      </c>
      <c r="O285" s="96"/>
      <c r="P285" s="96"/>
      <c r="Q285" s="174">
        <v>0</v>
      </c>
      <c r="R285" s="174">
        <f>$Q$285*$H$285</f>
        <v>0</v>
      </c>
      <c r="S285" s="174">
        <v>0</v>
      </c>
      <c r="T285" s="175">
        <f>$S$285*$H$285</f>
        <v>0</v>
      </c>
      <c r="AR285" s="99" t="s">
        <v>502</v>
      </c>
      <c r="AT285" s="99" t="s">
        <v>147</v>
      </c>
      <c r="AU285" s="99" t="s">
        <v>78</v>
      </c>
      <c r="AY285" s="6" t="s">
        <v>144</v>
      </c>
      <c r="BE285" s="176">
        <f>IF($N$285="základní",$J$285,0)</f>
        <v>0</v>
      </c>
      <c r="BF285" s="176">
        <f>IF($N$285="snížená",$J$285,0)</f>
        <v>0</v>
      </c>
      <c r="BG285" s="176">
        <f>IF($N$285="zákl. přenesená",$J$285,0)</f>
        <v>0</v>
      </c>
      <c r="BH285" s="176">
        <f>IF($N$285="sníž. přenesená",$J$285,0)</f>
        <v>0</v>
      </c>
      <c r="BI285" s="176">
        <f>IF($N$285="nulová",$J$285,0)</f>
        <v>0</v>
      </c>
      <c r="BJ285" s="99" t="s">
        <v>20</v>
      </c>
      <c r="BK285" s="176">
        <f>ROUND($I$285*$H$285,2)</f>
        <v>0</v>
      </c>
      <c r="BL285" s="99" t="s">
        <v>502</v>
      </c>
      <c r="BM285" s="99" t="s">
        <v>641</v>
      </c>
    </row>
    <row r="286" spans="2:63" s="152" customFormat="1" ht="30" customHeight="1">
      <c r="B286" s="153"/>
      <c r="C286" s="154"/>
      <c r="D286" s="154" t="s">
        <v>69</v>
      </c>
      <c r="E286" s="163" t="s">
        <v>642</v>
      </c>
      <c r="F286" s="163" t="s">
        <v>643</v>
      </c>
      <c r="G286" s="154"/>
      <c r="H286" s="154"/>
      <c r="J286" s="164">
        <f>$BK$286</f>
        <v>0</v>
      </c>
      <c r="K286" s="154"/>
      <c r="L286" s="157"/>
      <c r="M286" s="158"/>
      <c r="N286" s="154"/>
      <c r="O286" s="154"/>
      <c r="P286" s="159">
        <f>SUM($P$287:$P$288)</f>
        <v>0</v>
      </c>
      <c r="Q286" s="154"/>
      <c r="R286" s="159">
        <f>SUM($R$287:$R$288)</f>
        <v>1.7</v>
      </c>
      <c r="S286" s="154"/>
      <c r="T286" s="160">
        <f>SUM($T$287:$T$288)</f>
        <v>0</v>
      </c>
      <c r="AR286" s="161" t="s">
        <v>78</v>
      </c>
      <c r="AT286" s="161" t="s">
        <v>69</v>
      </c>
      <c r="AU286" s="161" t="s">
        <v>20</v>
      </c>
      <c r="AY286" s="161" t="s">
        <v>144</v>
      </c>
      <c r="BK286" s="162">
        <f>SUM($BK$287:$BK$288)</f>
        <v>0</v>
      </c>
    </row>
    <row r="287" spans="2:65" s="6" customFormat="1" ht="13.5" customHeight="1">
      <c r="B287" s="95"/>
      <c r="C287" s="168" t="s">
        <v>644</v>
      </c>
      <c r="D287" s="168" t="s">
        <v>147</v>
      </c>
      <c r="E287" s="166" t="s">
        <v>645</v>
      </c>
      <c r="F287" s="167" t="s">
        <v>646</v>
      </c>
      <c r="G287" s="168" t="s">
        <v>219</v>
      </c>
      <c r="H287" s="169">
        <v>1.7</v>
      </c>
      <c r="I287" s="170"/>
      <c r="J287" s="171">
        <f>ROUND($I$287*$H$287,2)</f>
        <v>0</v>
      </c>
      <c r="K287" s="167" t="s">
        <v>151</v>
      </c>
      <c r="L287" s="139"/>
      <c r="M287" s="172"/>
      <c r="N287" s="173" t="s">
        <v>41</v>
      </c>
      <c r="O287" s="96"/>
      <c r="P287" s="96"/>
      <c r="Q287" s="174">
        <v>0</v>
      </c>
      <c r="R287" s="174">
        <f>$Q$287*$H$287</f>
        <v>0</v>
      </c>
      <c r="S287" s="174">
        <v>0</v>
      </c>
      <c r="T287" s="175">
        <f>$S$287*$H$287</f>
        <v>0</v>
      </c>
      <c r="AR287" s="99" t="s">
        <v>502</v>
      </c>
      <c r="AT287" s="99" t="s">
        <v>147</v>
      </c>
      <c r="AU287" s="99" t="s">
        <v>78</v>
      </c>
      <c r="AY287" s="99" t="s">
        <v>144</v>
      </c>
      <c r="BE287" s="176">
        <f>IF($N$287="základní",$J$287,0)</f>
        <v>0</v>
      </c>
      <c r="BF287" s="176">
        <f>IF($N$287="snížená",$J$287,0)</f>
        <v>0</v>
      </c>
      <c r="BG287" s="176">
        <f>IF($N$287="zákl. přenesená",$J$287,0)</f>
        <v>0</v>
      </c>
      <c r="BH287" s="176">
        <f>IF($N$287="sníž. přenesená",$J$287,0)</f>
        <v>0</v>
      </c>
      <c r="BI287" s="176">
        <f>IF($N$287="nulová",$J$287,0)</f>
        <v>0</v>
      </c>
      <c r="BJ287" s="99" t="s">
        <v>20</v>
      </c>
      <c r="BK287" s="176">
        <f>ROUND($I$287*$H$287,2)</f>
        <v>0</v>
      </c>
      <c r="BL287" s="99" t="s">
        <v>502</v>
      </c>
      <c r="BM287" s="99" t="s">
        <v>647</v>
      </c>
    </row>
    <row r="288" spans="2:65" s="6" customFormat="1" ht="13.5" customHeight="1">
      <c r="B288" s="95"/>
      <c r="C288" s="168" t="s">
        <v>648</v>
      </c>
      <c r="D288" s="168" t="s">
        <v>147</v>
      </c>
      <c r="E288" s="166" t="s">
        <v>649</v>
      </c>
      <c r="F288" s="167" t="s">
        <v>650</v>
      </c>
      <c r="G288" s="168" t="s">
        <v>150</v>
      </c>
      <c r="H288" s="169">
        <v>85</v>
      </c>
      <c r="I288" s="170"/>
      <c r="J288" s="171">
        <f>ROUND($I$288*$H$288,2)</f>
        <v>0</v>
      </c>
      <c r="K288" s="167"/>
      <c r="L288" s="139"/>
      <c r="M288" s="172"/>
      <c r="N288" s="173" t="s">
        <v>41</v>
      </c>
      <c r="O288" s="96"/>
      <c r="P288" s="96"/>
      <c r="Q288" s="174">
        <v>0.02</v>
      </c>
      <c r="R288" s="174">
        <f>$Q$288*$H$288</f>
        <v>1.7</v>
      </c>
      <c r="S288" s="174">
        <v>0</v>
      </c>
      <c r="T288" s="175">
        <f>$S$288*$H$288</f>
        <v>0</v>
      </c>
      <c r="AR288" s="99" t="s">
        <v>502</v>
      </c>
      <c r="AT288" s="99" t="s">
        <v>147</v>
      </c>
      <c r="AU288" s="99" t="s">
        <v>78</v>
      </c>
      <c r="AY288" s="99" t="s">
        <v>144</v>
      </c>
      <c r="BE288" s="176">
        <f>IF($N$288="základní",$J$288,0)</f>
        <v>0</v>
      </c>
      <c r="BF288" s="176">
        <f>IF($N$288="snížená",$J$288,0)</f>
        <v>0</v>
      </c>
      <c r="BG288" s="176">
        <f>IF($N$288="zákl. přenesená",$J$288,0)</f>
        <v>0</v>
      </c>
      <c r="BH288" s="176">
        <f>IF($N$288="sníž. přenesená",$J$288,0)</f>
        <v>0</v>
      </c>
      <c r="BI288" s="176">
        <f>IF($N$288="nulová",$J$288,0)</f>
        <v>0</v>
      </c>
      <c r="BJ288" s="99" t="s">
        <v>20</v>
      </c>
      <c r="BK288" s="176">
        <f>ROUND($I$288*$H$288,2)</f>
        <v>0</v>
      </c>
      <c r="BL288" s="99" t="s">
        <v>502</v>
      </c>
      <c r="BM288" s="99" t="s">
        <v>651</v>
      </c>
    </row>
    <row r="289" spans="2:63" s="152" customFormat="1" ht="30" customHeight="1">
      <c r="B289" s="153"/>
      <c r="C289" s="154"/>
      <c r="D289" s="154" t="s">
        <v>69</v>
      </c>
      <c r="E289" s="163" t="s">
        <v>652</v>
      </c>
      <c r="F289" s="163" t="s">
        <v>653</v>
      </c>
      <c r="G289" s="154"/>
      <c r="H289" s="154"/>
      <c r="J289" s="164">
        <f>$BK$289</f>
        <v>0</v>
      </c>
      <c r="K289" s="154"/>
      <c r="L289" s="157"/>
      <c r="M289" s="158"/>
      <c r="N289" s="154"/>
      <c r="O289" s="154"/>
      <c r="P289" s="159">
        <f>SUM($P$290:$P$294)</f>
        <v>0</v>
      </c>
      <c r="Q289" s="154"/>
      <c r="R289" s="159">
        <f>SUM($R$290:$R$294)</f>
        <v>1.25875</v>
      </c>
      <c r="S289" s="154"/>
      <c r="T289" s="160">
        <f>SUM($T$290:$T$294)</f>
        <v>0</v>
      </c>
      <c r="AR289" s="161" t="s">
        <v>78</v>
      </c>
      <c r="AT289" s="161" t="s">
        <v>69</v>
      </c>
      <c r="AU289" s="161" t="s">
        <v>20</v>
      </c>
      <c r="AY289" s="161" t="s">
        <v>144</v>
      </c>
      <c r="BK289" s="162">
        <f>SUM($BK$290:$BK$294)</f>
        <v>0</v>
      </c>
    </row>
    <row r="290" spans="2:65" s="6" customFormat="1" ht="13.5" customHeight="1">
      <c r="B290" s="95"/>
      <c r="C290" s="168" t="s">
        <v>654</v>
      </c>
      <c r="D290" s="168" t="s">
        <v>147</v>
      </c>
      <c r="E290" s="166" t="s">
        <v>655</v>
      </c>
      <c r="F290" s="167" t="s">
        <v>656</v>
      </c>
      <c r="G290" s="168" t="s">
        <v>150</v>
      </c>
      <c r="H290" s="169">
        <v>23.75</v>
      </c>
      <c r="I290" s="170"/>
      <c r="J290" s="171">
        <f>ROUND($I$290*$H$290,2)</f>
        <v>0</v>
      </c>
      <c r="K290" s="167" t="s">
        <v>151</v>
      </c>
      <c r="L290" s="139"/>
      <c r="M290" s="172"/>
      <c r="N290" s="173" t="s">
        <v>41</v>
      </c>
      <c r="O290" s="96"/>
      <c r="P290" s="96"/>
      <c r="Q290" s="174">
        <v>0.0375</v>
      </c>
      <c r="R290" s="174">
        <f>$Q$290*$H$290</f>
        <v>0.890625</v>
      </c>
      <c r="S290" s="174">
        <v>0</v>
      </c>
      <c r="T290" s="175">
        <f>$S$290*$H$290</f>
        <v>0</v>
      </c>
      <c r="AR290" s="99" t="s">
        <v>502</v>
      </c>
      <c r="AT290" s="99" t="s">
        <v>147</v>
      </c>
      <c r="AU290" s="99" t="s">
        <v>78</v>
      </c>
      <c r="AY290" s="99" t="s">
        <v>144</v>
      </c>
      <c r="BE290" s="176">
        <f>IF($N$290="základní",$J$290,0)</f>
        <v>0</v>
      </c>
      <c r="BF290" s="176">
        <f>IF($N$290="snížená",$J$290,0)</f>
        <v>0</v>
      </c>
      <c r="BG290" s="176">
        <f>IF($N$290="zákl. přenesená",$J$290,0)</f>
        <v>0</v>
      </c>
      <c r="BH290" s="176">
        <f>IF($N$290="sníž. přenesená",$J$290,0)</f>
        <v>0</v>
      </c>
      <c r="BI290" s="176">
        <f>IF($N$290="nulová",$J$290,0)</f>
        <v>0</v>
      </c>
      <c r="BJ290" s="99" t="s">
        <v>20</v>
      </c>
      <c r="BK290" s="176">
        <f>ROUND($I$290*$H$290,2)</f>
        <v>0</v>
      </c>
      <c r="BL290" s="99" t="s">
        <v>502</v>
      </c>
      <c r="BM290" s="99" t="s">
        <v>657</v>
      </c>
    </row>
    <row r="291" spans="2:51" s="6" customFormat="1" ht="13.5" customHeight="1">
      <c r="B291" s="177"/>
      <c r="C291" s="178"/>
      <c r="D291" s="179" t="s">
        <v>153</v>
      </c>
      <c r="E291" s="180"/>
      <c r="F291" s="180" t="s">
        <v>226</v>
      </c>
      <c r="G291" s="178"/>
      <c r="H291" s="181">
        <v>23.75</v>
      </c>
      <c r="J291" s="178"/>
      <c r="K291" s="178"/>
      <c r="L291" s="182"/>
      <c r="M291" s="183"/>
      <c r="N291" s="178"/>
      <c r="O291" s="178"/>
      <c r="P291" s="178"/>
      <c r="Q291" s="178"/>
      <c r="R291" s="178"/>
      <c r="S291" s="178"/>
      <c r="T291" s="184"/>
      <c r="AT291" s="185" t="s">
        <v>153</v>
      </c>
      <c r="AU291" s="185" t="s">
        <v>78</v>
      </c>
      <c r="AV291" s="185" t="s">
        <v>78</v>
      </c>
      <c r="AW291" s="185" t="s">
        <v>108</v>
      </c>
      <c r="AX291" s="185" t="s">
        <v>20</v>
      </c>
      <c r="AY291" s="185" t="s">
        <v>144</v>
      </c>
    </row>
    <row r="292" spans="2:65" s="6" customFormat="1" ht="13.5" customHeight="1">
      <c r="B292" s="95"/>
      <c r="C292" s="199" t="s">
        <v>658</v>
      </c>
      <c r="D292" s="199" t="s">
        <v>596</v>
      </c>
      <c r="E292" s="191" t="s">
        <v>659</v>
      </c>
      <c r="F292" s="192" t="s">
        <v>660</v>
      </c>
      <c r="G292" s="190" t="s">
        <v>150</v>
      </c>
      <c r="H292" s="193">
        <v>23.75</v>
      </c>
      <c r="I292" s="194"/>
      <c r="J292" s="195">
        <f>ROUND($I$292*$H$292,2)</f>
        <v>0</v>
      </c>
      <c r="K292" s="192"/>
      <c r="L292" s="196"/>
      <c r="M292" s="197"/>
      <c r="N292" s="198" t="s">
        <v>41</v>
      </c>
      <c r="O292" s="96"/>
      <c r="P292" s="96"/>
      <c r="Q292" s="174">
        <v>0.0155</v>
      </c>
      <c r="R292" s="174">
        <f>$Q$292*$H$292</f>
        <v>0.368125</v>
      </c>
      <c r="S292" s="174">
        <v>0</v>
      </c>
      <c r="T292" s="175">
        <f>$S$292*$H$292</f>
        <v>0</v>
      </c>
      <c r="AR292" s="99" t="s">
        <v>516</v>
      </c>
      <c r="AT292" s="99" t="s">
        <v>596</v>
      </c>
      <c r="AU292" s="99" t="s">
        <v>78</v>
      </c>
      <c r="AY292" s="6" t="s">
        <v>144</v>
      </c>
      <c r="BE292" s="176">
        <f>IF($N$292="základní",$J$292,0)</f>
        <v>0</v>
      </c>
      <c r="BF292" s="176">
        <f>IF($N$292="snížená",$J$292,0)</f>
        <v>0</v>
      </c>
      <c r="BG292" s="176">
        <f>IF($N$292="zákl. přenesená",$J$292,0)</f>
        <v>0</v>
      </c>
      <c r="BH292" s="176">
        <f>IF($N$292="sníž. přenesená",$J$292,0)</f>
        <v>0</v>
      </c>
      <c r="BI292" s="176">
        <f>IF($N$292="nulová",$J$292,0)</f>
        <v>0</v>
      </c>
      <c r="BJ292" s="99" t="s">
        <v>20</v>
      </c>
      <c r="BK292" s="176">
        <f>ROUND($I$292*$H$292,2)</f>
        <v>0</v>
      </c>
      <c r="BL292" s="99" t="s">
        <v>502</v>
      </c>
      <c r="BM292" s="99" t="s">
        <v>661</v>
      </c>
    </row>
    <row r="293" spans="2:51" s="6" customFormat="1" ht="13.5" customHeight="1">
      <c r="B293" s="177"/>
      <c r="C293" s="178"/>
      <c r="D293" s="179" t="s">
        <v>153</v>
      </c>
      <c r="E293" s="180"/>
      <c r="F293" s="180" t="s">
        <v>226</v>
      </c>
      <c r="G293" s="178"/>
      <c r="H293" s="181">
        <v>23.75</v>
      </c>
      <c r="J293" s="178"/>
      <c r="K293" s="178"/>
      <c r="L293" s="182"/>
      <c r="M293" s="183"/>
      <c r="N293" s="178"/>
      <c r="O293" s="178"/>
      <c r="P293" s="178"/>
      <c r="Q293" s="178"/>
      <c r="R293" s="178"/>
      <c r="S293" s="178"/>
      <c r="T293" s="184"/>
      <c r="AT293" s="185" t="s">
        <v>153</v>
      </c>
      <c r="AU293" s="185" t="s">
        <v>78</v>
      </c>
      <c r="AV293" s="185" t="s">
        <v>78</v>
      </c>
      <c r="AW293" s="185" t="s">
        <v>108</v>
      </c>
      <c r="AX293" s="185" t="s">
        <v>20</v>
      </c>
      <c r="AY293" s="185" t="s">
        <v>144</v>
      </c>
    </row>
    <row r="294" spans="2:65" s="6" customFormat="1" ht="13.5" customHeight="1">
      <c r="B294" s="95"/>
      <c r="C294" s="165" t="s">
        <v>662</v>
      </c>
      <c r="D294" s="165" t="s">
        <v>147</v>
      </c>
      <c r="E294" s="166" t="s">
        <v>663</v>
      </c>
      <c r="F294" s="167" t="s">
        <v>664</v>
      </c>
      <c r="G294" s="168" t="s">
        <v>219</v>
      </c>
      <c r="H294" s="169">
        <v>1.259</v>
      </c>
      <c r="I294" s="170"/>
      <c r="J294" s="171">
        <f>ROUND($I$294*$H$294,2)</f>
        <v>0</v>
      </c>
      <c r="K294" s="167" t="s">
        <v>151</v>
      </c>
      <c r="L294" s="139"/>
      <c r="M294" s="172"/>
      <c r="N294" s="173" t="s">
        <v>41</v>
      </c>
      <c r="O294" s="96"/>
      <c r="P294" s="96"/>
      <c r="Q294" s="174">
        <v>0</v>
      </c>
      <c r="R294" s="174">
        <f>$Q$294*$H$294</f>
        <v>0</v>
      </c>
      <c r="S294" s="174">
        <v>0</v>
      </c>
      <c r="T294" s="175">
        <f>$S$294*$H$294</f>
        <v>0</v>
      </c>
      <c r="AR294" s="99" t="s">
        <v>502</v>
      </c>
      <c r="AT294" s="99" t="s">
        <v>147</v>
      </c>
      <c r="AU294" s="99" t="s">
        <v>78</v>
      </c>
      <c r="AY294" s="6" t="s">
        <v>144</v>
      </c>
      <c r="BE294" s="176">
        <f>IF($N$294="základní",$J$294,0)</f>
        <v>0</v>
      </c>
      <c r="BF294" s="176">
        <f>IF($N$294="snížená",$J$294,0)</f>
        <v>0</v>
      </c>
      <c r="BG294" s="176">
        <f>IF($N$294="zákl. přenesená",$J$294,0)</f>
        <v>0</v>
      </c>
      <c r="BH294" s="176">
        <f>IF($N$294="sníž. přenesená",$J$294,0)</f>
        <v>0</v>
      </c>
      <c r="BI294" s="176">
        <f>IF($N$294="nulová",$J$294,0)</f>
        <v>0</v>
      </c>
      <c r="BJ294" s="99" t="s">
        <v>20</v>
      </c>
      <c r="BK294" s="176">
        <f>ROUND($I$294*$H$294,2)</f>
        <v>0</v>
      </c>
      <c r="BL294" s="99" t="s">
        <v>502</v>
      </c>
      <c r="BM294" s="99" t="s">
        <v>665</v>
      </c>
    </row>
    <row r="295" spans="2:63" s="152" customFormat="1" ht="30" customHeight="1">
      <c r="B295" s="153"/>
      <c r="C295" s="154"/>
      <c r="D295" s="154" t="s">
        <v>69</v>
      </c>
      <c r="E295" s="163" t="s">
        <v>666</v>
      </c>
      <c r="F295" s="163" t="s">
        <v>667</v>
      </c>
      <c r="G295" s="154"/>
      <c r="H295" s="154"/>
      <c r="J295" s="164">
        <f>$BK$295</f>
        <v>0</v>
      </c>
      <c r="K295" s="154"/>
      <c r="L295" s="157"/>
      <c r="M295" s="158"/>
      <c r="N295" s="154"/>
      <c r="O295" s="154"/>
      <c r="P295" s="159">
        <f>SUM($P$296:$P$301)</f>
        <v>0</v>
      </c>
      <c r="Q295" s="154"/>
      <c r="R295" s="159">
        <f>SUM($R$296:$R$301)</f>
        <v>0.264636</v>
      </c>
      <c r="S295" s="154"/>
      <c r="T295" s="160">
        <f>SUM($T$296:$T$301)</f>
        <v>0</v>
      </c>
      <c r="AR295" s="161" t="s">
        <v>78</v>
      </c>
      <c r="AT295" s="161" t="s">
        <v>69</v>
      </c>
      <c r="AU295" s="161" t="s">
        <v>20</v>
      </c>
      <c r="AY295" s="161" t="s">
        <v>144</v>
      </c>
      <c r="BK295" s="162">
        <f>SUM($BK$296:$BK$301)</f>
        <v>0</v>
      </c>
    </row>
    <row r="296" spans="2:65" s="6" customFormat="1" ht="13.5" customHeight="1">
      <c r="B296" s="95"/>
      <c r="C296" s="168" t="s">
        <v>668</v>
      </c>
      <c r="D296" s="168" t="s">
        <v>147</v>
      </c>
      <c r="E296" s="166" t="s">
        <v>669</v>
      </c>
      <c r="F296" s="167" t="s">
        <v>670</v>
      </c>
      <c r="G296" s="168" t="s">
        <v>150</v>
      </c>
      <c r="H296" s="169">
        <v>441.06</v>
      </c>
      <c r="I296" s="170"/>
      <c r="J296" s="171">
        <f>ROUND($I$296*$H$296,2)</f>
        <v>0</v>
      </c>
      <c r="K296" s="167"/>
      <c r="L296" s="139"/>
      <c r="M296" s="172"/>
      <c r="N296" s="173" t="s">
        <v>41</v>
      </c>
      <c r="O296" s="96"/>
      <c r="P296" s="96"/>
      <c r="Q296" s="174">
        <v>0.0006</v>
      </c>
      <c r="R296" s="174">
        <f>$Q$296*$H$296</f>
        <v>0.264636</v>
      </c>
      <c r="S296" s="174">
        <v>0</v>
      </c>
      <c r="T296" s="175">
        <f>$S$296*$H$296</f>
        <v>0</v>
      </c>
      <c r="AR296" s="99" t="s">
        <v>94</v>
      </c>
      <c r="AT296" s="99" t="s">
        <v>147</v>
      </c>
      <c r="AU296" s="99" t="s">
        <v>78</v>
      </c>
      <c r="AY296" s="99" t="s">
        <v>144</v>
      </c>
      <c r="BE296" s="176">
        <f>IF($N$296="základní",$J$296,0)</f>
        <v>0</v>
      </c>
      <c r="BF296" s="176">
        <f>IF($N$296="snížená",$J$296,0)</f>
        <v>0</v>
      </c>
      <c r="BG296" s="176">
        <f>IF($N$296="zákl. přenesená",$J$296,0)</f>
        <v>0</v>
      </c>
      <c r="BH296" s="176">
        <f>IF($N$296="sníž. přenesená",$J$296,0)</f>
        <v>0</v>
      </c>
      <c r="BI296" s="176">
        <f>IF($N$296="nulová",$J$296,0)</f>
        <v>0</v>
      </c>
      <c r="BJ296" s="99" t="s">
        <v>20</v>
      </c>
      <c r="BK296" s="176">
        <f>ROUND($I$296*$H$296,2)</f>
        <v>0</v>
      </c>
      <c r="BL296" s="99" t="s">
        <v>94</v>
      </c>
      <c r="BM296" s="99" t="s">
        <v>671</v>
      </c>
    </row>
    <row r="297" spans="2:51" s="6" customFormat="1" ht="13.5" customHeight="1">
      <c r="B297" s="177"/>
      <c r="C297" s="178"/>
      <c r="D297" s="179" t="s">
        <v>153</v>
      </c>
      <c r="E297" s="180"/>
      <c r="F297" s="180" t="s">
        <v>672</v>
      </c>
      <c r="G297" s="178"/>
      <c r="H297" s="181">
        <v>129.79</v>
      </c>
      <c r="J297" s="178"/>
      <c r="K297" s="178"/>
      <c r="L297" s="182"/>
      <c r="M297" s="183"/>
      <c r="N297" s="178"/>
      <c r="O297" s="178"/>
      <c r="P297" s="178"/>
      <c r="Q297" s="178"/>
      <c r="R297" s="178"/>
      <c r="S297" s="178"/>
      <c r="T297" s="184"/>
      <c r="AT297" s="185" t="s">
        <v>153</v>
      </c>
      <c r="AU297" s="185" t="s">
        <v>78</v>
      </c>
      <c r="AV297" s="185" t="s">
        <v>78</v>
      </c>
      <c r="AW297" s="185" t="s">
        <v>108</v>
      </c>
      <c r="AX297" s="185" t="s">
        <v>70</v>
      </c>
      <c r="AY297" s="185" t="s">
        <v>144</v>
      </c>
    </row>
    <row r="298" spans="2:51" s="6" customFormat="1" ht="13.5" customHeight="1">
      <c r="B298" s="177"/>
      <c r="C298" s="178"/>
      <c r="D298" s="189" t="s">
        <v>153</v>
      </c>
      <c r="E298" s="178"/>
      <c r="F298" s="180" t="s">
        <v>673</v>
      </c>
      <c r="G298" s="178"/>
      <c r="H298" s="181">
        <v>25.297</v>
      </c>
      <c r="J298" s="178"/>
      <c r="K298" s="178"/>
      <c r="L298" s="182"/>
      <c r="M298" s="183"/>
      <c r="N298" s="178"/>
      <c r="O298" s="178"/>
      <c r="P298" s="178"/>
      <c r="Q298" s="178"/>
      <c r="R298" s="178"/>
      <c r="S298" s="178"/>
      <c r="T298" s="184"/>
      <c r="AT298" s="185" t="s">
        <v>153</v>
      </c>
      <c r="AU298" s="185" t="s">
        <v>78</v>
      </c>
      <c r="AV298" s="185" t="s">
        <v>78</v>
      </c>
      <c r="AW298" s="185" t="s">
        <v>108</v>
      </c>
      <c r="AX298" s="185" t="s">
        <v>70</v>
      </c>
      <c r="AY298" s="185" t="s">
        <v>144</v>
      </c>
    </row>
    <row r="299" spans="2:51" s="6" customFormat="1" ht="13.5" customHeight="1">
      <c r="B299" s="177"/>
      <c r="C299" s="178"/>
      <c r="D299" s="189" t="s">
        <v>153</v>
      </c>
      <c r="E299" s="178"/>
      <c r="F299" s="180" t="s">
        <v>674</v>
      </c>
      <c r="G299" s="178"/>
      <c r="H299" s="181">
        <v>25.297</v>
      </c>
      <c r="J299" s="178"/>
      <c r="K299" s="178"/>
      <c r="L299" s="182"/>
      <c r="M299" s="183"/>
      <c r="N299" s="178"/>
      <c r="O299" s="178"/>
      <c r="P299" s="178"/>
      <c r="Q299" s="178"/>
      <c r="R299" s="178"/>
      <c r="S299" s="178"/>
      <c r="T299" s="184"/>
      <c r="AT299" s="185" t="s">
        <v>153</v>
      </c>
      <c r="AU299" s="185" t="s">
        <v>78</v>
      </c>
      <c r="AV299" s="185" t="s">
        <v>78</v>
      </c>
      <c r="AW299" s="185" t="s">
        <v>108</v>
      </c>
      <c r="AX299" s="185" t="s">
        <v>70</v>
      </c>
      <c r="AY299" s="185" t="s">
        <v>144</v>
      </c>
    </row>
    <row r="300" spans="2:51" s="6" customFormat="1" ht="24" customHeight="1">
      <c r="B300" s="177"/>
      <c r="C300" s="178"/>
      <c r="D300" s="189" t="s">
        <v>153</v>
      </c>
      <c r="E300" s="178"/>
      <c r="F300" s="180" t="s">
        <v>192</v>
      </c>
      <c r="G300" s="178"/>
      <c r="H300" s="181">
        <v>200.772</v>
      </c>
      <c r="J300" s="178"/>
      <c r="K300" s="178"/>
      <c r="L300" s="182"/>
      <c r="M300" s="183"/>
      <c r="N300" s="178"/>
      <c r="O300" s="178"/>
      <c r="P300" s="178"/>
      <c r="Q300" s="178"/>
      <c r="R300" s="178"/>
      <c r="S300" s="178"/>
      <c r="T300" s="184"/>
      <c r="AT300" s="185" t="s">
        <v>153</v>
      </c>
      <c r="AU300" s="185" t="s">
        <v>78</v>
      </c>
      <c r="AV300" s="185" t="s">
        <v>78</v>
      </c>
      <c r="AW300" s="185" t="s">
        <v>108</v>
      </c>
      <c r="AX300" s="185" t="s">
        <v>70</v>
      </c>
      <c r="AY300" s="185" t="s">
        <v>144</v>
      </c>
    </row>
    <row r="301" spans="2:51" s="6" customFormat="1" ht="13.5" customHeight="1">
      <c r="B301" s="177"/>
      <c r="C301" s="178"/>
      <c r="D301" s="189" t="s">
        <v>153</v>
      </c>
      <c r="E301" s="178"/>
      <c r="F301" s="180" t="s">
        <v>191</v>
      </c>
      <c r="G301" s="178"/>
      <c r="H301" s="181">
        <v>59.904</v>
      </c>
      <c r="J301" s="178"/>
      <c r="K301" s="178"/>
      <c r="L301" s="182"/>
      <c r="M301" s="183"/>
      <c r="N301" s="178"/>
      <c r="O301" s="178"/>
      <c r="P301" s="178"/>
      <c r="Q301" s="178"/>
      <c r="R301" s="178"/>
      <c r="S301" s="178"/>
      <c r="T301" s="184"/>
      <c r="AT301" s="185" t="s">
        <v>153</v>
      </c>
      <c r="AU301" s="185" t="s">
        <v>78</v>
      </c>
      <c r="AV301" s="185" t="s">
        <v>78</v>
      </c>
      <c r="AW301" s="185" t="s">
        <v>108</v>
      </c>
      <c r="AX301" s="185" t="s">
        <v>70</v>
      </c>
      <c r="AY301" s="185" t="s">
        <v>144</v>
      </c>
    </row>
    <row r="302" spans="2:63" s="152" customFormat="1" ht="38.25" customHeight="1">
      <c r="B302" s="153"/>
      <c r="C302" s="154"/>
      <c r="D302" s="154" t="s">
        <v>69</v>
      </c>
      <c r="E302" s="155" t="s">
        <v>675</v>
      </c>
      <c r="F302" s="155" t="s">
        <v>676</v>
      </c>
      <c r="G302" s="154"/>
      <c r="H302" s="154"/>
      <c r="J302" s="156">
        <f>$BK$302</f>
        <v>0</v>
      </c>
      <c r="K302" s="154"/>
      <c r="L302" s="157"/>
      <c r="M302" s="158"/>
      <c r="N302" s="154"/>
      <c r="O302" s="154"/>
      <c r="P302" s="159">
        <f>$P$303</f>
        <v>0</v>
      </c>
      <c r="Q302" s="154"/>
      <c r="R302" s="159">
        <f>$R$303</f>
        <v>0</v>
      </c>
      <c r="S302" s="154"/>
      <c r="T302" s="160">
        <f>$T$303</f>
        <v>0</v>
      </c>
      <c r="AR302" s="161" t="s">
        <v>97</v>
      </c>
      <c r="AT302" s="161" t="s">
        <v>69</v>
      </c>
      <c r="AU302" s="161" t="s">
        <v>70</v>
      </c>
      <c r="AY302" s="161" t="s">
        <v>144</v>
      </c>
      <c r="BK302" s="162">
        <f>$BK$303</f>
        <v>0</v>
      </c>
    </row>
    <row r="303" spans="2:63" s="152" customFormat="1" ht="20.25" customHeight="1">
      <c r="B303" s="153"/>
      <c r="C303" s="154"/>
      <c r="D303" s="154" t="s">
        <v>69</v>
      </c>
      <c r="E303" s="163" t="s">
        <v>677</v>
      </c>
      <c r="F303" s="163" t="s">
        <v>678</v>
      </c>
      <c r="G303" s="154"/>
      <c r="H303" s="154"/>
      <c r="J303" s="164">
        <f>$BK$303</f>
        <v>0</v>
      </c>
      <c r="K303" s="154"/>
      <c r="L303" s="157"/>
      <c r="M303" s="158"/>
      <c r="N303" s="154"/>
      <c r="O303" s="154"/>
      <c r="P303" s="159">
        <f>SUM($P$304:$P$307)</f>
        <v>0</v>
      </c>
      <c r="Q303" s="154"/>
      <c r="R303" s="159">
        <f>SUM($R$304:$R$307)</f>
        <v>0</v>
      </c>
      <c r="S303" s="154"/>
      <c r="T303" s="160">
        <f>SUM($T$304:$T$307)</f>
        <v>0</v>
      </c>
      <c r="AR303" s="161" t="s">
        <v>97</v>
      </c>
      <c r="AT303" s="161" t="s">
        <v>69</v>
      </c>
      <c r="AU303" s="161" t="s">
        <v>20</v>
      </c>
      <c r="AY303" s="161" t="s">
        <v>144</v>
      </c>
      <c r="BK303" s="162">
        <f>SUM($BK$304:$BK$307)</f>
        <v>0</v>
      </c>
    </row>
    <row r="304" spans="2:65" s="6" customFormat="1" ht="13.5" customHeight="1">
      <c r="B304" s="95"/>
      <c r="C304" s="165" t="s">
        <v>679</v>
      </c>
      <c r="D304" s="165" t="s">
        <v>147</v>
      </c>
      <c r="E304" s="166" t="s">
        <v>680</v>
      </c>
      <c r="F304" s="167" t="s">
        <v>681</v>
      </c>
      <c r="G304" s="168" t="s">
        <v>682</v>
      </c>
      <c r="H304" s="169">
        <v>1</v>
      </c>
      <c r="I304" s="170"/>
      <c r="J304" s="171">
        <f>ROUND($I$304*$H$304,2)</f>
        <v>0</v>
      </c>
      <c r="K304" s="167" t="s">
        <v>151</v>
      </c>
      <c r="L304" s="139"/>
      <c r="M304" s="172"/>
      <c r="N304" s="173" t="s">
        <v>41</v>
      </c>
      <c r="O304" s="96"/>
      <c r="P304" s="96"/>
      <c r="Q304" s="174">
        <v>0</v>
      </c>
      <c r="R304" s="174">
        <f>$Q$304*$H$304</f>
        <v>0</v>
      </c>
      <c r="S304" s="174">
        <v>0</v>
      </c>
      <c r="T304" s="175">
        <f>$S$304*$H$304</f>
        <v>0</v>
      </c>
      <c r="AR304" s="99" t="s">
        <v>683</v>
      </c>
      <c r="AT304" s="99" t="s">
        <v>147</v>
      </c>
      <c r="AU304" s="99" t="s">
        <v>78</v>
      </c>
      <c r="AY304" s="6" t="s">
        <v>144</v>
      </c>
      <c r="BE304" s="176">
        <f>IF($N$304="základní",$J$304,0)</f>
        <v>0</v>
      </c>
      <c r="BF304" s="176">
        <f>IF($N$304="snížená",$J$304,0)</f>
        <v>0</v>
      </c>
      <c r="BG304" s="176">
        <f>IF($N$304="zákl. přenesená",$J$304,0)</f>
        <v>0</v>
      </c>
      <c r="BH304" s="176">
        <f>IF($N$304="sníž. přenesená",$J$304,0)</f>
        <v>0</v>
      </c>
      <c r="BI304" s="176">
        <f>IF($N$304="nulová",$J$304,0)</f>
        <v>0</v>
      </c>
      <c r="BJ304" s="99" t="s">
        <v>20</v>
      </c>
      <c r="BK304" s="176">
        <f>ROUND($I$304*$H$304,2)</f>
        <v>0</v>
      </c>
      <c r="BL304" s="99" t="s">
        <v>683</v>
      </c>
      <c r="BM304" s="99" t="s">
        <v>684</v>
      </c>
    </row>
    <row r="305" spans="2:65" s="6" customFormat="1" ht="24" customHeight="1">
      <c r="B305" s="95"/>
      <c r="C305" s="168" t="s">
        <v>685</v>
      </c>
      <c r="D305" s="168" t="s">
        <v>147</v>
      </c>
      <c r="E305" s="166" t="s">
        <v>686</v>
      </c>
      <c r="F305" s="167" t="s">
        <v>687</v>
      </c>
      <c r="G305" s="168" t="s">
        <v>682</v>
      </c>
      <c r="H305" s="169">
        <v>1</v>
      </c>
      <c r="I305" s="170"/>
      <c r="J305" s="171">
        <f>ROUND($I$305*$H$305,2)</f>
        <v>0</v>
      </c>
      <c r="K305" s="167"/>
      <c r="L305" s="139"/>
      <c r="M305" s="172"/>
      <c r="N305" s="173" t="s">
        <v>41</v>
      </c>
      <c r="O305" s="96"/>
      <c r="P305" s="96"/>
      <c r="Q305" s="174">
        <v>0</v>
      </c>
      <c r="R305" s="174">
        <f>$Q$305*$H$305</f>
        <v>0</v>
      </c>
      <c r="S305" s="174">
        <v>0</v>
      </c>
      <c r="T305" s="175">
        <f>$S$305*$H$305</f>
        <v>0</v>
      </c>
      <c r="AR305" s="99" t="s">
        <v>683</v>
      </c>
      <c r="AT305" s="99" t="s">
        <v>147</v>
      </c>
      <c r="AU305" s="99" t="s">
        <v>78</v>
      </c>
      <c r="AY305" s="99" t="s">
        <v>144</v>
      </c>
      <c r="BE305" s="176">
        <f>IF($N$305="základní",$J$305,0)</f>
        <v>0</v>
      </c>
      <c r="BF305" s="176">
        <f>IF($N$305="snížená",$J$305,0)</f>
        <v>0</v>
      </c>
      <c r="BG305" s="176">
        <f>IF($N$305="zákl. přenesená",$J$305,0)</f>
        <v>0</v>
      </c>
      <c r="BH305" s="176">
        <f>IF($N$305="sníž. přenesená",$J$305,0)</f>
        <v>0</v>
      </c>
      <c r="BI305" s="176">
        <f>IF($N$305="nulová",$J$305,0)</f>
        <v>0</v>
      </c>
      <c r="BJ305" s="99" t="s">
        <v>20</v>
      </c>
      <c r="BK305" s="176">
        <f>ROUND($I$305*$H$305,2)</f>
        <v>0</v>
      </c>
      <c r="BL305" s="99" t="s">
        <v>683</v>
      </c>
      <c r="BM305" s="99" t="s">
        <v>688</v>
      </c>
    </row>
    <row r="306" spans="2:47" s="6" customFormat="1" ht="54" customHeight="1">
      <c r="B306" s="95"/>
      <c r="C306" s="96"/>
      <c r="D306" s="179" t="s">
        <v>161</v>
      </c>
      <c r="E306" s="96"/>
      <c r="F306" s="186" t="s">
        <v>689</v>
      </c>
      <c r="G306" s="96"/>
      <c r="H306" s="96"/>
      <c r="J306" s="96"/>
      <c r="K306" s="96"/>
      <c r="L306" s="139"/>
      <c r="M306" s="187"/>
      <c r="N306" s="96"/>
      <c r="O306" s="96"/>
      <c r="P306" s="96"/>
      <c r="Q306" s="96"/>
      <c r="R306" s="96"/>
      <c r="S306" s="96"/>
      <c r="T306" s="188"/>
      <c r="AT306" s="6" t="s">
        <v>161</v>
      </c>
      <c r="AU306" s="6" t="s">
        <v>78</v>
      </c>
    </row>
    <row r="307" spans="2:65" s="6" customFormat="1" ht="13.5" customHeight="1">
      <c r="B307" s="95"/>
      <c r="C307" s="165" t="s">
        <v>690</v>
      </c>
      <c r="D307" s="165" t="s">
        <v>147</v>
      </c>
      <c r="E307" s="166" t="s">
        <v>691</v>
      </c>
      <c r="F307" s="167" t="s">
        <v>692</v>
      </c>
      <c r="G307" s="168" t="s">
        <v>682</v>
      </c>
      <c r="H307" s="169">
        <v>1</v>
      </c>
      <c r="I307" s="170"/>
      <c r="J307" s="171">
        <f>ROUND($I$307*$H$307,2)</f>
        <v>0</v>
      </c>
      <c r="K307" s="167"/>
      <c r="L307" s="139"/>
      <c r="M307" s="172"/>
      <c r="N307" s="200" t="s">
        <v>41</v>
      </c>
      <c r="O307" s="201"/>
      <c r="P307" s="201"/>
      <c r="Q307" s="202">
        <v>0</v>
      </c>
      <c r="R307" s="202">
        <f>$Q$307*$H$307</f>
        <v>0</v>
      </c>
      <c r="S307" s="202">
        <v>0</v>
      </c>
      <c r="T307" s="203">
        <f>$S$307*$H$307</f>
        <v>0</v>
      </c>
      <c r="AR307" s="99" t="s">
        <v>683</v>
      </c>
      <c r="AT307" s="99" t="s">
        <v>147</v>
      </c>
      <c r="AU307" s="99" t="s">
        <v>78</v>
      </c>
      <c r="AY307" s="6" t="s">
        <v>144</v>
      </c>
      <c r="BE307" s="176">
        <f>IF($N$307="základní",$J$307,0)</f>
        <v>0</v>
      </c>
      <c r="BF307" s="176">
        <f>IF($N$307="snížená",$J$307,0)</f>
        <v>0</v>
      </c>
      <c r="BG307" s="176">
        <f>IF($N$307="zákl. přenesená",$J$307,0)</f>
        <v>0</v>
      </c>
      <c r="BH307" s="176">
        <f>IF($N$307="sníž. přenesená",$J$307,0)</f>
        <v>0</v>
      </c>
      <c r="BI307" s="176">
        <f>IF($N$307="nulová",$J$307,0)</f>
        <v>0</v>
      </c>
      <c r="BJ307" s="99" t="s">
        <v>20</v>
      </c>
      <c r="BK307" s="176">
        <f>ROUND($I$307*$H$307,2)</f>
        <v>0</v>
      </c>
      <c r="BL307" s="99" t="s">
        <v>683</v>
      </c>
      <c r="BM307" s="99" t="s">
        <v>693</v>
      </c>
    </row>
    <row r="308" spans="2:12" s="6" customFormat="1" ht="7.5" customHeight="1">
      <c r="B308" s="115"/>
      <c r="C308" s="116"/>
      <c r="D308" s="116"/>
      <c r="E308" s="116"/>
      <c r="F308" s="116"/>
      <c r="G308" s="116"/>
      <c r="H308" s="116"/>
      <c r="I308" s="117"/>
      <c r="J308" s="116"/>
      <c r="K308" s="116"/>
      <c r="L308" s="139"/>
    </row>
    <row r="309" s="2" customFormat="1" ht="12" customHeight="1"/>
  </sheetData>
  <sheetProtection password="CC35" sheet="1" objects="1" scenarios="1" formatColumns="0" formatRows="0" sort="0" autoFilter="0"/>
  <autoFilter ref="C93:K93"/>
  <mergeCells count="9">
    <mergeCell ref="E86:H86"/>
    <mergeCell ref="G1:H1"/>
    <mergeCell ref="L2:V2"/>
    <mergeCell ref="E7:H7"/>
    <mergeCell ref="E9:H9"/>
    <mergeCell ref="E24:H24"/>
    <mergeCell ref="E45:H45"/>
    <mergeCell ref="E47:H47"/>
    <mergeCell ref="E84:H84"/>
  </mergeCells>
  <hyperlinks>
    <hyperlink ref="F1:G1" location="C2" tooltip="Krycí list soupisu" display="1) Krycí list soupisu"/>
    <hyperlink ref="G1:H1" location="C54" tooltip="Rekapitulace" display="2) Rekapitulace"/>
    <hyperlink ref="J1" location="C9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2" customFormat="1" ht="13.5" customHeight="1">
      <c r="B8" s="10"/>
      <c r="C8" s="11"/>
      <c r="D8" s="19" t="s">
        <v>102</v>
      </c>
      <c r="E8" s="11"/>
      <c r="F8" s="11"/>
      <c r="G8" s="11"/>
      <c r="H8" s="11"/>
      <c r="J8" s="11"/>
      <c r="K8" s="13"/>
    </row>
    <row r="9" spans="2:11" s="99" customFormat="1" ht="14.25" customHeight="1">
      <c r="B9" s="100"/>
      <c r="C9" s="101"/>
      <c r="D9" s="101"/>
      <c r="E9" s="250" t="s">
        <v>103</v>
      </c>
      <c r="F9" s="252"/>
      <c r="G9" s="252"/>
      <c r="H9" s="252"/>
      <c r="J9" s="101"/>
      <c r="K9" s="102"/>
    </row>
    <row r="10" spans="2:11" s="6" customFormat="1" ht="13.5" customHeight="1">
      <c r="B10" s="95"/>
      <c r="C10" s="96"/>
      <c r="D10" s="19" t="s">
        <v>694</v>
      </c>
      <c r="E10" s="96"/>
      <c r="F10" s="96"/>
      <c r="G10" s="96"/>
      <c r="H10" s="96"/>
      <c r="J10" s="96"/>
      <c r="K10" s="97"/>
    </row>
    <row r="11" spans="2:11" s="6" customFormat="1" ht="37.5" customHeight="1">
      <c r="B11" s="95"/>
      <c r="C11" s="96"/>
      <c r="D11" s="96"/>
      <c r="E11" s="230" t="s">
        <v>695</v>
      </c>
      <c r="F11" s="251"/>
      <c r="G11" s="251"/>
      <c r="H11" s="251"/>
      <c r="J11" s="96"/>
      <c r="K11" s="97"/>
    </row>
    <row r="12" spans="2:11" s="6" customFormat="1" ht="12" customHeight="1">
      <c r="B12" s="95"/>
      <c r="C12" s="96"/>
      <c r="D12" s="96"/>
      <c r="E12" s="96"/>
      <c r="F12" s="96"/>
      <c r="G12" s="96"/>
      <c r="H12" s="96"/>
      <c r="J12" s="96"/>
      <c r="K12" s="97"/>
    </row>
    <row r="13" spans="2:11" s="6" customFormat="1" ht="15" customHeight="1">
      <c r="B13" s="95"/>
      <c r="C13" s="96"/>
      <c r="D13" s="19" t="s">
        <v>18</v>
      </c>
      <c r="E13" s="96"/>
      <c r="F13" s="17"/>
      <c r="G13" s="96"/>
      <c r="H13" s="96"/>
      <c r="I13" s="98" t="s">
        <v>19</v>
      </c>
      <c r="J13" s="17"/>
      <c r="K13" s="97"/>
    </row>
    <row r="14" spans="2:11" s="6" customFormat="1" ht="15" customHeight="1">
      <c r="B14" s="95"/>
      <c r="C14" s="96"/>
      <c r="D14" s="19" t="s">
        <v>21</v>
      </c>
      <c r="E14" s="96"/>
      <c r="F14" s="17" t="s">
        <v>22</v>
      </c>
      <c r="G14" s="96"/>
      <c r="H14" s="96"/>
      <c r="I14" s="98" t="s">
        <v>23</v>
      </c>
      <c r="J14" s="52" t="str">
        <f>'Rekapitulace stavby'!$AN$8</f>
        <v>15.03.2017</v>
      </c>
      <c r="K14" s="97"/>
    </row>
    <row r="15" spans="2:11" s="6" customFormat="1" ht="11.25" customHeight="1">
      <c r="B15" s="95"/>
      <c r="C15" s="96"/>
      <c r="D15" s="96"/>
      <c r="E15" s="96"/>
      <c r="F15" s="96"/>
      <c r="G15" s="96"/>
      <c r="H15" s="96"/>
      <c r="J15" s="96"/>
      <c r="K15" s="97"/>
    </row>
    <row r="16" spans="2:11" s="6" customFormat="1" ht="15" customHeight="1">
      <c r="B16" s="95"/>
      <c r="C16" s="96"/>
      <c r="D16" s="19" t="s">
        <v>27</v>
      </c>
      <c r="E16" s="96"/>
      <c r="F16" s="96"/>
      <c r="G16" s="96"/>
      <c r="H16" s="96"/>
      <c r="I16" s="98" t="s">
        <v>28</v>
      </c>
      <c r="J16" s="17"/>
      <c r="K16" s="97"/>
    </row>
    <row r="17" spans="2:11" s="6" customFormat="1" ht="18" customHeight="1">
      <c r="B17" s="95"/>
      <c r="C17" s="96"/>
      <c r="D17" s="96"/>
      <c r="E17" s="17" t="s">
        <v>29</v>
      </c>
      <c r="F17" s="96"/>
      <c r="G17" s="96"/>
      <c r="H17" s="96"/>
      <c r="I17" s="98" t="s">
        <v>30</v>
      </c>
      <c r="J17" s="17"/>
      <c r="K17" s="97"/>
    </row>
    <row r="18" spans="2:11" s="6" customFormat="1" ht="7.5" customHeight="1">
      <c r="B18" s="95"/>
      <c r="C18" s="96"/>
      <c r="D18" s="96"/>
      <c r="E18" s="96"/>
      <c r="F18" s="96"/>
      <c r="G18" s="96"/>
      <c r="H18" s="96"/>
      <c r="J18" s="96"/>
      <c r="K18" s="97"/>
    </row>
    <row r="19" spans="2:11" s="6" customFormat="1" ht="15" customHeight="1">
      <c r="B19" s="95"/>
      <c r="C19" s="96"/>
      <c r="D19" s="19" t="s">
        <v>31</v>
      </c>
      <c r="E19" s="96"/>
      <c r="F19" s="96"/>
      <c r="G19" s="96"/>
      <c r="H19" s="96"/>
      <c r="I19" s="98" t="s">
        <v>28</v>
      </c>
      <c r="J19" s="17">
        <f>IF('Rekapitulace stavby'!$AN$13="Vyplň údaj","",IF('Rekapitulace stavby'!$AN$13="","",'Rekapitulace stavby'!$AN$13))</f>
      </c>
      <c r="K19" s="97"/>
    </row>
    <row r="20" spans="2:11" s="6" customFormat="1" ht="18" customHeight="1">
      <c r="B20" s="95"/>
      <c r="C20" s="96"/>
      <c r="D20" s="96"/>
      <c r="E20" s="17">
        <f>IF('Rekapitulace stavby'!$E$14="Vyplň údaj","",IF('Rekapitulace stavby'!$E$14="","",'Rekapitulace stavby'!$E$14))</f>
      </c>
      <c r="F20" s="96"/>
      <c r="G20" s="96"/>
      <c r="H20" s="96"/>
      <c r="I20" s="98" t="s">
        <v>30</v>
      </c>
      <c r="J20" s="17">
        <f>IF('Rekapitulace stavby'!$AN$14="Vyplň údaj","",IF('Rekapitulace stavby'!$AN$14="","",'Rekapitulace stavby'!$AN$14))</f>
      </c>
      <c r="K20" s="97"/>
    </row>
    <row r="21" spans="2:11" s="6" customFormat="1" ht="7.5" customHeight="1">
      <c r="B21" s="95"/>
      <c r="C21" s="96"/>
      <c r="D21" s="96"/>
      <c r="E21" s="96"/>
      <c r="F21" s="96"/>
      <c r="G21" s="96"/>
      <c r="H21" s="96"/>
      <c r="J21" s="96"/>
      <c r="K21" s="97"/>
    </row>
    <row r="22" spans="2:11" s="6" customFormat="1" ht="15" customHeight="1">
      <c r="B22" s="95"/>
      <c r="C22" s="96"/>
      <c r="D22" s="19" t="s">
        <v>33</v>
      </c>
      <c r="E22" s="96"/>
      <c r="F22" s="96"/>
      <c r="G22" s="96"/>
      <c r="H22" s="96"/>
      <c r="I22" s="98" t="s">
        <v>28</v>
      </c>
      <c r="J22" s="17">
        <f>IF('Rekapitulace stavby'!$AN$16="","",'Rekapitulace stavby'!$AN$16)</f>
      </c>
      <c r="K22" s="97"/>
    </row>
    <row r="23" spans="2:11" s="6" customFormat="1" ht="18" customHeight="1">
      <c r="B23" s="95"/>
      <c r="C23" s="96"/>
      <c r="D23" s="96"/>
      <c r="E23" s="17" t="str">
        <f>IF('Rekapitulace stavby'!$E$17="","",'Rekapitulace stavby'!$E$17)</f>
        <v> </v>
      </c>
      <c r="F23" s="96"/>
      <c r="G23" s="96"/>
      <c r="H23" s="96"/>
      <c r="I23" s="98" t="s">
        <v>30</v>
      </c>
      <c r="J23" s="17">
        <f>IF('Rekapitulace stavby'!$AN$17="","",'Rekapitulace stavby'!$AN$17)</f>
      </c>
      <c r="K23" s="97"/>
    </row>
    <row r="24" spans="2:11" s="6" customFormat="1" ht="7.5" customHeight="1">
      <c r="B24" s="95"/>
      <c r="C24" s="96"/>
      <c r="D24" s="96"/>
      <c r="E24" s="96"/>
      <c r="F24" s="96"/>
      <c r="G24" s="96"/>
      <c r="H24" s="96"/>
      <c r="J24" s="96"/>
      <c r="K24" s="97"/>
    </row>
    <row r="25" spans="2:11" s="6" customFormat="1" ht="15" customHeight="1">
      <c r="B25" s="95"/>
      <c r="C25" s="96"/>
      <c r="D25" s="19" t="s">
        <v>35</v>
      </c>
      <c r="E25" s="96"/>
      <c r="F25" s="96"/>
      <c r="G25" s="96"/>
      <c r="H25" s="96"/>
      <c r="J25" s="96"/>
      <c r="K25" s="97"/>
    </row>
    <row r="26" spans="2:11" s="99" customFormat="1" ht="13.5" customHeight="1">
      <c r="B26" s="100"/>
      <c r="C26" s="101"/>
      <c r="D26" s="101"/>
      <c r="E26" s="218"/>
      <c r="F26" s="252"/>
      <c r="G26" s="252"/>
      <c r="H26" s="252"/>
      <c r="J26" s="101"/>
      <c r="K26" s="102"/>
    </row>
    <row r="27" spans="2:11" s="6" customFormat="1" ht="7.5" customHeight="1">
      <c r="B27" s="95"/>
      <c r="C27" s="96"/>
      <c r="D27" s="96"/>
      <c r="E27" s="96"/>
      <c r="F27" s="96"/>
      <c r="G27" s="96"/>
      <c r="H27" s="96"/>
      <c r="J27" s="96"/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5"/>
      <c r="C29" s="96"/>
      <c r="D29" s="106" t="s">
        <v>36</v>
      </c>
      <c r="E29" s="96"/>
      <c r="F29" s="96"/>
      <c r="G29" s="96"/>
      <c r="H29" s="96"/>
      <c r="J29" s="65">
        <f>ROUND($J$84,2)</f>
        <v>0</v>
      </c>
      <c r="K29" s="97"/>
    </row>
    <row r="30" spans="2:11" s="6" customFormat="1" ht="7.5" customHeight="1">
      <c r="B30" s="95"/>
      <c r="C30" s="96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5"/>
      <c r="C31" s="96"/>
      <c r="D31" s="96"/>
      <c r="E31" s="96"/>
      <c r="F31" s="28" t="s">
        <v>38</v>
      </c>
      <c r="G31" s="96"/>
      <c r="H31" s="96"/>
      <c r="I31" s="107" t="s">
        <v>37</v>
      </c>
      <c r="J31" s="28" t="s">
        <v>39</v>
      </c>
      <c r="K31" s="97"/>
    </row>
    <row r="32" spans="2:11" s="6" customFormat="1" ht="15" customHeight="1">
      <c r="B32" s="95"/>
      <c r="C32" s="96"/>
      <c r="D32" s="30" t="s">
        <v>40</v>
      </c>
      <c r="E32" s="30" t="s">
        <v>41</v>
      </c>
      <c r="F32" s="108">
        <f>ROUND(SUM($BE$84:$BE$91),2)</f>
        <v>0</v>
      </c>
      <c r="G32" s="96"/>
      <c r="H32" s="96"/>
      <c r="I32" s="109">
        <v>0.21</v>
      </c>
      <c r="J32" s="108">
        <f>ROUND(SUM($BE$84:$BE$91)*$I$32,2)</f>
        <v>0</v>
      </c>
      <c r="K32" s="97"/>
    </row>
    <row r="33" spans="2:11" s="6" customFormat="1" ht="15" customHeight="1">
      <c r="B33" s="95"/>
      <c r="C33" s="96"/>
      <c r="D33" s="96"/>
      <c r="E33" s="30" t="s">
        <v>42</v>
      </c>
      <c r="F33" s="108">
        <f>ROUND(SUM($BF$84:$BF$91),2)</f>
        <v>0</v>
      </c>
      <c r="G33" s="96"/>
      <c r="H33" s="96"/>
      <c r="I33" s="109">
        <v>0.15</v>
      </c>
      <c r="J33" s="108">
        <f>ROUND(SUM($BF$84:$BF$91)*$I$33,2)</f>
        <v>0</v>
      </c>
      <c r="K33" s="97"/>
    </row>
    <row r="34" spans="2:11" s="6" customFormat="1" ht="15" customHeight="1" hidden="1">
      <c r="B34" s="95"/>
      <c r="C34" s="96"/>
      <c r="D34" s="96"/>
      <c r="E34" s="30" t="s">
        <v>43</v>
      </c>
      <c r="F34" s="108">
        <f>ROUND(SUM($BG$84:$BG$91),2)</f>
        <v>0</v>
      </c>
      <c r="G34" s="96"/>
      <c r="H34" s="96"/>
      <c r="I34" s="109">
        <v>0.21</v>
      </c>
      <c r="J34" s="108">
        <v>0</v>
      </c>
      <c r="K34" s="97"/>
    </row>
    <row r="35" spans="2:11" s="6" customFormat="1" ht="15" customHeight="1" hidden="1">
      <c r="B35" s="95"/>
      <c r="C35" s="96"/>
      <c r="D35" s="96"/>
      <c r="E35" s="30" t="s">
        <v>44</v>
      </c>
      <c r="F35" s="108">
        <f>ROUND(SUM($BH$84:$BH$91),2)</f>
        <v>0</v>
      </c>
      <c r="G35" s="96"/>
      <c r="H35" s="96"/>
      <c r="I35" s="109">
        <v>0.15</v>
      </c>
      <c r="J35" s="108">
        <v>0</v>
      </c>
      <c r="K35" s="97"/>
    </row>
    <row r="36" spans="2:11" s="6" customFormat="1" ht="15" customHeight="1" hidden="1">
      <c r="B36" s="95"/>
      <c r="C36" s="96"/>
      <c r="D36" s="96"/>
      <c r="E36" s="30" t="s">
        <v>45</v>
      </c>
      <c r="F36" s="108">
        <f>ROUND(SUM($BI$84:$BI$91),2)</f>
        <v>0</v>
      </c>
      <c r="G36" s="96"/>
      <c r="H36" s="96"/>
      <c r="I36" s="109">
        <v>0</v>
      </c>
      <c r="J36" s="108">
        <v>0</v>
      </c>
      <c r="K36" s="97"/>
    </row>
    <row r="37" spans="2:11" s="6" customFormat="1" ht="7.5" customHeight="1">
      <c r="B37" s="95"/>
      <c r="C37" s="96"/>
      <c r="D37" s="96"/>
      <c r="E37" s="96"/>
      <c r="F37" s="96"/>
      <c r="G37" s="96"/>
      <c r="H37" s="96"/>
      <c r="J37" s="96"/>
      <c r="K37" s="97"/>
    </row>
    <row r="38" spans="2:11" s="6" customFormat="1" ht="26.25" customHeight="1">
      <c r="B38" s="95"/>
      <c r="C38" s="110"/>
      <c r="D38" s="33" t="s">
        <v>46</v>
      </c>
      <c r="E38" s="111"/>
      <c r="F38" s="111"/>
      <c r="G38" s="112" t="s">
        <v>47</v>
      </c>
      <c r="H38" s="35" t="s">
        <v>48</v>
      </c>
      <c r="I38" s="113"/>
      <c r="J38" s="36">
        <f>ROUND(SUM($J$29:$J$36),2)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5"/>
      <c r="C44" s="12" t="s">
        <v>104</v>
      </c>
      <c r="D44" s="96"/>
      <c r="E44" s="96"/>
      <c r="F44" s="96"/>
      <c r="G44" s="96"/>
      <c r="H44" s="96"/>
      <c r="J44" s="96"/>
      <c r="K44" s="97"/>
    </row>
    <row r="45" spans="2:11" s="6" customFormat="1" ht="7.5" customHeight="1">
      <c r="B45" s="95"/>
      <c r="C45" s="96"/>
      <c r="D45" s="96"/>
      <c r="E45" s="96"/>
      <c r="F45" s="96"/>
      <c r="G45" s="96"/>
      <c r="H45" s="96"/>
      <c r="J45" s="96"/>
      <c r="K45" s="97"/>
    </row>
    <row r="46" spans="2:11" s="6" customFormat="1" ht="15" customHeight="1">
      <c r="B46" s="95"/>
      <c r="C46" s="19" t="s">
        <v>15</v>
      </c>
      <c r="D46" s="96"/>
      <c r="E46" s="96"/>
      <c r="F46" s="96"/>
      <c r="G46" s="96"/>
      <c r="H46" s="96"/>
      <c r="J46" s="96"/>
      <c r="K46" s="97"/>
    </row>
    <row r="47" spans="2:11" s="6" customFormat="1" ht="14.25" customHeight="1">
      <c r="B47" s="95"/>
      <c r="C47" s="96"/>
      <c r="D47" s="96"/>
      <c r="E47" s="250" t="str">
        <f>$E$7</f>
        <v>Obnova vnějšího pláště hlavní budovy Hankova domu č.p. 299 ve Dvoře Králové n. Labem - pro rok 2019</v>
      </c>
      <c r="F47" s="251"/>
      <c r="G47" s="251"/>
      <c r="H47" s="251"/>
      <c r="J47" s="96"/>
      <c r="K47" s="97"/>
    </row>
    <row r="48" spans="2:11" s="2" customFormat="1" ht="13.5" customHeight="1">
      <c r="B48" s="10"/>
      <c r="C48" s="19" t="s">
        <v>102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5"/>
      <c r="C49" s="96"/>
      <c r="D49" s="96"/>
      <c r="E49" s="250" t="s">
        <v>103</v>
      </c>
      <c r="F49" s="251"/>
      <c r="G49" s="251"/>
      <c r="H49" s="251"/>
      <c r="J49" s="96"/>
      <c r="K49" s="97"/>
    </row>
    <row r="50" spans="2:11" s="6" customFormat="1" ht="15" customHeight="1">
      <c r="B50" s="95"/>
      <c r="C50" s="19" t="s">
        <v>694</v>
      </c>
      <c r="D50" s="96"/>
      <c r="E50" s="96"/>
      <c r="F50" s="96"/>
      <c r="G50" s="96"/>
      <c r="H50" s="96"/>
      <c r="J50" s="96"/>
      <c r="K50" s="97"/>
    </row>
    <row r="51" spans="2:11" s="6" customFormat="1" ht="18" customHeight="1">
      <c r="B51" s="95"/>
      <c r="C51" s="96"/>
      <c r="D51" s="96"/>
      <c r="E51" s="230" t="str">
        <f>$E$11</f>
        <v>01b - střední díl - zakrývání</v>
      </c>
      <c r="F51" s="251"/>
      <c r="G51" s="251"/>
      <c r="H51" s="251"/>
      <c r="J51" s="96"/>
      <c r="K51" s="97"/>
    </row>
    <row r="52" spans="2:11" s="6" customFormat="1" ht="7.5" customHeight="1">
      <c r="B52" s="95"/>
      <c r="C52" s="96"/>
      <c r="D52" s="96"/>
      <c r="E52" s="96"/>
      <c r="F52" s="96"/>
      <c r="G52" s="96"/>
      <c r="H52" s="96"/>
      <c r="J52" s="96"/>
      <c r="K52" s="97"/>
    </row>
    <row r="53" spans="2:11" s="6" customFormat="1" ht="18" customHeight="1">
      <c r="B53" s="95"/>
      <c r="C53" s="19" t="s">
        <v>21</v>
      </c>
      <c r="D53" s="96"/>
      <c r="E53" s="96"/>
      <c r="F53" s="17" t="str">
        <f>$F$14</f>
        <v> </v>
      </c>
      <c r="G53" s="96"/>
      <c r="H53" s="96"/>
      <c r="I53" s="98" t="s">
        <v>23</v>
      </c>
      <c r="J53" s="52" t="str">
        <f>IF($J$14="","",$J$14)</f>
        <v>15.03.2017</v>
      </c>
      <c r="K53" s="97"/>
    </row>
    <row r="54" spans="2:11" s="6" customFormat="1" ht="7.5" customHeight="1">
      <c r="B54" s="95"/>
      <c r="C54" s="96"/>
      <c r="D54" s="96"/>
      <c r="E54" s="96"/>
      <c r="F54" s="96"/>
      <c r="G54" s="96"/>
      <c r="H54" s="96"/>
      <c r="J54" s="96"/>
      <c r="K54" s="97"/>
    </row>
    <row r="55" spans="2:11" s="6" customFormat="1" ht="13.5" customHeight="1">
      <c r="B55" s="95"/>
      <c r="C55" s="19" t="s">
        <v>27</v>
      </c>
      <c r="D55" s="96"/>
      <c r="E55" s="96"/>
      <c r="F55" s="17" t="str">
        <f>$E$17</f>
        <v>Město Dvůr Králové nad Labem</v>
      </c>
      <c r="G55" s="96"/>
      <c r="H55" s="96"/>
      <c r="I55" s="98" t="s">
        <v>33</v>
      </c>
      <c r="J55" s="17" t="str">
        <f>$E$23</f>
        <v> </v>
      </c>
      <c r="K55" s="97"/>
    </row>
    <row r="56" spans="2:11" s="6" customFormat="1" ht="15" customHeight="1">
      <c r="B56" s="95"/>
      <c r="C56" s="19" t="s">
        <v>31</v>
      </c>
      <c r="D56" s="96"/>
      <c r="E56" s="96"/>
      <c r="F56" s="17">
        <f>IF($E$20="","",$E$20)</f>
      </c>
      <c r="G56" s="96"/>
      <c r="H56" s="96"/>
      <c r="J56" s="96"/>
      <c r="K56" s="97"/>
    </row>
    <row r="57" spans="2:11" s="6" customFormat="1" ht="11.25" customHeight="1">
      <c r="B57" s="95"/>
      <c r="C57" s="96"/>
      <c r="D57" s="96"/>
      <c r="E57" s="96"/>
      <c r="F57" s="96"/>
      <c r="G57" s="96"/>
      <c r="H57" s="96"/>
      <c r="J57" s="96"/>
      <c r="K57" s="97"/>
    </row>
    <row r="58" spans="2:11" s="6" customFormat="1" ht="30" customHeight="1">
      <c r="B58" s="95"/>
      <c r="C58" s="122" t="s">
        <v>105</v>
      </c>
      <c r="D58" s="110"/>
      <c r="E58" s="110"/>
      <c r="F58" s="110"/>
      <c r="G58" s="110"/>
      <c r="H58" s="110"/>
      <c r="I58" s="123"/>
      <c r="J58" s="124" t="s">
        <v>106</v>
      </c>
      <c r="K58" s="125"/>
    </row>
    <row r="59" spans="2:11" s="6" customFormat="1" ht="11.25" customHeight="1">
      <c r="B59" s="95"/>
      <c r="C59" s="96"/>
      <c r="D59" s="96"/>
      <c r="E59" s="96"/>
      <c r="F59" s="96"/>
      <c r="G59" s="96"/>
      <c r="H59" s="96"/>
      <c r="J59" s="96"/>
      <c r="K59" s="97"/>
    </row>
    <row r="60" spans="2:47" s="6" customFormat="1" ht="30" customHeight="1">
      <c r="B60" s="95"/>
      <c r="C60" s="64" t="s">
        <v>107</v>
      </c>
      <c r="D60" s="96"/>
      <c r="E60" s="96"/>
      <c r="F60" s="96"/>
      <c r="G60" s="96"/>
      <c r="H60" s="96"/>
      <c r="J60" s="65">
        <f>ROUND($J$84,2)</f>
        <v>0</v>
      </c>
      <c r="K60" s="97"/>
      <c r="AU60" s="6" t="s">
        <v>108</v>
      </c>
    </row>
    <row r="61" spans="2:11" s="71" customFormat="1" ht="25.5" customHeight="1">
      <c r="B61" s="126"/>
      <c r="C61" s="127"/>
      <c r="D61" s="128" t="s">
        <v>109</v>
      </c>
      <c r="E61" s="128"/>
      <c r="F61" s="128"/>
      <c r="G61" s="128"/>
      <c r="H61" s="128"/>
      <c r="I61" s="129"/>
      <c r="J61" s="130">
        <f>ROUND($J$85,2)</f>
        <v>0</v>
      </c>
      <c r="K61" s="131"/>
    </row>
    <row r="62" spans="2:11" s="81" customFormat="1" ht="20.25" customHeight="1">
      <c r="B62" s="132"/>
      <c r="C62" s="83"/>
      <c r="D62" s="133" t="s">
        <v>113</v>
      </c>
      <c r="E62" s="133"/>
      <c r="F62" s="133"/>
      <c r="G62" s="133"/>
      <c r="H62" s="133"/>
      <c r="I62" s="134"/>
      <c r="J62" s="135">
        <f>ROUND($J$86,2)</f>
        <v>0</v>
      </c>
      <c r="K62" s="136"/>
    </row>
    <row r="63" spans="2:11" s="6" customFormat="1" ht="22.5" customHeight="1">
      <c r="B63" s="95"/>
      <c r="C63" s="96"/>
      <c r="D63" s="96"/>
      <c r="E63" s="96"/>
      <c r="F63" s="96"/>
      <c r="G63" s="96"/>
      <c r="H63" s="96"/>
      <c r="J63" s="96"/>
      <c r="K63" s="97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5"/>
      <c r="C69" s="12" t="s">
        <v>127</v>
      </c>
      <c r="D69" s="96"/>
      <c r="E69" s="96"/>
      <c r="F69" s="96"/>
      <c r="G69" s="96"/>
      <c r="H69" s="96"/>
      <c r="J69" s="96"/>
      <c r="K69" s="96"/>
      <c r="L69" s="139"/>
    </row>
    <row r="70" spans="2:12" s="6" customFormat="1" ht="7.5" customHeight="1">
      <c r="B70" s="95"/>
      <c r="C70" s="96"/>
      <c r="D70" s="96"/>
      <c r="E70" s="96"/>
      <c r="F70" s="96"/>
      <c r="G70" s="96"/>
      <c r="H70" s="96"/>
      <c r="J70" s="96"/>
      <c r="K70" s="96"/>
      <c r="L70" s="139"/>
    </row>
    <row r="71" spans="2:12" s="6" customFormat="1" ht="15" customHeight="1">
      <c r="B71" s="95"/>
      <c r="C71" s="19" t="s">
        <v>15</v>
      </c>
      <c r="D71" s="96"/>
      <c r="E71" s="96"/>
      <c r="F71" s="96"/>
      <c r="G71" s="96"/>
      <c r="H71" s="96"/>
      <c r="J71" s="96"/>
      <c r="K71" s="96"/>
      <c r="L71" s="139"/>
    </row>
    <row r="72" spans="2:12" s="6" customFormat="1" ht="14.25" customHeight="1">
      <c r="B72" s="95"/>
      <c r="C72" s="96"/>
      <c r="D72" s="96"/>
      <c r="E72" s="250" t="str">
        <f>$E$7</f>
        <v>Obnova vnějšího pláště hlavní budovy Hankova domu č.p. 299 ve Dvoře Králové n. Labem - pro rok 2019</v>
      </c>
      <c r="F72" s="251"/>
      <c r="G72" s="251"/>
      <c r="H72" s="251"/>
      <c r="J72" s="96"/>
      <c r="K72" s="96"/>
      <c r="L72" s="139"/>
    </row>
    <row r="73" spans="2:12" s="2" customFormat="1" ht="13.5" customHeight="1">
      <c r="B73" s="10"/>
      <c r="C73" s="19" t="s">
        <v>102</v>
      </c>
      <c r="D73" s="11"/>
      <c r="E73" s="11"/>
      <c r="F73" s="11"/>
      <c r="G73" s="11"/>
      <c r="H73" s="11"/>
      <c r="J73" s="11"/>
      <c r="K73" s="11"/>
      <c r="L73" s="204"/>
    </row>
    <row r="74" spans="2:12" s="6" customFormat="1" ht="14.25" customHeight="1">
      <c r="B74" s="95"/>
      <c r="C74" s="96"/>
      <c r="D74" s="96"/>
      <c r="E74" s="250" t="s">
        <v>103</v>
      </c>
      <c r="F74" s="251"/>
      <c r="G74" s="251"/>
      <c r="H74" s="251"/>
      <c r="J74" s="96"/>
      <c r="K74" s="96"/>
      <c r="L74" s="139"/>
    </row>
    <row r="75" spans="2:12" s="6" customFormat="1" ht="15" customHeight="1">
      <c r="B75" s="95"/>
      <c r="C75" s="19" t="s">
        <v>694</v>
      </c>
      <c r="D75" s="96"/>
      <c r="E75" s="96"/>
      <c r="F75" s="96"/>
      <c r="G75" s="96"/>
      <c r="H75" s="96"/>
      <c r="J75" s="96"/>
      <c r="K75" s="96"/>
      <c r="L75" s="139"/>
    </row>
    <row r="76" spans="2:12" s="6" customFormat="1" ht="18" customHeight="1">
      <c r="B76" s="95"/>
      <c r="C76" s="96"/>
      <c r="D76" s="96"/>
      <c r="E76" s="230" t="str">
        <f>$E$11</f>
        <v>01b - střední díl - zakrývání</v>
      </c>
      <c r="F76" s="251"/>
      <c r="G76" s="251"/>
      <c r="H76" s="251"/>
      <c r="J76" s="96"/>
      <c r="K76" s="96"/>
      <c r="L76" s="139"/>
    </row>
    <row r="77" spans="2:12" s="6" customFormat="1" ht="7.5" customHeight="1">
      <c r="B77" s="95"/>
      <c r="C77" s="96"/>
      <c r="D77" s="96"/>
      <c r="E77" s="96"/>
      <c r="F77" s="96"/>
      <c r="G77" s="96"/>
      <c r="H77" s="96"/>
      <c r="J77" s="96"/>
      <c r="K77" s="96"/>
      <c r="L77" s="139"/>
    </row>
    <row r="78" spans="2:12" s="6" customFormat="1" ht="18" customHeight="1">
      <c r="B78" s="95"/>
      <c r="C78" s="19" t="s">
        <v>21</v>
      </c>
      <c r="D78" s="96"/>
      <c r="E78" s="96"/>
      <c r="F78" s="17" t="str">
        <f>$F$14</f>
        <v> </v>
      </c>
      <c r="G78" s="96"/>
      <c r="H78" s="96"/>
      <c r="I78" s="98" t="s">
        <v>23</v>
      </c>
      <c r="J78" s="52" t="str">
        <f>IF($J$14="","",$J$14)</f>
        <v>15.03.2017</v>
      </c>
      <c r="K78" s="96"/>
      <c r="L78" s="139"/>
    </row>
    <row r="79" spans="2:12" s="6" customFormat="1" ht="7.5" customHeight="1">
      <c r="B79" s="95"/>
      <c r="C79" s="96"/>
      <c r="D79" s="96"/>
      <c r="E79" s="96"/>
      <c r="F79" s="96"/>
      <c r="G79" s="96"/>
      <c r="H79" s="96"/>
      <c r="J79" s="96"/>
      <c r="K79" s="96"/>
      <c r="L79" s="139"/>
    </row>
    <row r="80" spans="2:12" s="6" customFormat="1" ht="13.5" customHeight="1">
      <c r="B80" s="95"/>
      <c r="C80" s="19" t="s">
        <v>27</v>
      </c>
      <c r="D80" s="96"/>
      <c r="E80" s="96"/>
      <c r="F80" s="17" t="str">
        <f>$E$17</f>
        <v>Město Dvůr Králové nad Labem</v>
      </c>
      <c r="G80" s="96"/>
      <c r="H80" s="96"/>
      <c r="I80" s="98" t="s">
        <v>33</v>
      </c>
      <c r="J80" s="17" t="str">
        <f>$E$23</f>
        <v> </v>
      </c>
      <c r="K80" s="96"/>
      <c r="L80" s="139"/>
    </row>
    <row r="81" spans="2:12" s="6" customFormat="1" ht="15" customHeight="1">
      <c r="B81" s="95"/>
      <c r="C81" s="19" t="s">
        <v>31</v>
      </c>
      <c r="D81" s="96"/>
      <c r="E81" s="96"/>
      <c r="F81" s="17">
        <f>IF($E$20="","",$E$20)</f>
      </c>
      <c r="G81" s="96"/>
      <c r="H81" s="96"/>
      <c r="J81" s="96"/>
      <c r="K81" s="96"/>
      <c r="L81" s="139"/>
    </row>
    <row r="82" spans="2:12" s="6" customFormat="1" ht="11.25" customHeight="1">
      <c r="B82" s="95"/>
      <c r="C82" s="96"/>
      <c r="D82" s="96"/>
      <c r="E82" s="96"/>
      <c r="F82" s="96"/>
      <c r="G82" s="96"/>
      <c r="H82" s="96"/>
      <c r="J82" s="96"/>
      <c r="K82" s="96"/>
      <c r="L82" s="139"/>
    </row>
    <row r="83" spans="2:20" s="140" customFormat="1" ht="30" customHeight="1">
      <c r="B83" s="141"/>
      <c r="C83" s="142" t="s">
        <v>128</v>
      </c>
      <c r="D83" s="143" t="s">
        <v>55</v>
      </c>
      <c r="E83" s="143" t="s">
        <v>51</v>
      </c>
      <c r="F83" s="143" t="s">
        <v>129</v>
      </c>
      <c r="G83" s="143" t="s">
        <v>130</v>
      </c>
      <c r="H83" s="143" t="s">
        <v>131</v>
      </c>
      <c r="I83" s="144" t="s">
        <v>132</v>
      </c>
      <c r="J83" s="143" t="s">
        <v>133</v>
      </c>
      <c r="K83" s="145" t="s">
        <v>134</v>
      </c>
      <c r="L83" s="146"/>
      <c r="M83" s="58" t="s">
        <v>135</v>
      </c>
      <c r="N83" s="59" t="s">
        <v>40</v>
      </c>
      <c r="O83" s="59" t="s">
        <v>136</v>
      </c>
      <c r="P83" s="59" t="s">
        <v>137</v>
      </c>
      <c r="Q83" s="59" t="s">
        <v>138</v>
      </c>
      <c r="R83" s="59" t="s">
        <v>139</v>
      </c>
      <c r="S83" s="59" t="s">
        <v>140</v>
      </c>
      <c r="T83" s="60" t="s">
        <v>141</v>
      </c>
    </row>
    <row r="84" spans="2:63" s="6" customFormat="1" ht="30" customHeight="1">
      <c r="B84" s="95"/>
      <c r="C84" s="64" t="s">
        <v>107</v>
      </c>
      <c r="D84" s="96"/>
      <c r="E84" s="96"/>
      <c r="F84" s="96"/>
      <c r="G84" s="96"/>
      <c r="H84" s="96"/>
      <c r="J84" s="147">
        <f>$BK$84</f>
        <v>0</v>
      </c>
      <c r="K84" s="96"/>
      <c r="L84" s="139"/>
      <c r="M84" s="148"/>
      <c r="N84" s="103"/>
      <c r="O84" s="103"/>
      <c r="P84" s="149">
        <f>$P$85</f>
        <v>0</v>
      </c>
      <c r="Q84" s="103"/>
      <c r="R84" s="149">
        <f>$R$85</f>
        <v>0.049631999999999996</v>
      </c>
      <c r="S84" s="103"/>
      <c r="T84" s="150">
        <f>$T$85</f>
        <v>0</v>
      </c>
      <c r="AT84" s="6" t="s">
        <v>69</v>
      </c>
      <c r="AU84" s="6" t="s">
        <v>108</v>
      </c>
      <c r="BK84" s="151">
        <f>$BK$85</f>
        <v>0</v>
      </c>
    </row>
    <row r="85" spans="2:63" s="152" customFormat="1" ht="38.25" customHeight="1">
      <c r="B85" s="153"/>
      <c r="C85" s="154"/>
      <c r="D85" s="154" t="s">
        <v>69</v>
      </c>
      <c r="E85" s="155" t="s">
        <v>142</v>
      </c>
      <c r="F85" s="155" t="s">
        <v>143</v>
      </c>
      <c r="G85" s="154"/>
      <c r="H85" s="154"/>
      <c r="J85" s="156">
        <f>$BK$85</f>
        <v>0</v>
      </c>
      <c r="K85" s="154"/>
      <c r="L85" s="157"/>
      <c r="M85" s="158"/>
      <c r="N85" s="154"/>
      <c r="O85" s="154"/>
      <c r="P85" s="159">
        <f>$P$86</f>
        <v>0</v>
      </c>
      <c r="Q85" s="154"/>
      <c r="R85" s="159">
        <f>$R$86</f>
        <v>0.049631999999999996</v>
      </c>
      <c r="S85" s="154"/>
      <c r="T85" s="160">
        <f>$T$86</f>
        <v>0</v>
      </c>
      <c r="AR85" s="161" t="s">
        <v>20</v>
      </c>
      <c r="AT85" s="161" t="s">
        <v>69</v>
      </c>
      <c r="AU85" s="161" t="s">
        <v>70</v>
      </c>
      <c r="AY85" s="161" t="s">
        <v>144</v>
      </c>
      <c r="BK85" s="162">
        <f>$BK$86</f>
        <v>0</v>
      </c>
    </row>
    <row r="86" spans="2:63" s="152" customFormat="1" ht="20.25" customHeight="1">
      <c r="B86" s="153"/>
      <c r="C86" s="154"/>
      <c r="D86" s="154" t="s">
        <v>69</v>
      </c>
      <c r="E86" s="163" t="s">
        <v>169</v>
      </c>
      <c r="F86" s="163" t="s">
        <v>170</v>
      </c>
      <c r="G86" s="154"/>
      <c r="H86" s="154"/>
      <c r="J86" s="164">
        <f>$BK$86</f>
        <v>0</v>
      </c>
      <c r="K86" s="154"/>
      <c r="L86" s="157"/>
      <c r="M86" s="158"/>
      <c r="N86" s="154"/>
      <c r="O86" s="154"/>
      <c r="P86" s="159">
        <f>SUM($P$87:$P$91)</f>
        <v>0</v>
      </c>
      <c r="Q86" s="154"/>
      <c r="R86" s="159">
        <f>SUM($R$87:$R$91)</f>
        <v>0.049631999999999996</v>
      </c>
      <c r="S86" s="154"/>
      <c r="T86" s="160">
        <f>SUM($T$87:$T$91)</f>
        <v>0</v>
      </c>
      <c r="AR86" s="161" t="s">
        <v>20</v>
      </c>
      <c r="AT86" s="161" t="s">
        <v>69</v>
      </c>
      <c r="AU86" s="161" t="s">
        <v>20</v>
      </c>
      <c r="AY86" s="161" t="s">
        <v>144</v>
      </c>
      <c r="BK86" s="162">
        <f>SUM($BK$87:$BK$91)</f>
        <v>0</v>
      </c>
    </row>
    <row r="87" spans="2:65" s="6" customFormat="1" ht="13.5" customHeight="1">
      <c r="B87" s="95"/>
      <c r="C87" s="165" t="s">
        <v>20</v>
      </c>
      <c r="D87" s="165" t="s">
        <v>147</v>
      </c>
      <c r="E87" s="166" t="s">
        <v>696</v>
      </c>
      <c r="F87" s="167" t="s">
        <v>697</v>
      </c>
      <c r="G87" s="168" t="s">
        <v>150</v>
      </c>
      <c r="H87" s="169">
        <v>203.6</v>
      </c>
      <c r="I87" s="170"/>
      <c r="J87" s="171">
        <f>ROUND($I$87*$H$87,2)</f>
        <v>0</v>
      </c>
      <c r="K87" s="167"/>
      <c r="L87" s="139"/>
      <c r="M87" s="172"/>
      <c r="N87" s="173" t="s">
        <v>41</v>
      </c>
      <c r="O87" s="96"/>
      <c r="P87" s="96"/>
      <c r="Q87" s="174">
        <v>0.00012</v>
      </c>
      <c r="R87" s="174">
        <f>$Q$87*$H$87</f>
        <v>0.024432</v>
      </c>
      <c r="S87" s="174">
        <v>0</v>
      </c>
      <c r="T87" s="175">
        <f>$S$87*$H$87</f>
        <v>0</v>
      </c>
      <c r="AR87" s="99" t="s">
        <v>94</v>
      </c>
      <c r="AT87" s="99" t="s">
        <v>147</v>
      </c>
      <c r="AU87" s="99" t="s">
        <v>78</v>
      </c>
      <c r="AY87" s="6" t="s">
        <v>144</v>
      </c>
      <c r="BE87" s="176">
        <f>IF($N$87="základní",$J$87,0)</f>
        <v>0</v>
      </c>
      <c r="BF87" s="176">
        <f>IF($N$87="snížená",$J$87,0)</f>
        <v>0</v>
      </c>
      <c r="BG87" s="176">
        <f>IF($N$87="zákl. přenesená",$J$87,0)</f>
        <v>0</v>
      </c>
      <c r="BH87" s="176">
        <f>IF($N$87="sníž. přenesená",$J$87,0)</f>
        <v>0</v>
      </c>
      <c r="BI87" s="176">
        <f>IF($N$87="nulová",$J$87,0)</f>
        <v>0</v>
      </c>
      <c r="BJ87" s="99" t="s">
        <v>20</v>
      </c>
      <c r="BK87" s="176">
        <f>ROUND($I$87*$H$87,2)</f>
        <v>0</v>
      </c>
      <c r="BL87" s="99" t="s">
        <v>94</v>
      </c>
      <c r="BM87" s="99" t="s">
        <v>698</v>
      </c>
    </row>
    <row r="88" spans="2:51" s="6" customFormat="1" ht="13.5" customHeight="1">
      <c r="B88" s="177"/>
      <c r="C88" s="178"/>
      <c r="D88" s="179" t="s">
        <v>153</v>
      </c>
      <c r="E88" s="180"/>
      <c r="F88" s="180" t="s">
        <v>699</v>
      </c>
      <c r="G88" s="178"/>
      <c r="H88" s="181">
        <v>83.6</v>
      </c>
      <c r="J88" s="178"/>
      <c r="K88" s="178"/>
      <c r="L88" s="182"/>
      <c r="M88" s="183"/>
      <c r="N88" s="178"/>
      <c r="O88" s="178"/>
      <c r="P88" s="178"/>
      <c r="Q88" s="178"/>
      <c r="R88" s="178"/>
      <c r="S88" s="178"/>
      <c r="T88" s="184"/>
      <c r="AT88" s="185" t="s">
        <v>153</v>
      </c>
      <c r="AU88" s="185" t="s">
        <v>78</v>
      </c>
      <c r="AV88" s="185" t="s">
        <v>78</v>
      </c>
      <c r="AW88" s="185" t="s">
        <v>108</v>
      </c>
      <c r="AX88" s="185" t="s">
        <v>70</v>
      </c>
      <c r="AY88" s="185" t="s">
        <v>144</v>
      </c>
    </row>
    <row r="89" spans="2:51" s="6" customFormat="1" ht="13.5" customHeight="1">
      <c r="B89" s="177"/>
      <c r="C89" s="178"/>
      <c r="D89" s="189" t="s">
        <v>153</v>
      </c>
      <c r="E89" s="178"/>
      <c r="F89" s="180" t="s">
        <v>700</v>
      </c>
      <c r="G89" s="178"/>
      <c r="H89" s="181">
        <v>120</v>
      </c>
      <c r="J89" s="178"/>
      <c r="K89" s="178"/>
      <c r="L89" s="182"/>
      <c r="M89" s="183"/>
      <c r="N89" s="178"/>
      <c r="O89" s="178"/>
      <c r="P89" s="178"/>
      <c r="Q89" s="178"/>
      <c r="R89" s="178"/>
      <c r="S89" s="178"/>
      <c r="T89" s="184"/>
      <c r="AT89" s="185" t="s">
        <v>153</v>
      </c>
      <c r="AU89" s="185" t="s">
        <v>78</v>
      </c>
      <c r="AV89" s="185" t="s">
        <v>78</v>
      </c>
      <c r="AW89" s="185" t="s">
        <v>108</v>
      </c>
      <c r="AX89" s="185" t="s">
        <v>70</v>
      </c>
      <c r="AY89" s="185" t="s">
        <v>144</v>
      </c>
    </row>
    <row r="90" spans="2:65" s="6" customFormat="1" ht="13.5" customHeight="1">
      <c r="B90" s="95"/>
      <c r="C90" s="165" t="s">
        <v>78</v>
      </c>
      <c r="D90" s="165" t="s">
        <v>147</v>
      </c>
      <c r="E90" s="166" t="s">
        <v>701</v>
      </c>
      <c r="F90" s="167" t="s">
        <v>702</v>
      </c>
      <c r="G90" s="168" t="s">
        <v>150</v>
      </c>
      <c r="H90" s="169">
        <v>210</v>
      </c>
      <c r="I90" s="170"/>
      <c r="J90" s="171">
        <f>ROUND($I$90*$H$90,2)</f>
        <v>0</v>
      </c>
      <c r="K90" s="167" t="s">
        <v>151</v>
      </c>
      <c r="L90" s="139"/>
      <c r="M90" s="172"/>
      <c r="N90" s="173" t="s">
        <v>41</v>
      </c>
      <c r="O90" s="96"/>
      <c r="P90" s="96"/>
      <c r="Q90" s="174">
        <v>0.00012</v>
      </c>
      <c r="R90" s="174">
        <f>$Q$90*$H$90</f>
        <v>0.0252</v>
      </c>
      <c r="S90" s="174">
        <v>0</v>
      </c>
      <c r="T90" s="175">
        <f>$S$90*$H$90</f>
        <v>0</v>
      </c>
      <c r="AR90" s="99" t="s">
        <v>94</v>
      </c>
      <c r="AT90" s="99" t="s">
        <v>147</v>
      </c>
      <c r="AU90" s="99" t="s">
        <v>78</v>
      </c>
      <c r="AY90" s="6" t="s">
        <v>144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20</v>
      </c>
      <c r="BK90" s="176">
        <f>ROUND($I$90*$H$90,2)</f>
        <v>0</v>
      </c>
      <c r="BL90" s="99" t="s">
        <v>94</v>
      </c>
      <c r="BM90" s="99" t="s">
        <v>703</v>
      </c>
    </row>
    <row r="91" spans="2:51" s="6" customFormat="1" ht="13.5" customHeight="1">
      <c r="B91" s="177"/>
      <c r="C91" s="178"/>
      <c r="D91" s="179" t="s">
        <v>153</v>
      </c>
      <c r="E91" s="180"/>
      <c r="F91" s="180" t="s">
        <v>704</v>
      </c>
      <c r="G91" s="178"/>
      <c r="H91" s="181">
        <v>210</v>
      </c>
      <c r="J91" s="178"/>
      <c r="K91" s="178"/>
      <c r="L91" s="182"/>
      <c r="M91" s="205"/>
      <c r="N91" s="206"/>
      <c r="O91" s="206"/>
      <c r="P91" s="206"/>
      <c r="Q91" s="206"/>
      <c r="R91" s="206"/>
      <c r="S91" s="206"/>
      <c r="T91" s="207"/>
      <c r="AT91" s="185" t="s">
        <v>153</v>
      </c>
      <c r="AU91" s="185" t="s">
        <v>78</v>
      </c>
      <c r="AV91" s="185" t="s">
        <v>78</v>
      </c>
      <c r="AW91" s="185" t="s">
        <v>108</v>
      </c>
      <c r="AX91" s="185" t="s">
        <v>20</v>
      </c>
      <c r="AY91" s="185" t="s">
        <v>144</v>
      </c>
    </row>
    <row r="92" spans="2:12" s="6" customFormat="1" ht="7.5" customHeight="1">
      <c r="B92" s="115"/>
      <c r="C92" s="116"/>
      <c r="D92" s="116"/>
      <c r="E92" s="116"/>
      <c r="F92" s="116"/>
      <c r="G92" s="116"/>
      <c r="H92" s="116"/>
      <c r="I92" s="117"/>
      <c r="J92" s="116"/>
      <c r="K92" s="116"/>
      <c r="L92" s="139"/>
    </row>
    <row r="309" s="2" customFormat="1" ht="12" customHeight="1"/>
  </sheetData>
  <sheetProtection password="CC35" sheet="1" objects="1" scenarios="1" formatColumns="0" formatRows="0" sort="0" autoFilter="0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6" customFormat="1" ht="13.5" customHeight="1">
      <c r="B8" s="95"/>
      <c r="C8" s="96"/>
      <c r="D8" s="19" t="s">
        <v>102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230" t="s">
        <v>705</v>
      </c>
      <c r="F9" s="251"/>
      <c r="G9" s="251"/>
      <c r="H9" s="251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18</v>
      </c>
      <c r="E11" s="96"/>
      <c r="F11" s="17"/>
      <c r="G11" s="96"/>
      <c r="H11" s="96"/>
      <c r="I11" s="98" t="s">
        <v>19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22</v>
      </c>
      <c r="G12" s="96"/>
      <c r="H12" s="96"/>
      <c r="I12" s="98" t="s">
        <v>23</v>
      </c>
      <c r="J12" s="52" t="str">
        <f>'Rekapitulace stavby'!$AN$8</f>
        <v>15.03.2017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27</v>
      </c>
      <c r="E14" s="96"/>
      <c r="F14" s="96"/>
      <c r="G14" s="96"/>
      <c r="H14" s="96"/>
      <c r="I14" s="98" t="s">
        <v>28</v>
      </c>
      <c r="J14" s="17"/>
      <c r="K14" s="97"/>
    </row>
    <row r="15" spans="2:11" s="6" customFormat="1" ht="18" customHeight="1">
      <c r="B15" s="95"/>
      <c r="C15" s="96"/>
      <c r="D15" s="96"/>
      <c r="E15" s="17" t="s">
        <v>29</v>
      </c>
      <c r="F15" s="96"/>
      <c r="G15" s="96"/>
      <c r="H15" s="96"/>
      <c r="I15" s="98" t="s">
        <v>30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31</v>
      </c>
      <c r="E17" s="96"/>
      <c r="F17" s="96"/>
      <c r="G17" s="96"/>
      <c r="H17" s="96"/>
      <c r="I17" s="98" t="s">
        <v>28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30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33</v>
      </c>
      <c r="E20" s="96"/>
      <c r="F20" s="96"/>
      <c r="G20" s="96"/>
      <c r="H20" s="96"/>
      <c r="I20" s="98" t="s">
        <v>28</v>
      </c>
      <c r="J20" s="17">
        <f>IF('Rekapitulace stavby'!$AN$16="","",'Rekapitulace stavby'!$AN$16)</f>
      </c>
      <c r="K20" s="97"/>
    </row>
    <row r="21" spans="2:11" s="6" customFormat="1" ht="18" customHeight="1">
      <c r="B21" s="95"/>
      <c r="C21" s="96"/>
      <c r="D21" s="96"/>
      <c r="E21" s="17" t="str">
        <f>IF('Rekapitulace stavby'!$E$17="","",'Rekapitulace stavby'!$E$17)</f>
        <v> </v>
      </c>
      <c r="F21" s="96"/>
      <c r="G21" s="96"/>
      <c r="H21" s="96"/>
      <c r="I21" s="98" t="s">
        <v>30</v>
      </c>
      <c r="J21" s="17">
        <f>IF('Rekapitulace stavby'!$AN$17="","",'Rekapitulace stavby'!$AN$17)</f>
      </c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35</v>
      </c>
      <c r="E23" s="96"/>
      <c r="F23" s="96"/>
      <c r="G23" s="96"/>
      <c r="H23" s="96"/>
      <c r="J23" s="96"/>
      <c r="K23" s="97"/>
    </row>
    <row r="24" spans="2:11" s="99" customFormat="1" ht="13.5" customHeight="1">
      <c r="B24" s="100"/>
      <c r="C24" s="101"/>
      <c r="D24" s="101"/>
      <c r="E24" s="218"/>
      <c r="F24" s="252"/>
      <c r="G24" s="252"/>
      <c r="H24" s="252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36</v>
      </c>
      <c r="E27" s="96"/>
      <c r="F27" s="96"/>
      <c r="G27" s="96"/>
      <c r="H27" s="96"/>
      <c r="J27" s="65">
        <f>ROUND($J$88,2)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38</v>
      </c>
      <c r="G29" s="96"/>
      <c r="H29" s="96"/>
      <c r="I29" s="107" t="s">
        <v>37</v>
      </c>
      <c r="J29" s="28" t="s">
        <v>39</v>
      </c>
      <c r="K29" s="97"/>
    </row>
    <row r="30" spans="2:11" s="6" customFormat="1" ht="15" customHeight="1">
      <c r="B30" s="95"/>
      <c r="C30" s="96"/>
      <c r="D30" s="30" t="s">
        <v>40</v>
      </c>
      <c r="E30" s="30" t="s">
        <v>41</v>
      </c>
      <c r="F30" s="108">
        <f>ROUND(SUM($BE$88:$BE$268),2)</f>
        <v>0</v>
      </c>
      <c r="G30" s="96"/>
      <c r="H30" s="96"/>
      <c r="I30" s="109">
        <v>0.21</v>
      </c>
      <c r="J30" s="108">
        <f>ROUND(SUM($BE$88:$BE$268)*$I$30,2)</f>
        <v>0</v>
      </c>
      <c r="K30" s="97"/>
    </row>
    <row r="31" spans="2:11" s="6" customFormat="1" ht="15" customHeight="1">
      <c r="B31" s="95"/>
      <c r="C31" s="96"/>
      <c r="D31" s="96"/>
      <c r="E31" s="30" t="s">
        <v>42</v>
      </c>
      <c r="F31" s="108">
        <f>ROUND(SUM($BF$88:$BF$268),2)</f>
        <v>0</v>
      </c>
      <c r="G31" s="96"/>
      <c r="H31" s="96"/>
      <c r="I31" s="109">
        <v>0.15</v>
      </c>
      <c r="J31" s="108">
        <f>ROUND(SUM($BF$88:$BF$268)*$I$31,2)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43</v>
      </c>
      <c r="F32" s="108">
        <f>ROUND(SUM($BG$88:$BG$268),2)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44</v>
      </c>
      <c r="F33" s="108">
        <f>ROUND(SUM($BH$88:$BH$268),2)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45</v>
      </c>
      <c r="F34" s="108">
        <f>ROUND(SUM($BI$88:$BI$268),2)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46</v>
      </c>
      <c r="E36" s="111"/>
      <c r="F36" s="111"/>
      <c r="G36" s="112" t="s">
        <v>47</v>
      </c>
      <c r="H36" s="35" t="s">
        <v>48</v>
      </c>
      <c r="I36" s="113"/>
      <c r="J36" s="36">
        <f>ROUND(SUM($J$27:$J$34),2)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104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15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250" t="str">
        <f>$E$7</f>
        <v>Obnova vnějšího pláště hlavní budovy Hankova domu č.p. 299 ve Dvoře Králové n. Labem - pro rok 2019</v>
      </c>
      <c r="F45" s="251"/>
      <c r="G45" s="251"/>
      <c r="H45" s="251"/>
      <c r="J45" s="96"/>
      <c r="K45" s="97"/>
    </row>
    <row r="46" spans="2:11" s="6" customFormat="1" ht="15" customHeight="1">
      <c r="B46" s="95"/>
      <c r="C46" s="19" t="s">
        <v>102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230" t="str">
        <f>$E$9</f>
        <v>2 - Jižní průčelí - západní díl</v>
      </c>
      <c r="F47" s="251"/>
      <c r="G47" s="251"/>
      <c r="H47" s="251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 </v>
      </c>
      <c r="G49" s="96"/>
      <c r="H49" s="96"/>
      <c r="I49" s="98" t="s">
        <v>23</v>
      </c>
      <c r="J49" s="52" t="str">
        <f>IF($J$12="","",$J$12)</f>
        <v>15.03.2017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27</v>
      </c>
      <c r="D51" s="96"/>
      <c r="E51" s="96"/>
      <c r="F51" s="17" t="str">
        <f>$E$15</f>
        <v>Město Dvůr Králové nad Labem</v>
      </c>
      <c r="G51" s="96"/>
      <c r="H51" s="96"/>
      <c r="I51" s="98" t="s">
        <v>33</v>
      </c>
      <c r="J51" s="17" t="str">
        <f>$E$21</f>
        <v> </v>
      </c>
      <c r="K51" s="97"/>
    </row>
    <row r="52" spans="2:11" s="6" customFormat="1" ht="15" customHeight="1">
      <c r="B52" s="95"/>
      <c r="C52" s="19" t="s">
        <v>31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105</v>
      </c>
      <c r="D54" s="110"/>
      <c r="E54" s="110"/>
      <c r="F54" s="110"/>
      <c r="G54" s="110"/>
      <c r="H54" s="110"/>
      <c r="I54" s="123"/>
      <c r="J54" s="124" t="s">
        <v>106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107</v>
      </c>
      <c r="D56" s="96"/>
      <c r="E56" s="96"/>
      <c r="F56" s="96"/>
      <c r="G56" s="96"/>
      <c r="H56" s="96"/>
      <c r="J56" s="65">
        <f>ROUND($J$88,2)</f>
        <v>0</v>
      </c>
      <c r="K56" s="97"/>
      <c r="AU56" s="6" t="s">
        <v>108</v>
      </c>
    </row>
    <row r="57" spans="2:11" s="71" customFormat="1" ht="25.5" customHeight="1">
      <c r="B57" s="126"/>
      <c r="C57" s="127"/>
      <c r="D57" s="128" t="s">
        <v>109</v>
      </c>
      <c r="E57" s="128"/>
      <c r="F57" s="128"/>
      <c r="G57" s="128"/>
      <c r="H57" s="128"/>
      <c r="I57" s="129"/>
      <c r="J57" s="130">
        <f>ROUND($J$89,2)</f>
        <v>0</v>
      </c>
      <c r="K57" s="131"/>
    </row>
    <row r="58" spans="2:11" s="81" customFormat="1" ht="20.25" customHeight="1">
      <c r="B58" s="132"/>
      <c r="C58" s="83"/>
      <c r="D58" s="133" t="s">
        <v>111</v>
      </c>
      <c r="E58" s="133"/>
      <c r="F58" s="133"/>
      <c r="G58" s="133"/>
      <c r="H58" s="133"/>
      <c r="I58" s="134"/>
      <c r="J58" s="135">
        <f>ROUND($J$90,2)</f>
        <v>0</v>
      </c>
      <c r="K58" s="136"/>
    </row>
    <row r="59" spans="2:11" s="81" customFormat="1" ht="20.25" customHeight="1">
      <c r="B59" s="132"/>
      <c r="C59" s="83"/>
      <c r="D59" s="133" t="s">
        <v>113</v>
      </c>
      <c r="E59" s="133"/>
      <c r="F59" s="133"/>
      <c r="G59" s="133"/>
      <c r="H59" s="133"/>
      <c r="I59" s="134"/>
      <c r="J59" s="135">
        <f>ROUND($J$95,2)</f>
        <v>0</v>
      </c>
      <c r="K59" s="136"/>
    </row>
    <row r="60" spans="2:11" s="81" customFormat="1" ht="20.25" customHeight="1">
      <c r="B60" s="132"/>
      <c r="C60" s="83"/>
      <c r="D60" s="133" t="s">
        <v>114</v>
      </c>
      <c r="E60" s="133"/>
      <c r="F60" s="133"/>
      <c r="G60" s="133"/>
      <c r="H60" s="133"/>
      <c r="I60" s="134"/>
      <c r="J60" s="135">
        <f>ROUND($J$155,2)</f>
        <v>0</v>
      </c>
      <c r="K60" s="136"/>
    </row>
    <row r="61" spans="2:11" s="81" customFormat="1" ht="20.25" customHeight="1">
      <c r="B61" s="132"/>
      <c r="C61" s="83"/>
      <c r="D61" s="133" t="s">
        <v>115</v>
      </c>
      <c r="E61" s="133"/>
      <c r="F61" s="133"/>
      <c r="G61" s="133"/>
      <c r="H61" s="133"/>
      <c r="I61" s="134"/>
      <c r="J61" s="135">
        <f>ROUND($J$187,2)</f>
        <v>0</v>
      </c>
      <c r="K61" s="136"/>
    </row>
    <row r="62" spans="2:11" s="81" customFormat="1" ht="20.25" customHeight="1">
      <c r="B62" s="132"/>
      <c r="C62" s="83"/>
      <c r="D62" s="133" t="s">
        <v>116</v>
      </c>
      <c r="E62" s="133"/>
      <c r="F62" s="133"/>
      <c r="G62" s="133"/>
      <c r="H62" s="133"/>
      <c r="I62" s="134"/>
      <c r="J62" s="135">
        <f>ROUND($J$189,2)</f>
        <v>0</v>
      </c>
      <c r="K62" s="136"/>
    </row>
    <row r="63" spans="2:11" s="71" customFormat="1" ht="25.5" customHeight="1">
      <c r="B63" s="126"/>
      <c r="C63" s="127"/>
      <c r="D63" s="128" t="s">
        <v>117</v>
      </c>
      <c r="E63" s="128"/>
      <c r="F63" s="128"/>
      <c r="G63" s="128"/>
      <c r="H63" s="128"/>
      <c r="I63" s="129"/>
      <c r="J63" s="130">
        <f>ROUND($J$195,2)</f>
        <v>0</v>
      </c>
      <c r="K63" s="131"/>
    </row>
    <row r="64" spans="2:11" s="81" customFormat="1" ht="20.25" customHeight="1">
      <c r="B64" s="132"/>
      <c r="C64" s="83"/>
      <c r="D64" s="133" t="s">
        <v>121</v>
      </c>
      <c r="E64" s="133"/>
      <c r="F64" s="133"/>
      <c r="G64" s="133"/>
      <c r="H64" s="133"/>
      <c r="I64" s="134"/>
      <c r="J64" s="135">
        <f>ROUND($J$196,2)</f>
        <v>0</v>
      </c>
      <c r="K64" s="136"/>
    </row>
    <row r="65" spans="2:11" s="81" customFormat="1" ht="20.25" customHeight="1">
      <c r="B65" s="132"/>
      <c r="C65" s="83"/>
      <c r="D65" s="133" t="s">
        <v>122</v>
      </c>
      <c r="E65" s="133"/>
      <c r="F65" s="133"/>
      <c r="G65" s="133"/>
      <c r="H65" s="133"/>
      <c r="I65" s="134"/>
      <c r="J65" s="135">
        <f>ROUND($J$235,2)</f>
        <v>0</v>
      </c>
      <c r="K65" s="136"/>
    </row>
    <row r="66" spans="2:11" s="81" customFormat="1" ht="20.25" customHeight="1">
      <c r="B66" s="132"/>
      <c r="C66" s="83"/>
      <c r="D66" s="133" t="s">
        <v>706</v>
      </c>
      <c r="E66" s="133"/>
      <c r="F66" s="133"/>
      <c r="G66" s="133"/>
      <c r="H66" s="133"/>
      <c r="I66" s="134"/>
      <c r="J66" s="135">
        <f>ROUND($J$241,2)</f>
        <v>0</v>
      </c>
      <c r="K66" s="136"/>
    </row>
    <row r="67" spans="2:11" s="81" customFormat="1" ht="20.25" customHeight="1">
      <c r="B67" s="132"/>
      <c r="C67" s="83"/>
      <c r="D67" s="133" t="s">
        <v>707</v>
      </c>
      <c r="E67" s="133"/>
      <c r="F67" s="133"/>
      <c r="G67" s="133"/>
      <c r="H67" s="133"/>
      <c r="I67" s="134"/>
      <c r="J67" s="135">
        <f>ROUND($J$244,2)</f>
        <v>0</v>
      </c>
      <c r="K67" s="136"/>
    </row>
    <row r="68" spans="2:11" s="81" customFormat="1" ht="20.25" customHeight="1">
      <c r="B68" s="132"/>
      <c r="C68" s="83"/>
      <c r="D68" s="133" t="s">
        <v>124</v>
      </c>
      <c r="E68" s="133"/>
      <c r="F68" s="133"/>
      <c r="G68" s="133"/>
      <c r="H68" s="133"/>
      <c r="I68" s="134"/>
      <c r="J68" s="135">
        <f>ROUND($J$265,2)</f>
        <v>0</v>
      </c>
      <c r="K68" s="136"/>
    </row>
    <row r="69" spans="2:11" s="6" customFormat="1" ht="22.5" customHeight="1">
      <c r="B69" s="95"/>
      <c r="C69" s="96"/>
      <c r="D69" s="96"/>
      <c r="E69" s="96"/>
      <c r="F69" s="96"/>
      <c r="G69" s="96"/>
      <c r="H69" s="96"/>
      <c r="J69" s="96"/>
      <c r="K69" s="97"/>
    </row>
    <row r="70" spans="2:11" s="6" customFormat="1" ht="7.5" customHeight="1">
      <c r="B70" s="115"/>
      <c r="C70" s="116"/>
      <c r="D70" s="116"/>
      <c r="E70" s="116"/>
      <c r="F70" s="116"/>
      <c r="G70" s="116"/>
      <c r="H70" s="116"/>
      <c r="I70" s="117"/>
      <c r="J70" s="116"/>
      <c r="K70" s="118"/>
    </row>
    <row r="74" spans="2:12" s="6" customFormat="1" ht="7.5" customHeight="1">
      <c r="B74" s="137"/>
      <c r="C74" s="138"/>
      <c r="D74" s="138"/>
      <c r="E74" s="138"/>
      <c r="F74" s="138"/>
      <c r="G74" s="138"/>
      <c r="H74" s="138"/>
      <c r="I74" s="120"/>
      <c r="J74" s="138"/>
      <c r="K74" s="138"/>
      <c r="L74" s="139"/>
    </row>
    <row r="75" spans="2:12" s="6" customFormat="1" ht="37.5" customHeight="1">
      <c r="B75" s="95"/>
      <c r="C75" s="12" t="s">
        <v>127</v>
      </c>
      <c r="D75" s="96"/>
      <c r="E75" s="96"/>
      <c r="F75" s="96"/>
      <c r="G75" s="96"/>
      <c r="H75" s="96"/>
      <c r="J75" s="96"/>
      <c r="K75" s="96"/>
      <c r="L75" s="139"/>
    </row>
    <row r="76" spans="2:12" s="6" customFormat="1" ht="7.5" customHeight="1">
      <c r="B76" s="95"/>
      <c r="C76" s="96"/>
      <c r="D76" s="96"/>
      <c r="E76" s="96"/>
      <c r="F76" s="96"/>
      <c r="G76" s="96"/>
      <c r="H76" s="96"/>
      <c r="J76" s="96"/>
      <c r="K76" s="96"/>
      <c r="L76" s="139"/>
    </row>
    <row r="77" spans="2:12" s="6" customFormat="1" ht="15" customHeight="1">
      <c r="B77" s="95"/>
      <c r="C77" s="19" t="s">
        <v>15</v>
      </c>
      <c r="D77" s="96"/>
      <c r="E77" s="96"/>
      <c r="F77" s="96"/>
      <c r="G77" s="96"/>
      <c r="H77" s="96"/>
      <c r="J77" s="96"/>
      <c r="K77" s="96"/>
      <c r="L77" s="139"/>
    </row>
    <row r="78" spans="2:12" s="6" customFormat="1" ht="14.25" customHeight="1">
      <c r="B78" s="95"/>
      <c r="C78" s="96"/>
      <c r="D78" s="96"/>
      <c r="E78" s="250" t="str">
        <f>$E$7</f>
        <v>Obnova vnějšího pláště hlavní budovy Hankova domu č.p. 299 ve Dvoře Králové n. Labem - pro rok 2019</v>
      </c>
      <c r="F78" s="251"/>
      <c r="G78" s="251"/>
      <c r="H78" s="251"/>
      <c r="J78" s="96"/>
      <c r="K78" s="96"/>
      <c r="L78" s="139"/>
    </row>
    <row r="79" spans="2:12" s="6" customFormat="1" ht="15" customHeight="1">
      <c r="B79" s="95"/>
      <c r="C79" s="19" t="s">
        <v>102</v>
      </c>
      <c r="D79" s="96"/>
      <c r="E79" s="96"/>
      <c r="F79" s="96"/>
      <c r="G79" s="96"/>
      <c r="H79" s="96"/>
      <c r="J79" s="96"/>
      <c r="K79" s="96"/>
      <c r="L79" s="139"/>
    </row>
    <row r="80" spans="2:12" s="6" customFormat="1" ht="18" customHeight="1">
      <c r="B80" s="95"/>
      <c r="C80" s="96"/>
      <c r="D80" s="96"/>
      <c r="E80" s="230" t="str">
        <f>$E$9</f>
        <v>2 - Jižní průčelí - západní díl</v>
      </c>
      <c r="F80" s="251"/>
      <c r="G80" s="251"/>
      <c r="H80" s="251"/>
      <c r="J80" s="96"/>
      <c r="K80" s="96"/>
      <c r="L80" s="139"/>
    </row>
    <row r="81" spans="2:12" s="6" customFormat="1" ht="7.5" customHeight="1">
      <c r="B81" s="95"/>
      <c r="C81" s="96"/>
      <c r="D81" s="96"/>
      <c r="E81" s="96"/>
      <c r="F81" s="96"/>
      <c r="G81" s="96"/>
      <c r="H81" s="96"/>
      <c r="J81" s="96"/>
      <c r="K81" s="96"/>
      <c r="L81" s="139"/>
    </row>
    <row r="82" spans="2:12" s="6" customFormat="1" ht="18" customHeight="1">
      <c r="B82" s="95"/>
      <c r="C82" s="19" t="s">
        <v>21</v>
      </c>
      <c r="D82" s="96"/>
      <c r="E82" s="96"/>
      <c r="F82" s="17" t="str">
        <f>$F$12</f>
        <v> </v>
      </c>
      <c r="G82" s="96"/>
      <c r="H82" s="96"/>
      <c r="I82" s="98" t="s">
        <v>23</v>
      </c>
      <c r="J82" s="52" t="str">
        <f>IF($J$12="","",$J$12)</f>
        <v>15.03.2017</v>
      </c>
      <c r="K82" s="96"/>
      <c r="L82" s="139"/>
    </row>
    <row r="83" spans="2:12" s="6" customFormat="1" ht="7.5" customHeight="1">
      <c r="B83" s="95"/>
      <c r="C83" s="96"/>
      <c r="D83" s="96"/>
      <c r="E83" s="96"/>
      <c r="F83" s="96"/>
      <c r="G83" s="96"/>
      <c r="H83" s="96"/>
      <c r="J83" s="96"/>
      <c r="K83" s="96"/>
      <c r="L83" s="139"/>
    </row>
    <row r="84" spans="2:12" s="6" customFormat="1" ht="13.5" customHeight="1">
      <c r="B84" s="95"/>
      <c r="C84" s="19" t="s">
        <v>27</v>
      </c>
      <c r="D84" s="96"/>
      <c r="E84" s="96"/>
      <c r="F84" s="17" t="str">
        <f>$E$15</f>
        <v>Město Dvůr Králové nad Labem</v>
      </c>
      <c r="G84" s="96"/>
      <c r="H84" s="96"/>
      <c r="I84" s="98" t="s">
        <v>33</v>
      </c>
      <c r="J84" s="17" t="str">
        <f>$E$21</f>
        <v> </v>
      </c>
      <c r="K84" s="96"/>
      <c r="L84" s="139"/>
    </row>
    <row r="85" spans="2:12" s="6" customFormat="1" ht="15" customHeight="1">
      <c r="B85" s="95"/>
      <c r="C85" s="19" t="s">
        <v>31</v>
      </c>
      <c r="D85" s="96"/>
      <c r="E85" s="96"/>
      <c r="F85" s="17">
        <f>IF($E$18="","",$E$18)</f>
      </c>
      <c r="G85" s="96"/>
      <c r="H85" s="96"/>
      <c r="J85" s="96"/>
      <c r="K85" s="96"/>
      <c r="L85" s="139"/>
    </row>
    <row r="86" spans="2:12" s="6" customFormat="1" ht="11.25" customHeight="1">
      <c r="B86" s="95"/>
      <c r="C86" s="96"/>
      <c r="D86" s="96"/>
      <c r="E86" s="96"/>
      <c r="F86" s="96"/>
      <c r="G86" s="96"/>
      <c r="H86" s="96"/>
      <c r="J86" s="96"/>
      <c r="K86" s="96"/>
      <c r="L86" s="139"/>
    </row>
    <row r="87" spans="2:20" s="140" customFormat="1" ht="30" customHeight="1">
      <c r="B87" s="141"/>
      <c r="C87" s="142" t="s">
        <v>128</v>
      </c>
      <c r="D87" s="143" t="s">
        <v>55</v>
      </c>
      <c r="E87" s="143" t="s">
        <v>51</v>
      </c>
      <c r="F87" s="143" t="s">
        <v>129</v>
      </c>
      <c r="G87" s="143" t="s">
        <v>130</v>
      </c>
      <c r="H87" s="143" t="s">
        <v>131</v>
      </c>
      <c r="I87" s="144" t="s">
        <v>132</v>
      </c>
      <c r="J87" s="143" t="s">
        <v>133</v>
      </c>
      <c r="K87" s="145" t="s">
        <v>134</v>
      </c>
      <c r="L87" s="146"/>
      <c r="M87" s="58" t="s">
        <v>135</v>
      </c>
      <c r="N87" s="59" t="s">
        <v>40</v>
      </c>
      <c r="O87" s="59" t="s">
        <v>136</v>
      </c>
      <c r="P87" s="59" t="s">
        <v>137</v>
      </c>
      <c r="Q87" s="59" t="s">
        <v>138</v>
      </c>
      <c r="R87" s="59" t="s">
        <v>139</v>
      </c>
      <c r="S87" s="59" t="s">
        <v>140</v>
      </c>
      <c r="T87" s="60" t="s">
        <v>141</v>
      </c>
    </row>
    <row r="88" spans="2:63" s="6" customFormat="1" ht="30" customHeight="1">
      <c r="B88" s="95"/>
      <c r="C88" s="64" t="s">
        <v>107</v>
      </c>
      <c r="D88" s="96"/>
      <c r="E88" s="96"/>
      <c r="F88" s="96"/>
      <c r="G88" s="96"/>
      <c r="H88" s="96"/>
      <c r="J88" s="147">
        <f>$BK$88</f>
        <v>0</v>
      </c>
      <c r="K88" s="96"/>
      <c r="L88" s="139"/>
      <c r="M88" s="148"/>
      <c r="N88" s="103"/>
      <c r="O88" s="103"/>
      <c r="P88" s="149">
        <f>$P$89+$P$195</f>
        <v>0</v>
      </c>
      <c r="Q88" s="103"/>
      <c r="R88" s="149">
        <f>$R$89+$R$195</f>
        <v>32.21616431999999</v>
      </c>
      <c r="S88" s="103"/>
      <c r="T88" s="150">
        <f>$T$89+$T$195</f>
        <v>22.51542158</v>
      </c>
      <c r="AT88" s="6" t="s">
        <v>69</v>
      </c>
      <c r="AU88" s="6" t="s">
        <v>108</v>
      </c>
      <c r="BK88" s="151">
        <f>$BK$89+$BK$195</f>
        <v>0</v>
      </c>
    </row>
    <row r="89" spans="2:63" s="152" customFormat="1" ht="38.25" customHeight="1">
      <c r="B89" s="153"/>
      <c r="C89" s="154"/>
      <c r="D89" s="154" t="s">
        <v>69</v>
      </c>
      <c r="E89" s="155" t="s">
        <v>142</v>
      </c>
      <c r="F89" s="155" t="s">
        <v>143</v>
      </c>
      <c r="G89" s="154"/>
      <c r="H89" s="154"/>
      <c r="J89" s="156">
        <f>$BK$89</f>
        <v>0</v>
      </c>
      <c r="K89" s="154"/>
      <c r="L89" s="157"/>
      <c r="M89" s="158"/>
      <c r="N89" s="154"/>
      <c r="O89" s="154"/>
      <c r="P89" s="159">
        <f>$P$90+$P$95+$P$155+$P$187+$P$189</f>
        <v>0</v>
      </c>
      <c r="Q89" s="154"/>
      <c r="R89" s="159">
        <f>$R$90+$R$95+$R$155+$R$187+$R$189</f>
        <v>26.948949119999988</v>
      </c>
      <c r="S89" s="154"/>
      <c r="T89" s="160">
        <f>$T$90+$T$95+$T$155+$T$187+$T$189</f>
        <v>22.48779508</v>
      </c>
      <c r="AR89" s="161" t="s">
        <v>20</v>
      </c>
      <c r="AT89" s="161" t="s">
        <v>69</v>
      </c>
      <c r="AU89" s="161" t="s">
        <v>70</v>
      </c>
      <c r="AY89" s="161" t="s">
        <v>144</v>
      </c>
      <c r="BK89" s="162">
        <f>$BK$90+$BK$95+$BK$155+$BK$187+$BK$189</f>
        <v>0</v>
      </c>
    </row>
    <row r="90" spans="2:63" s="152" customFormat="1" ht="20.25" customHeight="1">
      <c r="B90" s="153"/>
      <c r="C90" s="154"/>
      <c r="D90" s="154" t="s">
        <v>69</v>
      </c>
      <c r="E90" s="163" t="s">
        <v>88</v>
      </c>
      <c r="F90" s="163" t="s">
        <v>155</v>
      </c>
      <c r="G90" s="154"/>
      <c r="H90" s="154"/>
      <c r="J90" s="164">
        <f>$BK$90</f>
        <v>0</v>
      </c>
      <c r="K90" s="154"/>
      <c r="L90" s="157"/>
      <c r="M90" s="158"/>
      <c r="N90" s="154"/>
      <c r="O90" s="154"/>
      <c r="P90" s="159">
        <f>SUM($P$91:$P$94)</f>
        <v>0</v>
      </c>
      <c r="Q90" s="154"/>
      <c r="R90" s="159">
        <f>SUM($R$91:$R$94)</f>
        <v>2.7313386599999996</v>
      </c>
      <c r="S90" s="154"/>
      <c r="T90" s="160">
        <f>SUM($T$91:$T$94)</f>
        <v>0.00034408</v>
      </c>
      <c r="AR90" s="161" t="s">
        <v>20</v>
      </c>
      <c r="AT90" s="161" t="s">
        <v>69</v>
      </c>
      <c r="AU90" s="161" t="s">
        <v>20</v>
      </c>
      <c r="AY90" s="161" t="s">
        <v>144</v>
      </c>
      <c r="BK90" s="162">
        <f>SUM($BK$91:$BK$94)</f>
        <v>0</v>
      </c>
    </row>
    <row r="91" spans="2:65" s="6" customFormat="1" ht="13.5" customHeight="1">
      <c r="B91" s="95"/>
      <c r="C91" s="165" t="s">
        <v>708</v>
      </c>
      <c r="D91" s="165" t="s">
        <v>147</v>
      </c>
      <c r="E91" s="166" t="s">
        <v>709</v>
      </c>
      <c r="F91" s="167" t="s">
        <v>710</v>
      </c>
      <c r="G91" s="168" t="s">
        <v>159</v>
      </c>
      <c r="H91" s="169">
        <v>1.525</v>
      </c>
      <c r="I91" s="170"/>
      <c r="J91" s="171">
        <f>ROUND($I$91*$H$91,2)</f>
        <v>0</v>
      </c>
      <c r="K91" s="167" t="s">
        <v>151</v>
      </c>
      <c r="L91" s="139"/>
      <c r="M91" s="172"/>
      <c r="N91" s="173" t="s">
        <v>41</v>
      </c>
      <c r="O91" s="96"/>
      <c r="P91" s="96"/>
      <c r="Q91" s="174">
        <v>1.78636</v>
      </c>
      <c r="R91" s="174">
        <f>$Q$91*$H$91</f>
        <v>2.7241989999999996</v>
      </c>
      <c r="S91" s="174">
        <v>0</v>
      </c>
      <c r="T91" s="175">
        <f>$S$91*$H$91</f>
        <v>0</v>
      </c>
      <c r="AR91" s="99" t="s">
        <v>94</v>
      </c>
      <c r="AT91" s="99" t="s">
        <v>147</v>
      </c>
      <c r="AU91" s="99" t="s">
        <v>78</v>
      </c>
      <c r="AY91" s="6" t="s">
        <v>144</v>
      </c>
      <c r="BE91" s="176">
        <f>IF($N$91="základní",$J$91,0)</f>
        <v>0</v>
      </c>
      <c r="BF91" s="176">
        <f>IF($N$91="snížená",$J$91,0)</f>
        <v>0</v>
      </c>
      <c r="BG91" s="176">
        <f>IF($N$91="zákl. přenesená",$J$91,0)</f>
        <v>0</v>
      </c>
      <c r="BH91" s="176">
        <f>IF($N$91="sníž. přenesená",$J$91,0)</f>
        <v>0</v>
      </c>
      <c r="BI91" s="176">
        <f>IF($N$91="nulová",$J$91,0)</f>
        <v>0</v>
      </c>
      <c r="BJ91" s="99" t="s">
        <v>20</v>
      </c>
      <c r="BK91" s="176">
        <f>ROUND($I$91*$H$91,2)</f>
        <v>0</v>
      </c>
      <c r="BL91" s="99" t="s">
        <v>94</v>
      </c>
      <c r="BM91" s="99" t="s">
        <v>711</v>
      </c>
    </row>
    <row r="92" spans="2:51" s="6" customFormat="1" ht="13.5" customHeight="1">
      <c r="B92" s="177"/>
      <c r="C92" s="178"/>
      <c r="D92" s="179" t="s">
        <v>153</v>
      </c>
      <c r="E92" s="180"/>
      <c r="F92" s="180" t="s">
        <v>712</v>
      </c>
      <c r="G92" s="178"/>
      <c r="H92" s="181">
        <v>1.525</v>
      </c>
      <c r="J92" s="178"/>
      <c r="K92" s="178"/>
      <c r="L92" s="182"/>
      <c r="M92" s="183"/>
      <c r="N92" s="178"/>
      <c r="O92" s="178"/>
      <c r="P92" s="178"/>
      <c r="Q92" s="178"/>
      <c r="R92" s="178"/>
      <c r="S92" s="178"/>
      <c r="T92" s="184"/>
      <c r="AT92" s="185" t="s">
        <v>153</v>
      </c>
      <c r="AU92" s="185" t="s">
        <v>78</v>
      </c>
      <c r="AV92" s="185" t="s">
        <v>78</v>
      </c>
      <c r="AW92" s="185" t="s">
        <v>108</v>
      </c>
      <c r="AX92" s="185" t="s">
        <v>20</v>
      </c>
      <c r="AY92" s="185" t="s">
        <v>144</v>
      </c>
    </row>
    <row r="93" spans="2:65" s="6" customFormat="1" ht="13.5" customHeight="1">
      <c r="B93" s="95"/>
      <c r="C93" s="165" t="s">
        <v>555</v>
      </c>
      <c r="D93" s="165" t="s">
        <v>147</v>
      </c>
      <c r="E93" s="166" t="s">
        <v>713</v>
      </c>
      <c r="F93" s="167" t="s">
        <v>714</v>
      </c>
      <c r="G93" s="168" t="s">
        <v>150</v>
      </c>
      <c r="H93" s="169">
        <v>8.602</v>
      </c>
      <c r="I93" s="170"/>
      <c r="J93" s="171">
        <f>ROUND($I$93*$H$93,2)</f>
        <v>0</v>
      </c>
      <c r="K93" s="167"/>
      <c r="L93" s="139"/>
      <c r="M93" s="172"/>
      <c r="N93" s="173" t="s">
        <v>41</v>
      </c>
      <c r="O93" s="96"/>
      <c r="P93" s="96"/>
      <c r="Q93" s="174">
        <v>0.00083</v>
      </c>
      <c r="R93" s="174">
        <f>$Q$93*$H$93</f>
        <v>0.00713966</v>
      </c>
      <c r="S93" s="174">
        <v>4E-05</v>
      </c>
      <c r="T93" s="175">
        <f>$S$93*$H$93</f>
        <v>0.00034408</v>
      </c>
      <c r="AR93" s="99" t="s">
        <v>94</v>
      </c>
      <c r="AT93" s="99" t="s">
        <v>147</v>
      </c>
      <c r="AU93" s="99" t="s">
        <v>78</v>
      </c>
      <c r="AY93" s="6" t="s">
        <v>144</v>
      </c>
      <c r="BE93" s="176">
        <f>IF($N$93="základní",$J$93,0)</f>
        <v>0</v>
      </c>
      <c r="BF93" s="176">
        <f>IF($N$93="snížená",$J$93,0)</f>
        <v>0</v>
      </c>
      <c r="BG93" s="176">
        <f>IF($N$93="zákl. přenesená",$J$93,0)</f>
        <v>0</v>
      </c>
      <c r="BH93" s="176">
        <f>IF($N$93="sníž. přenesená",$J$93,0)</f>
        <v>0</v>
      </c>
      <c r="BI93" s="176">
        <f>IF($N$93="nulová",$J$93,0)</f>
        <v>0</v>
      </c>
      <c r="BJ93" s="99" t="s">
        <v>20</v>
      </c>
      <c r="BK93" s="176">
        <f>ROUND($I$93*$H$93,2)</f>
        <v>0</v>
      </c>
      <c r="BL93" s="99" t="s">
        <v>94</v>
      </c>
      <c r="BM93" s="99" t="s">
        <v>715</v>
      </c>
    </row>
    <row r="94" spans="2:51" s="6" customFormat="1" ht="13.5" customHeight="1">
      <c r="B94" s="177"/>
      <c r="C94" s="178"/>
      <c r="D94" s="179" t="s">
        <v>153</v>
      </c>
      <c r="E94" s="180"/>
      <c r="F94" s="180" t="s">
        <v>716</v>
      </c>
      <c r="G94" s="178"/>
      <c r="H94" s="181">
        <v>8.602</v>
      </c>
      <c r="J94" s="178"/>
      <c r="K94" s="178"/>
      <c r="L94" s="182"/>
      <c r="M94" s="183"/>
      <c r="N94" s="178"/>
      <c r="O94" s="178"/>
      <c r="P94" s="178"/>
      <c r="Q94" s="178"/>
      <c r="R94" s="178"/>
      <c r="S94" s="178"/>
      <c r="T94" s="184"/>
      <c r="AT94" s="185" t="s">
        <v>153</v>
      </c>
      <c r="AU94" s="185" t="s">
        <v>78</v>
      </c>
      <c r="AV94" s="185" t="s">
        <v>78</v>
      </c>
      <c r="AW94" s="185" t="s">
        <v>108</v>
      </c>
      <c r="AX94" s="185" t="s">
        <v>70</v>
      </c>
      <c r="AY94" s="185" t="s">
        <v>144</v>
      </c>
    </row>
    <row r="95" spans="2:63" s="152" customFormat="1" ht="30" customHeight="1">
      <c r="B95" s="153"/>
      <c r="C95" s="154"/>
      <c r="D95" s="154" t="s">
        <v>69</v>
      </c>
      <c r="E95" s="163" t="s">
        <v>169</v>
      </c>
      <c r="F95" s="163" t="s">
        <v>170</v>
      </c>
      <c r="G95" s="154"/>
      <c r="H95" s="154"/>
      <c r="J95" s="164">
        <f>$BK$95</f>
        <v>0</v>
      </c>
      <c r="K95" s="154"/>
      <c r="L95" s="157"/>
      <c r="M95" s="158"/>
      <c r="N95" s="154"/>
      <c r="O95" s="154"/>
      <c r="P95" s="159">
        <f>SUM($P$96:$P$154)</f>
        <v>0</v>
      </c>
      <c r="Q95" s="154"/>
      <c r="R95" s="159">
        <f>SUM($R$96:$R$154)</f>
        <v>24.14531045999999</v>
      </c>
      <c r="S95" s="154"/>
      <c r="T95" s="160">
        <f>SUM($T$96:$T$154)</f>
        <v>0</v>
      </c>
      <c r="AR95" s="161" t="s">
        <v>20</v>
      </c>
      <c r="AT95" s="161" t="s">
        <v>69</v>
      </c>
      <c r="AU95" s="161" t="s">
        <v>20</v>
      </c>
      <c r="AY95" s="161" t="s">
        <v>144</v>
      </c>
      <c r="BK95" s="162">
        <f>SUM($BK$96:$BK$154)</f>
        <v>0</v>
      </c>
    </row>
    <row r="96" spans="2:65" s="6" customFormat="1" ht="13.5" customHeight="1">
      <c r="B96" s="95"/>
      <c r="C96" s="165" t="s">
        <v>365</v>
      </c>
      <c r="D96" s="165" t="s">
        <v>147</v>
      </c>
      <c r="E96" s="166" t="s">
        <v>172</v>
      </c>
      <c r="F96" s="167" t="s">
        <v>173</v>
      </c>
      <c r="G96" s="168" t="s">
        <v>174</v>
      </c>
      <c r="H96" s="169">
        <v>1011.528</v>
      </c>
      <c r="I96" s="170"/>
      <c r="J96" s="171">
        <f>ROUND($I$96*$H$96,2)</f>
        <v>0</v>
      </c>
      <c r="K96" s="167"/>
      <c r="L96" s="139"/>
      <c r="M96" s="172"/>
      <c r="N96" s="173" t="s">
        <v>41</v>
      </c>
      <c r="O96" s="96"/>
      <c r="P96" s="96"/>
      <c r="Q96" s="174">
        <v>0.0079</v>
      </c>
      <c r="R96" s="174">
        <f>$Q$96*$H$96</f>
        <v>7.991071200000001</v>
      </c>
      <c r="S96" s="174">
        <v>0</v>
      </c>
      <c r="T96" s="175">
        <f>$S$96*$H$96</f>
        <v>0</v>
      </c>
      <c r="AR96" s="99" t="s">
        <v>94</v>
      </c>
      <c r="AT96" s="99" t="s">
        <v>147</v>
      </c>
      <c r="AU96" s="99" t="s">
        <v>78</v>
      </c>
      <c r="AY96" s="6" t="s">
        <v>144</v>
      </c>
      <c r="BE96" s="176">
        <f>IF($N$96="základní",$J$96,0)</f>
        <v>0</v>
      </c>
      <c r="BF96" s="176">
        <f>IF($N$96="snížená",$J$96,0)</f>
        <v>0</v>
      </c>
      <c r="BG96" s="176">
        <f>IF($N$96="zákl. přenesená",$J$96,0)</f>
        <v>0</v>
      </c>
      <c r="BH96" s="176">
        <f>IF($N$96="sníž. přenesená",$J$96,0)</f>
        <v>0</v>
      </c>
      <c r="BI96" s="176">
        <f>IF($N$96="nulová",$J$96,0)</f>
        <v>0</v>
      </c>
      <c r="BJ96" s="99" t="s">
        <v>20</v>
      </c>
      <c r="BK96" s="176">
        <f>ROUND($I$96*$H$96,2)</f>
        <v>0</v>
      </c>
      <c r="BL96" s="99" t="s">
        <v>94</v>
      </c>
      <c r="BM96" s="99" t="s">
        <v>717</v>
      </c>
    </row>
    <row r="97" spans="2:51" s="6" customFormat="1" ht="13.5" customHeight="1">
      <c r="B97" s="177"/>
      <c r="C97" s="178"/>
      <c r="D97" s="179" t="s">
        <v>153</v>
      </c>
      <c r="E97" s="180"/>
      <c r="F97" s="180" t="s">
        <v>718</v>
      </c>
      <c r="G97" s="178"/>
      <c r="H97" s="181">
        <v>1011.528</v>
      </c>
      <c r="J97" s="178"/>
      <c r="K97" s="178"/>
      <c r="L97" s="182"/>
      <c r="M97" s="183"/>
      <c r="N97" s="178"/>
      <c r="O97" s="178"/>
      <c r="P97" s="178"/>
      <c r="Q97" s="178"/>
      <c r="R97" s="178"/>
      <c r="S97" s="178"/>
      <c r="T97" s="184"/>
      <c r="AT97" s="185" t="s">
        <v>153</v>
      </c>
      <c r="AU97" s="185" t="s">
        <v>78</v>
      </c>
      <c r="AV97" s="185" t="s">
        <v>78</v>
      </c>
      <c r="AW97" s="185" t="s">
        <v>108</v>
      </c>
      <c r="AX97" s="185" t="s">
        <v>20</v>
      </c>
      <c r="AY97" s="185" t="s">
        <v>144</v>
      </c>
    </row>
    <row r="98" spans="2:65" s="6" customFormat="1" ht="13.5" customHeight="1">
      <c r="B98" s="95"/>
      <c r="C98" s="165" t="s">
        <v>369</v>
      </c>
      <c r="D98" s="165" t="s">
        <v>147</v>
      </c>
      <c r="E98" s="166" t="s">
        <v>178</v>
      </c>
      <c r="F98" s="167" t="s">
        <v>179</v>
      </c>
      <c r="G98" s="168" t="s">
        <v>174</v>
      </c>
      <c r="H98" s="169">
        <v>132.763</v>
      </c>
      <c r="I98" s="170"/>
      <c r="J98" s="171">
        <f>ROUND($I$98*$H$98,2)</f>
        <v>0</v>
      </c>
      <c r="K98" s="167"/>
      <c r="L98" s="139"/>
      <c r="M98" s="172"/>
      <c r="N98" s="173" t="s">
        <v>41</v>
      </c>
      <c r="O98" s="96"/>
      <c r="P98" s="96"/>
      <c r="Q98" s="174">
        <v>0.0079</v>
      </c>
      <c r="R98" s="174">
        <f>$Q$98*$H$98</f>
        <v>1.0488277000000001</v>
      </c>
      <c r="S98" s="174">
        <v>0</v>
      </c>
      <c r="T98" s="175">
        <f>$S$98*$H$98</f>
        <v>0</v>
      </c>
      <c r="AR98" s="99" t="s">
        <v>94</v>
      </c>
      <c r="AT98" s="99" t="s">
        <v>147</v>
      </c>
      <c r="AU98" s="99" t="s">
        <v>78</v>
      </c>
      <c r="AY98" s="6" t="s">
        <v>144</v>
      </c>
      <c r="BE98" s="176">
        <f>IF($N$98="základní",$J$98,0)</f>
        <v>0</v>
      </c>
      <c r="BF98" s="176">
        <f>IF($N$98="snížená",$J$98,0)</f>
        <v>0</v>
      </c>
      <c r="BG98" s="176">
        <f>IF($N$98="zákl. přenesená",$J$98,0)</f>
        <v>0</v>
      </c>
      <c r="BH98" s="176">
        <f>IF($N$98="sníž. přenesená",$J$98,0)</f>
        <v>0</v>
      </c>
      <c r="BI98" s="176">
        <f>IF($N$98="nulová",$J$98,0)</f>
        <v>0</v>
      </c>
      <c r="BJ98" s="99" t="s">
        <v>20</v>
      </c>
      <c r="BK98" s="176">
        <f>ROUND($I$98*$H$98,2)</f>
        <v>0</v>
      </c>
      <c r="BL98" s="99" t="s">
        <v>94</v>
      </c>
      <c r="BM98" s="99" t="s">
        <v>719</v>
      </c>
    </row>
    <row r="99" spans="2:51" s="6" customFormat="1" ht="13.5" customHeight="1">
      <c r="B99" s="177"/>
      <c r="C99" s="178"/>
      <c r="D99" s="179" t="s">
        <v>153</v>
      </c>
      <c r="E99" s="180"/>
      <c r="F99" s="180" t="s">
        <v>720</v>
      </c>
      <c r="G99" s="178"/>
      <c r="H99" s="181">
        <v>132.763</v>
      </c>
      <c r="J99" s="178"/>
      <c r="K99" s="178"/>
      <c r="L99" s="182"/>
      <c r="M99" s="183"/>
      <c r="N99" s="178"/>
      <c r="O99" s="178"/>
      <c r="P99" s="178"/>
      <c r="Q99" s="178"/>
      <c r="R99" s="178"/>
      <c r="S99" s="178"/>
      <c r="T99" s="184"/>
      <c r="AT99" s="185" t="s">
        <v>153</v>
      </c>
      <c r="AU99" s="185" t="s">
        <v>78</v>
      </c>
      <c r="AV99" s="185" t="s">
        <v>78</v>
      </c>
      <c r="AW99" s="185" t="s">
        <v>108</v>
      </c>
      <c r="AX99" s="185" t="s">
        <v>20</v>
      </c>
      <c r="AY99" s="185" t="s">
        <v>144</v>
      </c>
    </row>
    <row r="100" spans="2:65" s="6" customFormat="1" ht="13.5" customHeight="1">
      <c r="B100" s="95"/>
      <c r="C100" s="165" t="s">
        <v>373</v>
      </c>
      <c r="D100" s="165" t="s">
        <v>147</v>
      </c>
      <c r="E100" s="166" t="s">
        <v>183</v>
      </c>
      <c r="F100" s="167" t="s">
        <v>184</v>
      </c>
      <c r="G100" s="168" t="s">
        <v>174</v>
      </c>
      <c r="H100" s="169">
        <v>50.576</v>
      </c>
      <c r="I100" s="170"/>
      <c r="J100" s="171">
        <f>ROUND($I$100*$H$100,2)</f>
        <v>0</v>
      </c>
      <c r="K100" s="167"/>
      <c r="L100" s="139"/>
      <c r="M100" s="172"/>
      <c r="N100" s="173" t="s">
        <v>41</v>
      </c>
      <c r="O100" s="96"/>
      <c r="P100" s="96"/>
      <c r="Q100" s="174">
        <v>0.0079</v>
      </c>
      <c r="R100" s="174">
        <f>$Q$100*$H$100</f>
        <v>0.39955040000000003</v>
      </c>
      <c r="S100" s="174">
        <v>0</v>
      </c>
      <c r="T100" s="175">
        <f>$S$100*$H$100</f>
        <v>0</v>
      </c>
      <c r="AR100" s="99" t="s">
        <v>94</v>
      </c>
      <c r="AT100" s="99" t="s">
        <v>147</v>
      </c>
      <c r="AU100" s="99" t="s">
        <v>78</v>
      </c>
      <c r="AY100" s="6" t="s">
        <v>144</v>
      </c>
      <c r="BE100" s="176">
        <f>IF($N$100="základní",$J$100,0)</f>
        <v>0</v>
      </c>
      <c r="BF100" s="176">
        <f>IF($N$100="snížená",$J$100,0)</f>
        <v>0</v>
      </c>
      <c r="BG100" s="176">
        <f>IF($N$100="zákl. přenesená",$J$100,0)</f>
        <v>0</v>
      </c>
      <c r="BH100" s="176">
        <f>IF($N$100="sníž. přenesená",$J$100,0)</f>
        <v>0</v>
      </c>
      <c r="BI100" s="176">
        <f>IF($N$100="nulová",$J$100,0)</f>
        <v>0</v>
      </c>
      <c r="BJ100" s="99" t="s">
        <v>20</v>
      </c>
      <c r="BK100" s="176">
        <f>ROUND($I$100*$H$100,2)</f>
        <v>0</v>
      </c>
      <c r="BL100" s="99" t="s">
        <v>94</v>
      </c>
      <c r="BM100" s="99" t="s">
        <v>721</v>
      </c>
    </row>
    <row r="101" spans="2:51" s="6" customFormat="1" ht="13.5" customHeight="1">
      <c r="B101" s="177"/>
      <c r="C101" s="178"/>
      <c r="D101" s="179" t="s">
        <v>153</v>
      </c>
      <c r="E101" s="180"/>
      <c r="F101" s="180" t="s">
        <v>722</v>
      </c>
      <c r="G101" s="178"/>
      <c r="H101" s="181">
        <v>50.576</v>
      </c>
      <c r="J101" s="178"/>
      <c r="K101" s="178"/>
      <c r="L101" s="182"/>
      <c r="M101" s="183"/>
      <c r="N101" s="178"/>
      <c r="O101" s="178"/>
      <c r="P101" s="178"/>
      <c r="Q101" s="178"/>
      <c r="R101" s="178"/>
      <c r="S101" s="178"/>
      <c r="T101" s="184"/>
      <c r="AT101" s="185" t="s">
        <v>153</v>
      </c>
      <c r="AU101" s="185" t="s">
        <v>78</v>
      </c>
      <c r="AV101" s="185" t="s">
        <v>78</v>
      </c>
      <c r="AW101" s="185" t="s">
        <v>108</v>
      </c>
      <c r="AX101" s="185" t="s">
        <v>20</v>
      </c>
      <c r="AY101" s="185" t="s">
        <v>144</v>
      </c>
    </row>
    <row r="102" spans="2:65" s="6" customFormat="1" ht="13.5" customHeight="1">
      <c r="B102" s="95"/>
      <c r="C102" s="165" t="s">
        <v>723</v>
      </c>
      <c r="D102" s="165" t="s">
        <v>147</v>
      </c>
      <c r="E102" s="166" t="s">
        <v>188</v>
      </c>
      <c r="F102" s="167" t="s">
        <v>189</v>
      </c>
      <c r="G102" s="168" t="s">
        <v>150</v>
      </c>
      <c r="H102" s="169">
        <v>140.492</v>
      </c>
      <c r="I102" s="170"/>
      <c r="J102" s="171">
        <f>ROUND($I$102*$H$102,2)</f>
        <v>0</v>
      </c>
      <c r="K102" s="167" t="s">
        <v>151</v>
      </c>
      <c r="L102" s="139"/>
      <c r="M102" s="172"/>
      <c r="N102" s="173" t="s">
        <v>41</v>
      </c>
      <c r="O102" s="96"/>
      <c r="P102" s="96"/>
      <c r="Q102" s="174">
        <v>0</v>
      </c>
      <c r="R102" s="174">
        <f>$Q$102*$H$102</f>
        <v>0</v>
      </c>
      <c r="S102" s="174">
        <v>0</v>
      </c>
      <c r="T102" s="175">
        <f>$S$102*$H$102</f>
        <v>0</v>
      </c>
      <c r="AR102" s="99" t="s">
        <v>94</v>
      </c>
      <c r="AT102" s="99" t="s">
        <v>147</v>
      </c>
      <c r="AU102" s="99" t="s">
        <v>78</v>
      </c>
      <c r="AY102" s="6" t="s">
        <v>144</v>
      </c>
      <c r="BE102" s="176">
        <f>IF($N$102="základní",$J$102,0)</f>
        <v>0</v>
      </c>
      <c r="BF102" s="176">
        <f>IF($N$102="snížená",$J$102,0)</f>
        <v>0</v>
      </c>
      <c r="BG102" s="176">
        <f>IF($N$102="zákl. přenesená",$J$102,0)</f>
        <v>0</v>
      </c>
      <c r="BH102" s="176">
        <f>IF($N$102="sníž. přenesená",$J$102,0)</f>
        <v>0</v>
      </c>
      <c r="BI102" s="176">
        <f>IF($N$102="nulová",$J$102,0)</f>
        <v>0</v>
      </c>
      <c r="BJ102" s="99" t="s">
        <v>20</v>
      </c>
      <c r="BK102" s="176">
        <f>ROUND($I$102*$H$102,2)</f>
        <v>0</v>
      </c>
      <c r="BL102" s="99" t="s">
        <v>94</v>
      </c>
      <c r="BM102" s="99" t="s">
        <v>724</v>
      </c>
    </row>
    <row r="103" spans="2:51" s="6" customFormat="1" ht="13.5" customHeight="1">
      <c r="B103" s="177"/>
      <c r="C103" s="178"/>
      <c r="D103" s="179" t="s">
        <v>153</v>
      </c>
      <c r="E103" s="180"/>
      <c r="F103" s="180" t="s">
        <v>725</v>
      </c>
      <c r="G103" s="178"/>
      <c r="H103" s="181">
        <v>140.492</v>
      </c>
      <c r="J103" s="178"/>
      <c r="K103" s="178"/>
      <c r="L103" s="182"/>
      <c r="M103" s="183"/>
      <c r="N103" s="178"/>
      <c r="O103" s="178"/>
      <c r="P103" s="178"/>
      <c r="Q103" s="178"/>
      <c r="R103" s="178"/>
      <c r="S103" s="178"/>
      <c r="T103" s="184"/>
      <c r="AT103" s="185" t="s">
        <v>153</v>
      </c>
      <c r="AU103" s="185" t="s">
        <v>78</v>
      </c>
      <c r="AV103" s="185" t="s">
        <v>78</v>
      </c>
      <c r="AW103" s="185" t="s">
        <v>108</v>
      </c>
      <c r="AX103" s="185" t="s">
        <v>20</v>
      </c>
      <c r="AY103" s="185" t="s">
        <v>144</v>
      </c>
    </row>
    <row r="104" spans="2:65" s="6" customFormat="1" ht="13.5" customHeight="1">
      <c r="B104" s="95"/>
      <c r="C104" s="165" t="s">
        <v>726</v>
      </c>
      <c r="D104" s="165" t="s">
        <v>147</v>
      </c>
      <c r="E104" s="166" t="s">
        <v>237</v>
      </c>
      <c r="F104" s="167" t="s">
        <v>238</v>
      </c>
      <c r="G104" s="168" t="s">
        <v>150</v>
      </c>
      <c r="H104" s="169">
        <v>9.807</v>
      </c>
      <c r="I104" s="170"/>
      <c r="J104" s="171">
        <f>ROUND($I$104*$H$104,2)</f>
        <v>0</v>
      </c>
      <c r="K104" s="167"/>
      <c r="L104" s="139"/>
      <c r="M104" s="172"/>
      <c r="N104" s="173" t="s">
        <v>41</v>
      </c>
      <c r="O104" s="96"/>
      <c r="P104" s="96"/>
      <c r="Q104" s="174">
        <v>0.14018</v>
      </c>
      <c r="R104" s="174">
        <f>$Q$104*$H$104</f>
        <v>1.37474526</v>
      </c>
      <c r="S104" s="174">
        <v>0</v>
      </c>
      <c r="T104" s="175">
        <f>$S$104*$H$104</f>
        <v>0</v>
      </c>
      <c r="AR104" s="99" t="s">
        <v>94</v>
      </c>
      <c r="AT104" s="99" t="s">
        <v>147</v>
      </c>
      <c r="AU104" s="99" t="s">
        <v>78</v>
      </c>
      <c r="AY104" s="6" t="s">
        <v>144</v>
      </c>
      <c r="BE104" s="176">
        <f>IF($N$104="základní",$J$104,0)</f>
        <v>0</v>
      </c>
      <c r="BF104" s="176">
        <f>IF($N$104="snížená",$J$104,0)</f>
        <v>0</v>
      </c>
      <c r="BG104" s="176">
        <f>IF($N$104="zákl. přenesená",$J$104,0)</f>
        <v>0</v>
      </c>
      <c r="BH104" s="176">
        <f>IF($N$104="sníž. přenesená",$J$104,0)</f>
        <v>0</v>
      </c>
      <c r="BI104" s="176">
        <f>IF($N$104="nulová",$J$104,0)</f>
        <v>0</v>
      </c>
      <c r="BJ104" s="99" t="s">
        <v>20</v>
      </c>
      <c r="BK104" s="176">
        <f>ROUND($I$104*$H$104,2)</f>
        <v>0</v>
      </c>
      <c r="BL104" s="99" t="s">
        <v>94</v>
      </c>
      <c r="BM104" s="99" t="s">
        <v>727</v>
      </c>
    </row>
    <row r="105" spans="2:51" s="6" customFormat="1" ht="13.5" customHeight="1">
      <c r="B105" s="177"/>
      <c r="C105" s="178"/>
      <c r="D105" s="179" t="s">
        <v>153</v>
      </c>
      <c r="E105" s="180"/>
      <c r="F105" s="180" t="s">
        <v>728</v>
      </c>
      <c r="G105" s="178"/>
      <c r="H105" s="181">
        <v>9.807</v>
      </c>
      <c r="J105" s="178"/>
      <c r="K105" s="178"/>
      <c r="L105" s="182"/>
      <c r="M105" s="183"/>
      <c r="N105" s="178"/>
      <c r="O105" s="178"/>
      <c r="P105" s="178"/>
      <c r="Q105" s="178"/>
      <c r="R105" s="178"/>
      <c r="S105" s="178"/>
      <c r="T105" s="184"/>
      <c r="AT105" s="185" t="s">
        <v>153</v>
      </c>
      <c r="AU105" s="185" t="s">
        <v>78</v>
      </c>
      <c r="AV105" s="185" t="s">
        <v>78</v>
      </c>
      <c r="AW105" s="185" t="s">
        <v>108</v>
      </c>
      <c r="AX105" s="185" t="s">
        <v>20</v>
      </c>
      <c r="AY105" s="185" t="s">
        <v>144</v>
      </c>
    </row>
    <row r="106" spans="2:65" s="6" customFormat="1" ht="24" customHeight="1">
      <c r="B106" s="95"/>
      <c r="C106" s="165" t="s">
        <v>729</v>
      </c>
      <c r="D106" s="165" t="s">
        <v>147</v>
      </c>
      <c r="E106" s="166" t="s">
        <v>730</v>
      </c>
      <c r="F106" s="167" t="s">
        <v>731</v>
      </c>
      <c r="G106" s="168" t="s">
        <v>150</v>
      </c>
      <c r="H106" s="169">
        <v>8.795</v>
      </c>
      <c r="I106" s="170"/>
      <c r="J106" s="171">
        <f>ROUND($I$106*$H$106,2)</f>
        <v>0</v>
      </c>
      <c r="K106" s="167"/>
      <c r="L106" s="139"/>
      <c r="M106" s="172"/>
      <c r="N106" s="173" t="s">
        <v>41</v>
      </c>
      <c r="O106" s="96"/>
      <c r="P106" s="96"/>
      <c r="Q106" s="174">
        <v>0.14018</v>
      </c>
      <c r="R106" s="174">
        <f>$Q$106*$H$106</f>
        <v>1.2328831</v>
      </c>
      <c r="S106" s="174">
        <v>0</v>
      </c>
      <c r="T106" s="175">
        <f>$S$106*$H$106</f>
        <v>0</v>
      </c>
      <c r="AR106" s="99" t="s">
        <v>94</v>
      </c>
      <c r="AT106" s="99" t="s">
        <v>147</v>
      </c>
      <c r="AU106" s="99" t="s">
        <v>78</v>
      </c>
      <c r="AY106" s="6" t="s">
        <v>144</v>
      </c>
      <c r="BE106" s="176">
        <f>IF($N$106="základní",$J$106,0)</f>
        <v>0</v>
      </c>
      <c r="BF106" s="176">
        <f>IF($N$106="snížená",$J$106,0)</f>
        <v>0</v>
      </c>
      <c r="BG106" s="176">
        <f>IF($N$106="zákl. přenesená",$J$106,0)</f>
        <v>0</v>
      </c>
      <c r="BH106" s="176">
        <f>IF($N$106="sníž. přenesená",$J$106,0)</f>
        <v>0</v>
      </c>
      <c r="BI106" s="176">
        <f>IF($N$106="nulová",$J$106,0)</f>
        <v>0</v>
      </c>
      <c r="BJ106" s="99" t="s">
        <v>20</v>
      </c>
      <c r="BK106" s="176">
        <f>ROUND($I$106*$H$106,2)</f>
        <v>0</v>
      </c>
      <c r="BL106" s="99" t="s">
        <v>94</v>
      </c>
      <c r="BM106" s="99" t="s">
        <v>732</v>
      </c>
    </row>
    <row r="107" spans="2:51" s="6" customFormat="1" ht="13.5" customHeight="1">
      <c r="B107" s="177"/>
      <c r="C107" s="178"/>
      <c r="D107" s="179" t="s">
        <v>153</v>
      </c>
      <c r="E107" s="180"/>
      <c r="F107" s="180" t="s">
        <v>733</v>
      </c>
      <c r="G107" s="178"/>
      <c r="H107" s="181">
        <v>8.795</v>
      </c>
      <c r="J107" s="178"/>
      <c r="K107" s="178"/>
      <c r="L107" s="182"/>
      <c r="M107" s="183"/>
      <c r="N107" s="178"/>
      <c r="O107" s="178"/>
      <c r="P107" s="178"/>
      <c r="Q107" s="178"/>
      <c r="R107" s="178"/>
      <c r="S107" s="178"/>
      <c r="T107" s="184"/>
      <c r="AT107" s="185" t="s">
        <v>153</v>
      </c>
      <c r="AU107" s="185" t="s">
        <v>78</v>
      </c>
      <c r="AV107" s="185" t="s">
        <v>78</v>
      </c>
      <c r="AW107" s="185" t="s">
        <v>108</v>
      </c>
      <c r="AX107" s="185" t="s">
        <v>20</v>
      </c>
      <c r="AY107" s="185" t="s">
        <v>144</v>
      </c>
    </row>
    <row r="108" spans="2:65" s="6" customFormat="1" ht="24" customHeight="1">
      <c r="B108" s="95"/>
      <c r="C108" s="165" t="s">
        <v>734</v>
      </c>
      <c r="D108" s="165" t="s">
        <v>147</v>
      </c>
      <c r="E108" s="166" t="s">
        <v>735</v>
      </c>
      <c r="F108" s="167" t="s">
        <v>736</v>
      </c>
      <c r="G108" s="168" t="s">
        <v>150</v>
      </c>
      <c r="H108" s="169">
        <v>10.166</v>
      </c>
      <c r="I108" s="170"/>
      <c r="J108" s="171">
        <f>ROUND($I$108*$H$108,2)</f>
        <v>0</v>
      </c>
      <c r="K108" s="167"/>
      <c r="L108" s="139"/>
      <c r="M108" s="172"/>
      <c r="N108" s="173" t="s">
        <v>41</v>
      </c>
      <c r="O108" s="96"/>
      <c r="P108" s="96"/>
      <c r="Q108" s="174">
        <v>0.14018</v>
      </c>
      <c r="R108" s="174">
        <f>$Q$108*$H$108</f>
        <v>1.4250698800000001</v>
      </c>
      <c r="S108" s="174">
        <v>0</v>
      </c>
      <c r="T108" s="175">
        <f>$S$108*$H$108</f>
        <v>0</v>
      </c>
      <c r="AR108" s="99" t="s">
        <v>94</v>
      </c>
      <c r="AT108" s="99" t="s">
        <v>147</v>
      </c>
      <c r="AU108" s="99" t="s">
        <v>78</v>
      </c>
      <c r="AY108" s="6" t="s">
        <v>144</v>
      </c>
      <c r="BE108" s="176">
        <f>IF($N$108="základní",$J$108,0)</f>
        <v>0</v>
      </c>
      <c r="BF108" s="176">
        <f>IF($N$108="snížená",$J$108,0)</f>
        <v>0</v>
      </c>
      <c r="BG108" s="176">
        <f>IF($N$108="zákl. přenesená",$J$108,0)</f>
        <v>0</v>
      </c>
      <c r="BH108" s="176">
        <f>IF($N$108="sníž. přenesená",$J$108,0)</f>
        <v>0</v>
      </c>
      <c r="BI108" s="176">
        <f>IF($N$108="nulová",$J$108,0)</f>
        <v>0</v>
      </c>
      <c r="BJ108" s="99" t="s">
        <v>20</v>
      </c>
      <c r="BK108" s="176">
        <f>ROUND($I$108*$H$108,2)</f>
        <v>0</v>
      </c>
      <c r="BL108" s="99" t="s">
        <v>94</v>
      </c>
      <c r="BM108" s="99" t="s">
        <v>737</v>
      </c>
    </row>
    <row r="109" spans="2:47" s="6" customFormat="1" ht="105.75" customHeight="1">
      <c r="B109" s="95"/>
      <c r="C109" s="96"/>
      <c r="D109" s="179" t="s">
        <v>161</v>
      </c>
      <c r="E109" s="96"/>
      <c r="F109" s="186" t="s">
        <v>738</v>
      </c>
      <c r="G109" s="96"/>
      <c r="H109" s="96"/>
      <c r="J109" s="96"/>
      <c r="K109" s="96"/>
      <c r="L109" s="139"/>
      <c r="M109" s="187"/>
      <c r="N109" s="96"/>
      <c r="O109" s="96"/>
      <c r="P109" s="96"/>
      <c r="Q109" s="96"/>
      <c r="R109" s="96"/>
      <c r="S109" s="96"/>
      <c r="T109" s="188"/>
      <c r="AT109" s="6" t="s">
        <v>161</v>
      </c>
      <c r="AU109" s="6" t="s">
        <v>78</v>
      </c>
    </row>
    <row r="110" spans="2:51" s="6" customFormat="1" ht="13.5" customHeight="1">
      <c r="B110" s="177"/>
      <c r="C110" s="178"/>
      <c r="D110" s="189" t="s">
        <v>153</v>
      </c>
      <c r="E110" s="178"/>
      <c r="F110" s="180" t="s">
        <v>739</v>
      </c>
      <c r="G110" s="178"/>
      <c r="H110" s="181">
        <v>10.166</v>
      </c>
      <c r="J110" s="178"/>
      <c r="K110" s="178"/>
      <c r="L110" s="182"/>
      <c r="M110" s="183"/>
      <c r="N110" s="178"/>
      <c r="O110" s="178"/>
      <c r="P110" s="178"/>
      <c r="Q110" s="178"/>
      <c r="R110" s="178"/>
      <c r="S110" s="178"/>
      <c r="T110" s="184"/>
      <c r="AT110" s="185" t="s">
        <v>153</v>
      </c>
      <c r="AU110" s="185" t="s">
        <v>78</v>
      </c>
      <c r="AV110" s="185" t="s">
        <v>78</v>
      </c>
      <c r="AW110" s="185" t="s">
        <v>108</v>
      </c>
      <c r="AX110" s="185" t="s">
        <v>70</v>
      </c>
      <c r="AY110" s="185" t="s">
        <v>144</v>
      </c>
    </row>
    <row r="111" spans="2:65" s="6" customFormat="1" ht="24" customHeight="1">
      <c r="B111" s="95"/>
      <c r="C111" s="165" t="s">
        <v>740</v>
      </c>
      <c r="D111" s="165" t="s">
        <v>147</v>
      </c>
      <c r="E111" s="166" t="s">
        <v>741</v>
      </c>
      <c r="F111" s="167" t="s">
        <v>742</v>
      </c>
      <c r="G111" s="168" t="s">
        <v>150</v>
      </c>
      <c r="H111" s="169">
        <v>4.784</v>
      </c>
      <c r="I111" s="170"/>
      <c r="J111" s="171">
        <f>ROUND($I$111*$H$111,2)</f>
        <v>0</v>
      </c>
      <c r="K111" s="167"/>
      <c r="L111" s="139"/>
      <c r="M111" s="172"/>
      <c r="N111" s="173" t="s">
        <v>41</v>
      </c>
      <c r="O111" s="96"/>
      <c r="P111" s="96"/>
      <c r="Q111" s="174">
        <v>0.14018</v>
      </c>
      <c r="R111" s="174">
        <f>$Q$111*$H$111</f>
        <v>0.67062112</v>
      </c>
      <c r="S111" s="174">
        <v>0</v>
      </c>
      <c r="T111" s="175">
        <f>$S$111*$H$111</f>
        <v>0</v>
      </c>
      <c r="AR111" s="99" t="s">
        <v>94</v>
      </c>
      <c r="AT111" s="99" t="s">
        <v>147</v>
      </c>
      <c r="AU111" s="99" t="s">
        <v>78</v>
      </c>
      <c r="AY111" s="6" t="s">
        <v>144</v>
      </c>
      <c r="BE111" s="176">
        <f>IF($N$111="základní",$J$111,0)</f>
        <v>0</v>
      </c>
      <c r="BF111" s="176">
        <f>IF($N$111="snížená",$J$111,0)</f>
        <v>0</v>
      </c>
      <c r="BG111" s="176">
        <f>IF($N$111="zákl. přenesená",$J$111,0)</f>
        <v>0</v>
      </c>
      <c r="BH111" s="176">
        <f>IF($N$111="sníž. přenesená",$J$111,0)</f>
        <v>0</v>
      </c>
      <c r="BI111" s="176">
        <f>IF($N$111="nulová",$J$111,0)</f>
        <v>0</v>
      </c>
      <c r="BJ111" s="99" t="s">
        <v>20</v>
      </c>
      <c r="BK111" s="176">
        <f>ROUND($I$111*$H$111,2)</f>
        <v>0</v>
      </c>
      <c r="BL111" s="99" t="s">
        <v>94</v>
      </c>
      <c r="BM111" s="99" t="s">
        <v>743</v>
      </c>
    </row>
    <row r="112" spans="2:51" s="6" customFormat="1" ht="13.5" customHeight="1">
      <c r="B112" s="177"/>
      <c r="C112" s="178"/>
      <c r="D112" s="179" t="s">
        <v>153</v>
      </c>
      <c r="E112" s="180"/>
      <c r="F112" s="180" t="s">
        <v>744</v>
      </c>
      <c r="G112" s="178"/>
      <c r="H112" s="181">
        <v>4.784</v>
      </c>
      <c r="J112" s="178"/>
      <c r="K112" s="178"/>
      <c r="L112" s="182"/>
      <c r="M112" s="183"/>
      <c r="N112" s="178"/>
      <c r="O112" s="178"/>
      <c r="P112" s="178"/>
      <c r="Q112" s="178"/>
      <c r="R112" s="178"/>
      <c r="S112" s="178"/>
      <c r="T112" s="184"/>
      <c r="AT112" s="185" t="s">
        <v>153</v>
      </c>
      <c r="AU112" s="185" t="s">
        <v>78</v>
      </c>
      <c r="AV112" s="185" t="s">
        <v>78</v>
      </c>
      <c r="AW112" s="185" t="s">
        <v>108</v>
      </c>
      <c r="AX112" s="185" t="s">
        <v>70</v>
      </c>
      <c r="AY112" s="185" t="s">
        <v>144</v>
      </c>
    </row>
    <row r="113" spans="2:65" s="6" customFormat="1" ht="13.5" customHeight="1">
      <c r="B113" s="95"/>
      <c r="C113" s="165" t="s">
        <v>745</v>
      </c>
      <c r="D113" s="165" t="s">
        <v>147</v>
      </c>
      <c r="E113" s="166" t="s">
        <v>746</v>
      </c>
      <c r="F113" s="167" t="s">
        <v>747</v>
      </c>
      <c r="G113" s="168" t="s">
        <v>150</v>
      </c>
      <c r="H113" s="169">
        <v>10.166</v>
      </c>
      <c r="I113" s="170"/>
      <c r="J113" s="171">
        <f>ROUND($I$113*$H$113,2)</f>
        <v>0</v>
      </c>
      <c r="K113" s="167"/>
      <c r="L113" s="139"/>
      <c r="M113" s="172"/>
      <c r="N113" s="173" t="s">
        <v>41</v>
      </c>
      <c r="O113" s="96"/>
      <c r="P113" s="96"/>
      <c r="Q113" s="174">
        <v>0.0147</v>
      </c>
      <c r="R113" s="174">
        <f>$Q$113*$H$113</f>
        <v>0.1494402</v>
      </c>
      <c r="S113" s="174">
        <v>0</v>
      </c>
      <c r="T113" s="175">
        <f>$S$113*$H$113</f>
        <v>0</v>
      </c>
      <c r="AR113" s="99" t="s">
        <v>94</v>
      </c>
      <c r="AT113" s="99" t="s">
        <v>147</v>
      </c>
      <c r="AU113" s="99" t="s">
        <v>78</v>
      </c>
      <c r="AY113" s="6" t="s">
        <v>144</v>
      </c>
      <c r="BE113" s="176">
        <f>IF($N$113="základní",$J$113,0)</f>
        <v>0</v>
      </c>
      <c r="BF113" s="176">
        <f>IF($N$113="snížená",$J$113,0)</f>
        <v>0</v>
      </c>
      <c r="BG113" s="176">
        <f>IF($N$113="zákl. přenesená",$J$113,0)</f>
        <v>0</v>
      </c>
      <c r="BH113" s="176">
        <f>IF($N$113="sníž. přenesená",$J$113,0)</f>
        <v>0</v>
      </c>
      <c r="BI113" s="176">
        <f>IF($N$113="nulová",$J$113,0)</f>
        <v>0</v>
      </c>
      <c r="BJ113" s="99" t="s">
        <v>20</v>
      </c>
      <c r="BK113" s="176">
        <f>ROUND($I$113*$H$113,2)</f>
        <v>0</v>
      </c>
      <c r="BL113" s="99" t="s">
        <v>94</v>
      </c>
      <c r="BM113" s="99" t="s">
        <v>748</v>
      </c>
    </row>
    <row r="114" spans="2:51" s="6" customFormat="1" ht="13.5" customHeight="1">
      <c r="B114" s="177"/>
      <c r="C114" s="178"/>
      <c r="D114" s="179" t="s">
        <v>153</v>
      </c>
      <c r="E114" s="180"/>
      <c r="F114" s="180" t="s">
        <v>739</v>
      </c>
      <c r="G114" s="178"/>
      <c r="H114" s="181">
        <v>10.166</v>
      </c>
      <c r="J114" s="178"/>
      <c r="K114" s="178"/>
      <c r="L114" s="182"/>
      <c r="M114" s="183"/>
      <c r="N114" s="178"/>
      <c r="O114" s="178"/>
      <c r="P114" s="178"/>
      <c r="Q114" s="178"/>
      <c r="R114" s="178"/>
      <c r="S114" s="178"/>
      <c r="T114" s="184"/>
      <c r="AT114" s="185" t="s">
        <v>153</v>
      </c>
      <c r="AU114" s="185" t="s">
        <v>78</v>
      </c>
      <c r="AV114" s="185" t="s">
        <v>78</v>
      </c>
      <c r="AW114" s="185" t="s">
        <v>108</v>
      </c>
      <c r="AX114" s="185" t="s">
        <v>20</v>
      </c>
      <c r="AY114" s="185" t="s">
        <v>144</v>
      </c>
    </row>
    <row r="115" spans="2:65" s="6" customFormat="1" ht="13.5" customHeight="1">
      <c r="B115" s="95"/>
      <c r="C115" s="165" t="s">
        <v>749</v>
      </c>
      <c r="D115" s="165" t="s">
        <v>147</v>
      </c>
      <c r="E115" s="166" t="s">
        <v>750</v>
      </c>
      <c r="F115" s="167" t="s">
        <v>751</v>
      </c>
      <c r="G115" s="168" t="s">
        <v>150</v>
      </c>
      <c r="H115" s="169">
        <v>60.996</v>
      </c>
      <c r="I115" s="170"/>
      <c r="J115" s="171">
        <f>ROUND($I$115*$H$115,2)</f>
        <v>0</v>
      </c>
      <c r="K115" s="167"/>
      <c r="L115" s="139"/>
      <c r="M115" s="172"/>
      <c r="N115" s="173" t="s">
        <v>41</v>
      </c>
      <c r="O115" s="96"/>
      <c r="P115" s="96"/>
      <c r="Q115" s="174">
        <v>0.00735</v>
      </c>
      <c r="R115" s="174">
        <f>$Q$115*$H$115</f>
        <v>0.4483206</v>
      </c>
      <c r="S115" s="174">
        <v>0</v>
      </c>
      <c r="T115" s="175">
        <f>$S$115*$H$115</f>
        <v>0</v>
      </c>
      <c r="AR115" s="99" t="s">
        <v>94</v>
      </c>
      <c r="AT115" s="99" t="s">
        <v>147</v>
      </c>
      <c r="AU115" s="99" t="s">
        <v>78</v>
      </c>
      <c r="AY115" s="6" t="s">
        <v>144</v>
      </c>
      <c r="BE115" s="176">
        <f>IF($N$115="základní",$J$115,0)</f>
        <v>0</v>
      </c>
      <c r="BF115" s="176">
        <f>IF($N$115="snížená",$J$115,0)</f>
        <v>0</v>
      </c>
      <c r="BG115" s="176">
        <f>IF($N$115="zákl. přenesená",$J$115,0)</f>
        <v>0</v>
      </c>
      <c r="BH115" s="176">
        <f>IF($N$115="sníž. přenesená",$J$115,0)</f>
        <v>0</v>
      </c>
      <c r="BI115" s="176">
        <f>IF($N$115="nulová",$J$115,0)</f>
        <v>0</v>
      </c>
      <c r="BJ115" s="99" t="s">
        <v>20</v>
      </c>
      <c r="BK115" s="176">
        <f>ROUND($I$115*$H$115,2)</f>
        <v>0</v>
      </c>
      <c r="BL115" s="99" t="s">
        <v>94</v>
      </c>
      <c r="BM115" s="99" t="s">
        <v>752</v>
      </c>
    </row>
    <row r="116" spans="2:51" s="6" customFormat="1" ht="13.5" customHeight="1">
      <c r="B116" s="177"/>
      <c r="C116" s="178"/>
      <c r="D116" s="179" t="s">
        <v>153</v>
      </c>
      <c r="E116" s="180"/>
      <c r="F116" s="180" t="s">
        <v>753</v>
      </c>
      <c r="G116" s="178"/>
      <c r="H116" s="181">
        <v>60.996</v>
      </c>
      <c r="J116" s="178"/>
      <c r="K116" s="178"/>
      <c r="L116" s="182"/>
      <c r="M116" s="183"/>
      <c r="N116" s="178"/>
      <c r="O116" s="178"/>
      <c r="P116" s="178"/>
      <c r="Q116" s="178"/>
      <c r="R116" s="178"/>
      <c r="S116" s="178"/>
      <c r="T116" s="184"/>
      <c r="AT116" s="185" t="s">
        <v>153</v>
      </c>
      <c r="AU116" s="185" t="s">
        <v>78</v>
      </c>
      <c r="AV116" s="185" t="s">
        <v>78</v>
      </c>
      <c r="AW116" s="185" t="s">
        <v>108</v>
      </c>
      <c r="AX116" s="185" t="s">
        <v>20</v>
      </c>
      <c r="AY116" s="185" t="s">
        <v>144</v>
      </c>
    </row>
    <row r="117" spans="2:65" s="6" customFormat="1" ht="24" customHeight="1">
      <c r="B117" s="95"/>
      <c r="C117" s="165" t="s">
        <v>754</v>
      </c>
      <c r="D117" s="165" t="s">
        <v>147</v>
      </c>
      <c r="E117" s="166" t="s">
        <v>755</v>
      </c>
      <c r="F117" s="167" t="s">
        <v>756</v>
      </c>
      <c r="G117" s="168" t="s">
        <v>209</v>
      </c>
      <c r="H117" s="169">
        <v>9.2</v>
      </c>
      <c r="I117" s="170"/>
      <c r="J117" s="171">
        <f>ROUND($I$117*$H$117,2)</f>
        <v>0</v>
      </c>
      <c r="K117" s="167"/>
      <c r="L117" s="139"/>
      <c r="M117" s="172"/>
      <c r="N117" s="173" t="s">
        <v>41</v>
      </c>
      <c r="O117" s="96"/>
      <c r="P117" s="96"/>
      <c r="Q117" s="174">
        <v>0.14018</v>
      </c>
      <c r="R117" s="174">
        <f>$Q$117*$H$117</f>
        <v>1.289656</v>
      </c>
      <c r="S117" s="174">
        <v>0</v>
      </c>
      <c r="T117" s="175">
        <f>$S$117*$H$117</f>
        <v>0</v>
      </c>
      <c r="AR117" s="99" t="s">
        <v>94</v>
      </c>
      <c r="AT117" s="99" t="s">
        <v>147</v>
      </c>
      <c r="AU117" s="99" t="s">
        <v>78</v>
      </c>
      <c r="AY117" s="6" t="s">
        <v>144</v>
      </c>
      <c r="BE117" s="176">
        <f>IF($N$117="základní",$J$117,0)</f>
        <v>0</v>
      </c>
      <c r="BF117" s="176">
        <f>IF($N$117="snížená",$J$117,0)</f>
        <v>0</v>
      </c>
      <c r="BG117" s="176">
        <f>IF($N$117="zákl. přenesená",$J$117,0)</f>
        <v>0</v>
      </c>
      <c r="BH117" s="176">
        <f>IF($N$117="sníž. přenesená",$J$117,0)</f>
        <v>0</v>
      </c>
      <c r="BI117" s="176">
        <f>IF($N$117="nulová",$J$117,0)</f>
        <v>0</v>
      </c>
      <c r="BJ117" s="99" t="s">
        <v>20</v>
      </c>
      <c r="BK117" s="176">
        <f>ROUND($I$117*$H$117,2)</f>
        <v>0</v>
      </c>
      <c r="BL117" s="99" t="s">
        <v>94</v>
      </c>
      <c r="BM117" s="99" t="s">
        <v>757</v>
      </c>
    </row>
    <row r="118" spans="2:65" s="6" customFormat="1" ht="24" customHeight="1">
      <c r="B118" s="95"/>
      <c r="C118" s="168" t="s">
        <v>758</v>
      </c>
      <c r="D118" s="168" t="s">
        <v>147</v>
      </c>
      <c r="E118" s="166" t="s">
        <v>759</v>
      </c>
      <c r="F118" s="167" t="s">
        <v>760</v>
      </c>
      <c r="G118" s="168" t="s">
        <v>209</v>
      </c>
      <c r="H118" s="169">
        <v>9.1</v>
      </c>
      <c r="I118" s="170"/>
      <c r="J118" s="171">
        <f>ROUND($I$118*$H$118,2)</f>
        <v>0</v>
      </c>
      <c r="K118" s="167"/>
      <c r="L118" s="139"/>
      <c r="M118" s="172"/>
      <c r="N118" s="173" t="s">
        <v>41</v>
      </c>
      <c r="O118" s="96"/>
      <c r="P118" s="96"/>
      <c r="Q118" s="174">
        <v>0.14018</v>
      </c>
      <c r="R118" s="174">
        <f>$Q$118*$H$118</f>
        <v>1.275638</v>
      </c>
      <c r="S118" s="174">
        <v>0</v>
      </c>
      <c r="T118" s="175">
        <f>$S$118*$H$118</f>
        <v>0</v>
      </c>
      <c r="AR118" s="99" t="s">
        <v>94</v>
      </c>
      <c r="AT118" s="99" t="s">
        <v>147</v>
      </c>
      <c r="AU118" s="99" t="s">
        <v>78</v>
      </c>
      <c r="AY118" s="99" t="s">
        <v>144</v>
      </c>
      <c r="BE118" s="176">
        <f>IF($N$118="základní",$J$118,0)</f>
        <v>0</v>
      </c>
      <c r="BF118" s="176">
        <f>IF($N$118="snížená",$J$118,0)</f>
        <v>0</v>
      </c>
      <c r="BG118" s="176">
        <f>IF($N$118="zákl. přenesená",$J$118,0)</f>
        <v>0</v>
      </c>
      <c r="BH118" s="176">
        <f>IF($N$118="sníž. přenesená",$J$118,0)</f>
        <v>0</v>
      </c>
      <c r="BI118" s="176">
        <f>IF($N$118="nulová",$J$118,0)</f>
        <v>0</v>
      </c>
      <c r="BJ118" s="99" t="s">
        <v>20</v>
      </c>
      <c r="BK118" s="176">
        <f>ROUND($I$118*$H$118,2)</f>
        <v>0</v>
      </c>
      <c r="BL118" s="99" t="s">
        <v>94</v>
      </c>
      <c r="BM118" s="99" t="s">
        <v>761</v>
      </c>
    </row>
    <row r="119" spans="2:65" s="6" customFormat="1" ht="24" customHeight="1">
      <c r="B119" s="95"/>
      <c r="C119" s="168" t="s">
        <v>314</v>
      </c>
      <c r="D119" s="168" t="s">
        <v>147</v>
      </c>
      <c r="E119" s="166" t="s">
        <v>253</v>
      </c>
      <c r="F119" s="167" t="s">
        <v>762</v>
      </c>
      <c r="G119" s="168" t="s">
        <v>150</v>
      </c>
      <c r="H119" s="169">
        <v>39.229</v>
      </c>
      <c r="I119" s="170"/>
      <c r="J119" s="171">
        <f>ROUND($I$119*$H$119,2)</f>
        <v>0</v>
      </c>
      <c r="K119" s="167"/>
      <c r="L119" s="139"/>
      <c r="M119" s="172"/>
      <c r="N119" s="173" t="s">
        <v>41</v>
      </c>
      <c r="O119" s="96"/>
      <c r="P119" s="96"/>
      <c r="Q119" s="174">
        <v>0.02109</v>
      </c>
      <c r="R119" s="174">
        <f>$Q$119*$H$119</f>
        <v>0.82733961</v>
      </c>
      <c r="S119" s="174">
        <v>0</v>
      </c>
      <c r="T119" s="175">
        <f>$S$119*$H$119</f>
        <v>0</v>
      </c>
      <c r="AR119" s="99" t="s">
        <v>94</v>
      </c>
      <c r="AT119" s="99" t="s">
        <v>147</v>
      </c>
      <c r="AU119" s="99" t="s">
        <v>78</v>
      </c>
      <c r="AY119" s="99" t="s">
        <v>144</v>
      </c>
      <c r="BE119" s="176">
        <f>IF($N$119="základní",$J$119,0)</f>
        <v>0</v>
      </c>
      <c r="BF119" s="176">
        <f>IF($N$119="snížená",$J$119,0)</f>
        <v>0</v>
      </c>
      <c r="BG119" s="176">
        <f>IF($N$119="zákl. přenesená",$J$119,0)</f>
        <v>0</v>
      </c>
      <c r="BH119" s="176">
        <f>IF($N$119="sníž. přenesená",$J$119,0)</f>
        <v>0</v>
      </c>
      <c r="BI119" s="176">
        <f>IF($N$119="nulová",$J$119,0)</f>
        <v>0</v>
      </c>
      <c r="BJ119" s="99" t="s">
        <v>20</v>
      </c>
      <c r="BK119" s="176">
        <f>ROUND($I$119*$H$119,2)</f>
        <v>0</v>
      </c>
      <c r="BL119" s="99" t="s">
        <v>94</v>
      </c>
      <c r="BM119" s="99" t="s">
        <v>763</v>
      </c>
    </row>
    <row r="120" spans="2:51" s="6" customFormat="1" ht="13.5" customHeight="1">
      <c r="B120" s="177"/>
      <c r="C120" s="178"/>
      <c r="D120" s="179" t="s">
        <v>153</v>
      </c>
      <c r="E120" s="180"/>
      <c r="F120" s="180" t="s">
        <v>764</v>
      </c>
      <c r="G120" s="178"/>
      <c r="H120" s="181">
        <v>39.229</v>
      </c>
      <c r="J120" s="178"/>
      <c r="K120" s="178"/>
      <c r="L120" s="182"/>
      <c r="M120" s="183"/>
      <c r="N120" s="178"/>
      <c r="O120" s="178"/>
      <c r="P120" s="178"/>
      <c r="Q120" s="178"/>
      <c r="R120" s="178"/>
      <c r="S120" s="178"/>
      <c r="T120" s="184"/>
      <c r="AT120" s="185" t="s">
        <v>153</v>
      </c>
      <c r="AU120" s="185" t="s">
        <v>78</v>
      </c>
      <c r="AV120" s="185" t="s">
        <v>78</v>
      </c>
      <c r="AW120" s="185" t="s">
        <v>108</v>
      </c>
      <c r="AX120" s="185" t="s">
        <v>70</v>
      </c>
      <c r="AY120" s="185" t="s">
        <v>144</v>
      </c>
    </row>
    <row r="121" spans="2:65" s="6" customFormat="1" ht="24" customHeight="1">
      <c r="B121" s="95"/>
      <c r="C121" s="165" t="s">
        <v>318</v>
      </c>
      <c r="D121" s="165" t="s">
        <v>147</v>
      </c>
      <c r="E121" s="166" t="s">
        <v>260</v>
      </c>
      <c r="F121" s="167" t="s">
        <v>261</v>
      </c>
      <c r="G121" s="168" t="s">
        <v>150</v>
      </c>
      <c r="H121" s="169">
        <v>39.229</v>
      </c>
      <c r="I121" s="170"/>
      <c r="J121" s="171">
        <f>ROUND($I$121*$H$121,2)</f>
        <v>0</v>
      </c>
      <c r="K121" s="167"/>
      <c r="L121" s="139"/>
      <c r="M121" s="172"/>
      <c r="N121" s="173" t="s">
        <v>41</v>
      </c>
      <c r="O121" s="96"/>
      <c r="P121" s="96"/>
      <c r="Q121" s="174">
        <v>0.02109</v>
      </c>
      <c r="R121" s="174">
        <f>$Q$121*$H$121</f>
        <v>0.82733961</v>
      </c>
      <c r="S121" s="174">
        <v>0</v>
      </c>
      <c r="T121" s="175">
        <f>$S$121*$H$121</f>
        <v>0</v>
      </c>
      <c r="AR121" s="99" t="s">
        <v>94</v>
      </c>
      <c r="AT121" s="99" t="s">
        <v>147</v>
      </c>
      <c r="AU121" s="99" t="s">
        <v>78</v>
      </c>
      <c r="AY121" s="6" t="s">
        <v>144</v>
      </c>
      <c r="BE121" s="176">
        <f>IF($N$121="základní",$J$121,0)</f>
        <v>0</v>
      </c>
      <c r="BF121" s="176">
        <f>IF($N$121="snížená",$J$121,0)</f>
        <v>0</v>
      </c>
      <c r="BG121" s="176">
        <f>IF($N$121="zákl. přenesená",$J$121,0)</f>
        <v>0</v>
      </c>
      <c r="BH121" s="176">
        <f>IF($N$121="sníž. přenesená",$J$121,0)</f>
        <v>0</v>
      </c>
      <c r="BI121" s="176">
        <f>IF($N$121="nulová",$J$121,0)</f>
        <v>0</v>
      </c>
      <c r="BJ121" s="99" t="s">
        <v>20</v>
      </c>
      <c r="BK121" s="176">
        <f>ROUND($I$121*$H$121,2)</f>
        <v>0</v>
      </c>
      <c r="BL121" s="99" t="s">
        <v>94</v>
      </c>
      <c r="BM121" s="99" t="s">
        <v>765</v>
      </c>
    </row>
    <row r="122" spans="2:51" s="6" customFormat="1" ht="13.5" customHeight="1">
      <c r="B122" s="177"/>
      <c r="C122" s="178"/>
      <c r="D122" s="179" t="s">
        <v>153</v>
      </c>
      <c r="E122" s="180"/>
      <c r="F122" s="180" t="s">
        <v>764</v>
      </c>
      <c r="G122" s="178"/>
      <c r="H122" s="181">
        <v>39.229</v>
      </c>
      <c r="J122" s="178"/>
      <c r="K122" s="178"/>
      <c r="L122" s="182"/>
      <c r="M122" s="183"/>
      <c r="N122" s="178"/>
      <c r="O122" s="178"/>
      <c r="P122" s="178"/>
      <c r="Q122" s="178"/>
      <c r="R122" s="178"/>
      <c r="S122" s="178"/>
      <c r="T122" s="184"/>
      <c r="AT122" s="185" t="s">
        <v>153</v>
      </c>
      <c r="AU122" s="185" t="s">
        <v>78</v>
      </c>
      <c r="AV122" s="185" t="s">
        <v>78</v>
      </c>
      <c r="AW122" s="185" t="s">
        <v>108</v>
      </c>
      <c r="AX122" s="185" t="s">
        <v>70</v>
      </c>
      <c r="AY122" s="185" t="s">
        <v>144</v>
      </c>
    </row>
    <row r="123" spans="2:65" s="6" customFormat="1" ht="24" customHeight="1">
      <c r="B123" s="95"/>
      <c r="C123" s="165" t="s">
        <v>766</v>
      </c>
      <c r="D123" s="165" t="s">
        <v>147</v>
      </c>
      <c r="E123" s="166" t="s">
        <v>264</v>
      </c>
      <c r="F123" s="167" t="s">
        <v>265</v>
      </c>
      <c r="G123" s="168" t="s">
        <v>150</v>
      </c>
      <c r="H123" s="169">
        <v>39.229</v>
      </c>
      <c r="I123" s="170"/>
      <c r="J123" s="171">
        <f>ROUND($I$123*$H$123,2)</f>
        <v>0</v>
      </c>
      <c r="K123" s="167"/>
      <c r="L123" s="139"/>
      <c r="M123" s="172"/>
      <c r="N123" s="173" t="s">
        <v>41</v>
      </c>
      <c r="O123" s="96"/>
      <c r="P123" s="96"/>
      <c r="Q123" s="174">
        <v>0.02109</v>
      </c>
      <c r="R123" s="174">
        <f>$Q$123*$H$123</f>
        <v>0.82733961</v>
      </c>
      <c r="S123" s="174">
        <v>0</v>
      </c>
      <c r="T123" s="175">
        <f>$S$123*$H$123</f>
        <v>0</v>
      </c>
      <c r="AR123" s="99" t="s">
        <v>94</v>
      </c>
      <c r="AT123" s="99" t="s">
        <v>147</v>
      </c>
      <c r="AU123" s="99" t="s">
        <v>78</v>
      </c>
      <c r="AY123" s="6" t="s">
        <v>144</v>
      </c>
      <c r="BE123" s="176">
        <f>IF($N$123="základní",$J$123,0)</f>
        <v>0</v>
      </c>
      <c r="BF123" s="176">
        <f>IF($N$123="snížená",$J$123,0)</f>
        <v>0</v>
      </c>
      <c r="BG123" s="176">
        <f>IF($N$123="zákl. přenesená",$J$123,0)</f>
        <v>0</v>
      </c>
      <c r="BH123" s="176">
        <f>IF($N$123="sníž. přenesená",$J$123,0)</f>
        <v>0</v>
      </c>
      <c r="BI123" s="176">
        <f>IF($N$123="nulová",$J$123,0)</f>
        <v>0</v>
      </c>
      <c r="BJ123" s="99" t="s">
        <v>20</v>
      </c>
      <c r="BK123" s="176">
        <f>ROUND($I$123*$H$123,2)</f>
        <v>0</v>
      </c>
      <c r="BL123" s="99" t="s">
        <v>94</v>
      </c>
      <c r="BM123" s="99" t="s">
        <v>767</v>
      </c>
    </row>
    <row r="124" spans="2:51" s="6" customFormat="1" ht="13.5" customHeight="1">
      <c r="B124" s="177"/>
      <c r="C124" s="178"/>
      <c r="D124" s="179" t="s">
        <v>153</v>
      </c>
      <c r="E124" s="180"/>
      <c r="F124" s="180" t="s">
        <v>764</v>
      </c>
      <c r="G124" s="178"/>
      <c r="H124" s="181">
        <v>39.229</v>
      </c>
      <c r="J124" s="178"/>
      <c r="K124" s="178"/>
      <c r="L124" s="182"/>
      <c r="M124" s="183"/>
      <c r="N124" s="178"/>
      <c r="O124" s="178"/>
      <c r="P124" s="178"/>
      <c r="Q124" s="178"/>
      <c r="R124" s="178"/>
      <c r="S124" s="178"/>
      <c r="T124" s="184"/>
      <c r="AT124" s="185" t="s">
        <v>153</v>
      </c>
      <c r="AU124" s="185" t="s">
        <v>78</v>
      </c>
      <c r="AV124" s="185" t="s">
        <v>78</v>
      </c>
      <c r="AW124" s="185" t="s">
        <v>108</v>
      </c>
      <c r="AX124" s="185" t="s">
        <v>70</v>
      </c>
      <c r="AY124" s="185" t="s">
        <v>144</v>
      </c>
    </row>
    <row r="125" spans="2:65" s="6" customFormat="1" ht="24" customHeight="1">
      <c r="B125" s="95"/>
      <c r="C125" s="165" t="s">
        <v>768</v>
      </c>
      <c r="D125" s="165" t="s">
        <v>147</v>
      </c>
      <c r="E125" s="166" t="s">
        <v>769</v>
      </c>
      <c r="F125" s="167" t="s">
        <v>770</v>
      </c>
      <c r="G125" s="168" t="s">
        <v>150</v>
      </c>
      <c r="H125" s="169">
        <v>20.521</v>
      </c>
      <c r="I125" s="170"/>
      <c r="J125" s="171">
        <f>ROUND($I$125*$H$125,2)</f>
        <v>0</v>
      </c>
      <c r="K125" s="167"/>
      <c r="L125" s="139"/>
      <c r="M125" s="172"/>
      <c r="N125" s="173" t="s">
        <v>41</v>
      </c>
      <c r="O125" s="96"/>
      <c r="P125" s="96"/>
      <c r="Q125" s="174">
        <v>0.02109</v>
      </c>
      <c r="R125" s="174">
        <f>$Q$125*$H$125</f>
        <v>0.43278789000000006</v>
      </c>
      <c r="S125" s="174">
        <v>0</v>
      </c>
      <c r="T125" s="175">
        <f>$S$125*$H$125</f>
        <v>0</v>
      </c>
      <c r="AR125" s="99" t="s">
        <v>94</v>
      </c>
      <c r="AT125" s="99" t="s">
        <v>147</v>
      </c>
      <c r="AU125" s="99" t="s">
        <v>78</v>
      </c>
      <c r="AY125" s="6" t="s">
        <v>144</v>
      </c>
      <c r="BE125" s="176">
        <f>IF($N$125="základní",$J$125,0)</f>
        <v>0</v>
      </c>
      <c r="BF125" s="176">
        <f>IF($N$125="snížená",$J$125,0)</f>
        <v>0</v>
      </c>
      <c r="BG125" s="176">
        <f>IF($N$125="zákl. přenesená",$J$125,0)</f>
        <v>0</v>
      </c>
      <c r="BH125" s="176">
        <f>IF($N$125="sníž. přenesená",$J$125,0)</f>
        <v>0</v>
      </c>
      <c r="BI125" s="176">
        <f>IF($N$125="nulová",$J$125,0)</f>
        <v>0</v>
      </c>
      <c r="BJ125" s="99" t="s">
        <v>20</v>
      </c>
      <c r="BK125" s="176">
        <f>ROUND($I$125*$H$125,2)</f>
        <v>0</v>
      </c>
      <c r="BL125" s="99" t="s">
        <v>94</v>
      </c>
      <c r="BM125" s="99" t="s">
        <v>771</v>
      </c>
    </row>
    <row r="126" spans="2:51" s="6" customFormat="1" ht="13.5" customHeight="1">
      <c r="B126" s="177"/>
      <c r="C126" s="178"/>
      <c r="D126" s="179" t="s">
        <v>153</v>
      </c>
      <c r="E126" s="180"/>
      <c r="F126" s="180" t="s">
        <v>772</v>
      </c>
      <c r="G126" s="178"/>
      <c r="H126" s="181">
        <v>20.521</v>
      </c>
      <c r="J126" s="178"/>
      <c r="K126" s="178"/>
      <c r="L126" s="182"/>
      <c r="M126" s="183"/>
      <c r="N126" s="178"/>
      <c r="O126" s="178"/>
      <c r="P126" s="178"/>
      <c r="Q126" s="178"/>
      <c r="R126" s="178"/>
      <c r="S126" s="178"/>
      <c r="T126" s="184"/>
      <c r="AT126" s="185" t="s">
        <v>153</v>
      </c>
      <c r="AU126" s="185" t="s">
        <v>78</v>
      </c>
      <c r="AV126" s="185" t="s">
        <v>78</v>
      </c>
      <c r="AW126" s="185" t="s">
        <v>108</v>
      </c>
      <c r="AX126" s="185" t="s">
        <v>70</v>
      </c>
      <c r="AY126" s="185" t="s">
        <v>144</v>
      </c>
    </row>
    <row r="127" spans="2:65" s="6" customFormat="1" ht="24" customHeight="1">
      <c r="B127" s="95"/>
      <c r="C127" s="165" t="s">
        <v>322</v>
      </c>
      <c r="D127" s="165" t="s">
        <v>147</v>
      </c>
      <c r="E127" s="166" t="s">
        <v>773</v>
      </c>
      <c r="F127" s="167" t="s">
        <v>774</v>
      </c>
      <c r="G127" s="168" t="s">
        <v>150</v>
      </c>
      <c r="H127" s="169">
        <v>20.521</v>
      </c>
      <c r="I127" s="170"/>
      <c r="J127" s="171">
        <f>ROUND($I$127*$H$127,2)</f>
        <v>0</v>
      </c>
      <c r="K127" s="167"/>
      <c r="L127" s="139"/>
      <c r="M127" s="172"/>
      <c r="N127" s="173" t="s">
        <v>41</v>
      </c>
      <c r="O127" s="96"/>
      <c r="P127" s="96"/>
      <c r="Q127" s="174">
        <v>0.02109</v>
      </c>
      <c r="R127" s="174">
        <f>$Q$127*$H$127</f>
        <v>0.43278789000000006</v>
      </c>
      <c r="S127" s="174">
        <v>0</v>
      </c>
      <c r="T127" s="175">
        <f>$S$127*$H$127</f>
        <v>0</v>
      </c>
      <c r="AR127" s="99" t="s">
        <v>94</v>
      </c>
      <c r="AT127" s="99" t="s">
        <v>147</v>
      </c>
      <c r="AU127" s="99" t="s">
        <v>78</v>
      </c>
      <c r="AY127" s="6" t="s">
        <v>144</v>
      </c>
      <c r="BE127" s="176">
        <f>IF($N$127="základní",$J$127,0)</f>
        <v>0</v>
      </c>
      <c r="BF127" s="176">
        <f>IF($N$127="snížená",$J$127,0)</f>
        <v>0</v>
      </c>
      <c r="BG127" s="176">
        <f>IF($N$127="zákl. přenesená",$J$127,0)</f>
        <v>0</v>
      </c>
      <c r="BH127" s="176">
        <f>IF($N$127="sníž. přenesená",$J$127,0)</f>
        <v>0</v>
      </c>
      <c r="BI127" s="176">
        <f>IF($N$127="nulová",$J$127,0)</f>
        <v>0</v>
      </c>
      <c r="BJ127" s="99" t="s">
        <v>20</v>
      </c>
      <c r="BK127" s="176">
        <f>ROUND($I$127*$H$127,2)</f>
        <v>0</v>
      </c>
      <c r="BL127" s="99" t="s">
        <v>94</v>
      </c>
      <c r="BM127" s="99" t="s">
        <v>775</v>
      </c>
    </row>
    <row r="128" spans="2:51" s="6" customFormat="1" ht="13.5" customHeight="1">
      <c r="B128" s="177"/>
      <c r="C128" s="178"/>
      <c r="D128" s="179" t="s">
        <v>153</v>
      </c>
      <c r="E128" s="180"/>
      <c r="F128" s="180" t="s">
        <v>772</v>
      </c>
      <c r="G128" s="178"/>
      <c r="H128" s="181">
        <v>20.521</v>
      </c>
      <c r="J128" s="178"/>
      <c r="K128" s="178"/>
      <c r="L128" s="182"/>
      <c r="M128" s="183"/>
      <c r="N128" s="178"/>
      <c r="O128" s="178"/>
      <c r="P128" s="178"/>
      <c r="Q128" s="178"/>
      <c r="R128" s="178"/>
      <c r="S128" s="178"/>
      <c r="T128" s="184"/>
      <c r="AT128" s="185" t="s">
        <v>153</v>
      </c>
      <c r="AU128" s="185" t="s">
        <v>78</v>
      </c>
      <c r="AV128" s="185" t="s">
        <v>78</v>
      </c>
      <c r="AW128" s="185" t="s">
        <v>108</v>
      </c>
      <c r="AX128" s="185" t="s">
        <v>70</v>
      </c>
      <c r="AY128" s="185" t="s">
        <v>144</v>
      </c>
    </row>
    <row r="129" spans="2:65" s="6" customFormat="1" ht="24" customHeight="1">
      <c r="B129" s="95"/>
      <c r="C129" s="165" t="s">
        <v>326</v>
      </c>
      <c r="D129" s="165" t="s">
        <v>147</v>
      </c>
      <c r="E129" s="166" t="s">
        <v>776</v>
      </c>
      <c r="F129" s="167" t="s">
        <v>777</v>
      </c>
      <c r="G129" s="168" t="s">
        <v>150</v>
      </c>
      <c r="H129" s="169">
        <v>20.521</v>
      </c>
      <c r="I129" s="170"/>
      <c r="J129" s="171">
        <f>ROUND($I$129*$H$129,2)</f>
        <v>0</v>
      </c>
      <c r="K129" s="167"/>
      <c r="L129" s="139"/>
      <c r="M129" s="172"/>
      <c r="N129" s="173" t="s">
        <v>41</v>
      </c>
      <c r="O129" s="96"/>
      <c r="P129" s="96"/>
      <c r="Q129" s="174">
        <v>0.02109</v>
      </c>
      <c r="R129" s="174">
        <f>$Q$129*$H$129</f>
        <v>0.43278789000000006</v>
      </c>
      <c r="S129" s="174">
        <v>0</v>
      </c>
      <c r="T129" s="175">
        <f>$S$129*$H$129</f>
        <v>0</v>
      </c>
      <c r="AR129" s="99" t="s">
        <v>94</v>
      </c>
      <c r="AT129" s="99" t="s">
        <v>147</v>
      </c>
      <c r="AU129" s="99" t="s">
        <v>78</v>
      </c>
      <c r="AY129" s="6" t="s">
        <v>144</v>
      </c>
      <c r="BE129" s="176">
        <f>IF($N$129="základní",$J$129,0)</f>
        <v>0</v>
      </c>
      <c r="BF129" s="176">
        <f>IF($N$129="snížená",$J$129,0)</f>
        <v>0</v>
      </c>
      <c r="BG129" s="176">
        <f>IF($N$129="zákl. přenesená",$J$129,0)</f>
        <v>0</v>
      </c>
      <c r="BH129" s="176">
        <f>IF($N$129="sníž. přenesená",$J$129,0)</f>
        <v>0</v>
      </c>
      <c r="BI129" s="176">
        <f>IF($N$129="nulová",$J$129,0)</f>
        <v>0</v>
      </c>
      <c r="BJ129" s="99" t="s">
        <v>20</v>
      </c>
      <c r="BK129" s="176">
        <f>ROUND($I$129*$H$129,2)</f>
        <v>0</v>
      </c>
      <c r="BL129" s="99" t="s">
        <v>94</v>
      </c>
      <c r="BM129" s="99" t="s">
        <v>778</v>
      </c>
    </row>
    <row r="130" spans="2:51" s="6" customFormat="1" ht="13.5" customHeight="1">
      <c r="B130" s="177"/>
      <c r="C130" s="178"/>
      <c r="D130" s="179" t="s">
        <v>153</v>
      </c>
      <c r="E130" s="180"/>
      <c r="F130" s="180" t="s">
        <v>779</v>
      </c>
      <c r="G130" s="178"/>
      <c r="H130" s="181">
        <v>20.521</v>
      </c>
      <c r="J130" s="178"/>
      <c r="K130" s="178"/>
      <c r="L130" s="182"/>
      <c r="M130" s="183"/>
      <c r="N130" s="178"/>
      <c r="O130" s="178"/>
      <c r="P130" s="178"/>
      <c r="Q130" s="178"/>
      <c r="R130" s="178"/>
      <c r="S130" s="178"/>
      <c r="T130" s="184"/>
      <c r="AT130" s="185" t="s">
        <v>153</v>
      </c>
      <c r="AU130" s="185" t="s">
        <v>78</v>
      </c>
      <c r="AV130" s="185" t="s">
        <v>78</v>
      </c>
      <c r="AW130" s="185" t="s">
        <v>108</v>
      </c>
      <c r="AX130" s="185" t="s">
        <v>70</v>
      </c>
      <c r="AY130" s="185" t="s">
        <v>144</v>
      </c>
    </row>
    <row r="131" spans="2:65" s="6" customFormat="1" ht="24" customHeight="1">
      <c r="B131" s="95"/>
      <c r="C131" s="165" t="s">
        <v>780</v>
      </c>
      <c r="D131" s="165" t="s">
        <v>147</v>
      </c>
      <c r="E131" s="166" t="s">
        <v>244</v>
      </c>
      <c r="F131" s="167" t="s">
        <v>245</v>
      </c>
      <c r="G131" s="168" t="s">
        <v>209</v>
      </c>
      <c r="H131" s="169">
        <v>4.75</v>
      </c>
      <c r="I131" s="170"/>
      <c r="J131" s="171">
        <f>ROUND($I$131*$H$131,2)</f>
        <v>0</v>
      </c>
      <c r="K131" s="167"/>
      <c r="L131" s="139"/>
      <c r="M131" s="172"/>
      <c r="N131" s="173" t="s">
        <v>41</v>
      </c>
      <c r="O131" s="96"/>
      <c r="P131" s="96"/>
      <c r="Q131" s="174">
        <v>0.02109</v>
      </c>
      <c r="R131" s="174">
        <f>$Q$131*$H$131</f>
        <v>0.1001775</v>
      </c>
      <c r="S131" s="174">
        <v>0</v>
      </c>
      <c r="T131" s="175">
        <f>$S$131*$H$131</f>
        <v>0</v>
      </c>
      <c r="AR131" s="99" t="s">
        <v>94</v>
      </c>
      <c r="AT131" s="99" t="s">
        <v>147</v>
      </c>
      <c r="AU131" s="99" t="s">
        <v>78</v>
      </c>
      <c r="AY131" s="6" t="s">
        <v>144</v>
      </c>
      <c r="BE131" s="176">
        <f>IF($N$131="základní",$J$131,0)</f>
        <v>0</v>
      </c>
      <c r="BF131" s="176">
        <f>IF($N$131="snížená",$J$131,0)</f>
        <v>0</v>
      </c>
      <c r="BG131" s="176">
        <f>IF($N$131="zákl. přenesená",$J$131,0)</f>
        <v>0</v>
      </c>
      <c r="BH131" s="176">
        <f>IF($N$131="sníž. přenesená",$J$131,0)</f>
        <v>0</v>
      </c>
      <c r="BI131" s="176">
        <f>IF($N$131="nulová",$J$131,0)</f>
        <v>0</v>
      </c>
      <c r="BJ131" s="99" t="s">
        <v>20</v>
      </c>
      <c r="BK131" s="176">
        <f>ROUND($I$131*$H$131,2)</f>
        <v>0</v>
      </c>
      <c r="BL131" s="99" t="s">
        <v>94</v>
      </c>
      <c r="BM131" s="99" t="s">
        <v>781</v>
      </c>
    </row>
    <row r="132" spans="2:51" s="6" customFormat="1" ht="13.5" customHeight="1">
      <c r="B132" s="177"/>
      <c r="C132" s="178"/>
      <c r="D132" s="179" t="s">
        <v>153</v>
      </c>
      <c r="E132" s="180"/>
      <c r="F132" s="180" t="s">
        <v>782</v>
      </c>
      <c r="G132" s="178"/>
      <c r="H132" s="181">
        <v>4.75</v>
      </c>
      <c r="J132" s="178"/>
      <c r="K132" s="178"/>
      <c r="L132" s="182"/>
      <c r="M132" s="183"/>
      <c r="N132" s="178"/>
      <c r="O132" s="178"/>
      <c r="P132" s="178"/>
      <c r="Q132" s="178"/>
      <c r="R132" s="178"/>
      <c r="S132" s="178"/>
      <c r="T132" s="184"/>
      <c r="AT132" s="185" t="s">
        <v>153</v>
      </c>
      <c r="AU132" s="185" t="s">
        <v>78</v>
      </c>
      <c r="AV132" s="185" t="s">
        <v>78</v>
      </c>
      <c r="AW132" s="185" t="s">
        <v>108</v>
      </c>
      <c r="AX132" s="185" t="s">
        <v>70</v>
      </c>
      <c r="AY132" s="185" t="s">
        <v>144</v>
      </c>
    </row>
    <row r="133" spans="2:65" s="6" customFormat="1" ht="24" customHeight="1">
      <c r="B133" s="95"/>
      <c r="C133" s="165" t="s">
        <v>333</v>
      </c>
      <c r="D133" s="165" t="s">
        <v>147</v>
      </c>
      <c r="E133" s="166" t="s">
        <v>249</v>
      </c>
      <c r="F133" s="167" t="s">
        <v>250</v>
      </c>
      <c r="G133" s="168" t="s">
        <v>209</v>
      </c>
      <c r="H133" s="169">
        <v>4.75</v>
      </c>
      <c r="I133" s="170"/>
      <c r="J133" s="171">
        <f>ROUND($I$133*$H$133,2)</f>
        <v>0</v>
      </c>
      <c r="K133" s="167"/>
      <c r="L133" s="139"/>
      <c r="M133" s="172"/>
      <c r="N133" s="173" t="s">
        <v>41</v>
      </c>
      <c r="O133" s="96"/>
      <c r="P133" s="96"/>
      <c r="Q133" s="174">
        <v>0.02109</v>
      </c>
      <c r="R133" s="174">
        <f>$Q$133*$H$133</f>
        <v>0.1001775</v>
      </c>
      <c r="S133" s="174">
        <v>0</v>
      </c>
      <c r="T133" s="175">
        <f>$S$133*$H$133</f>
        <v>0</v>
      </c>
      <c r="AR133" s="99" t="s">
        <v>94</v>
      </c>
      <c r="AT133" s="99" t="s">
        <v>147</v>
      </c>
      <c r="AU133" s="99" t="s">
        <v>78</v>
      </c>
      <c r="AY133" s="6" t="s">
        <v>144</v>
      </c>
      <c r="BE133" s="176">
        <f>IF($N$133="základní",$J$133,0)</f>
        <v>0</v>
      </c>
      <c r="BF133" s="176">
        <f>IF($N$133="snížená",$J$133,0)</f>
        <v>0</v>
      </c>
      <c r="BG133" s="176">
        <f>IF($N$133="zákl. přenesená",$J$133,0)</f>
        <v>0</v>
      </c>
      <c r="BH133" s="176">
        <f>IF($N$133="sníž. přenesená",$J$133,0)</f>
        <v>0</v>
      </c>
      <c r="BI133" s="176">
        <f>IF($N$133="nulová",$J$133,0)</f>
        <v>0</v>
      </c>
      <c r="BJ133" s="99" t="s">
        <v>20</v>
      </c>
      <c r="BK133" s="176">
        <f>ROUND($I$133*$H$133,2)</f>
        <v>0</v>
      </c>
      <c r="BL133" s="99" t="s">
        <v>94</v>
      </c>
      <c r="BM133" s="99" t="s">
        <v>783</v>
      </c>
    </row>
    <row r="134" spans="2:51" s="6" customFormat="1" ht="13.5" customHeight="1">
      <c r="B134" s="177"/>
      <c r="C134" s="178"/>
      <c r="D134" s="179" t="s">
        <v>153</v>
      </c>
      <c r="E134" s="180"/>
      <c r="F134" s="180" t="s">
        <v>782</v>
      </c>
      <c r="G134" s="178"/>
      <c r="H134" s="181">
        <v>4.75</v>
      </c>
      <c r="J134" s="178"/>
      <c r="K134" s="178"/>
      <c r="L134" s="182"/>
      <c r="M134" s="183"/>
      <c r="N134" s="178"/>
      <c r="O134" s="178"/>
      <c r="P134" s="178"/>
      <c r="Q134" s="178"/>
      <c r="R134" s="178"/>
      <c r="S134" s="178"/>
      <c r="T134" s="184"/>
      <c r="AT134" s="185" t="s">
        <v>153</v>
      </c>
      <c r="AU134" s="185" t="s">
        <v>78</v>
      </c>
      <c r="AV134" s="185" t="s">
        <v>78</v>
      </c>
      <c r="AW134" s="185" t="s">
        <v>108</v>
      </c>
      <c r="AX134" s="185" t="s">
        <v>70</v>
      </c>
      <c r="AY134" s="185" t="s">
        <v>144</v>
      </c>
    </row>
    <row r="135" spans="2:65" s="6" customFormat="1" ht="24" customHeight="1">
      <c r="B135" s="95"/>
      <c r="C135" s="165" t="s">
        <v>353</v>
      </c>
      <c r="D135" s="165" t="s">
        <v>147</v>
      </c>
      <c r="E135" s="166" t="s">
        <v>271</v>
      </c>
      <c r="F135" s="167" t="s">
        <v>272</v>
      </c>
      <c r="G135" s="168" t="s">
        <v>209</v>
      </c>
      <c r="H135" s="169">
        <v>4.75</v>
      </c>
      <c r="I135" s="170"/>
      <c r="J135" s="171">
        <f>ROUND($I$135*$H$135,2)</f>
        <v>0</v>
      </c>
      <c r="K135" s="167"/>
      <c r="L135" s="139"/>
      <c r="M135" s="172"/>
      <c r="N135" s="173" t="s">
        <v>41</v>
      </c>
      <c r="O135" s="96"/>
      <c r="P135" s="96"/>
      <c r="Q135" s="174">
        <v>0.02109</v>
      </c>
      <c r="R135" s="174">
        <f>$Q$135*$H$135</f>
        <v>0.1001775</v>
      </c>
      <c r="S135" s="174">
        <v>0</v>
      </c>
      <c r="T135" s="175">
        <f>$S$135*$H$135</f>
        <v>0</v>
      </c>
      <c r="AR135" s="99" t="s">
        <v>94</v>
      </c>
      <c r="AT135" s="99" t="s">
        <v>147</v>
      </c>
      <c r="AU135" s="99" t="s">
        <v>78</v>
      </c>
      <c r="AY135" s="6" t="s">
        <v>144</v>
      </c>
      <c r="BE135" s="176">
        <f>IF($N$135="základní",$J$135,0)</f>
        <v>0</v>
      </c>
      <c r="BF135" s="176">
        <f>IF($N$135="snížená",$J$135,0)</f>
        <v>0</v>
      </c>
      <c r="BG135" s="176">
        <f>IF($N$135="zákl. přenesená",$J$135,0)</f>
        <v>0</v>
      </c>
      <c r="BH135" s="176">
        <f>IF($N$135="sníž. přenesená",$J$135,0)</f>
        <v>0</v>
      </c>
      <c r="BI135" s="176">
        <f>IF($N$135="nulová",$J$135,0)</f>
        <v>0</v>
      </c>
      <c r="BJ135" s="99" t="s">
        <v>20</v>
      </c>
      <c r="BK135" s="176">
        <f>ROUND($I$135*$H$135,2)</f>
        <v>0</v>
      </c>
      <c r="BL135" s="99" t="s">
        <v>94</v>
      </c>
      <c r="BM135" s="99" t="s">
        <v>784</v>
      </c>
    </row>
    <row r="136" spans="2:51" s="6" customFormat="1" ht="13.5" customHeight="1">
      <c r="B136" s="177"/>
      <c r="C136" s="178"/>
      <c r="D136" s="179" t="s">
        <v>153</v>
      </c>
      <c r="E136" s="180"/>
      <c r="F136" s="180" t="s">
        <v>782</v>
      </c>
      <c r="G136" s="178"/>
      <c r="H136" s="181">
        <v>4.75</v>
      </c>
      <c r="J136" s="178"/>
      <c r="K136" s="178"/>
      <c r="L136" s="182"/>
      <c r="M136" s="183"/>
      <c r="N136" s="178"/>
      <c r="O136" s="178"/>
      <c r="P136" s="178"/>
      <c r="Q136" s="178"/>
      <c r="R136" s="178"/>
      <c r="S136" s="178"/>
      <c r="T136" s="184"/>
      <c r="AT136" s="185" t="s">
        <v>153</v>
      </c>
      <c r="AU136" s="185" t="s">
        <v>78</v>
      </c>
      <c r="AV136" s="185" t="s">
        <v>78</v>
      </c>
      <c r="AW136" s="185" t="s">
        <v>108</v>
      </c>
      <c r="AX136" s="185" t="s">
        <v>70</v>
      </c>
      <c r="AY136" s="185" t="s">
        <v>144</v>
      </c>
    </row>
    <row r="137" spans="2:65" s="6" customFormat="1" ht="24" customHeight="1">
      <c r="B137" s="95"/>
      <c r="C137" s="165" t="s">
        <v>337</v>
      </c>
      <c r="D137" s="165" t="s">
        <v>147</v>
      </c>
      <c r="E137" s="166" t="s">
        <v>785</v>
      </c>
      <c r="F137" s="167" t="s">
        <v>786</v>
      </c>
      <c r="G137" s="168" t="s">
        <v>209</v>
      </c>
      <c r="H137" s="169">
        <v>9.5</v>
      </c>
      <c r="I137" s="170"/>
      <c r="J137" s="171">
        <f>ROUND($I$137*$H$137,2)</f>
        <v>0</v>
      </c>
      <c r="K137" s="167"/>
      <c r="L137" s="139"/>
      <c r="M137" s="172"/>
      <c r="N137" s="173" t="s">
        <v>41</v>
      </c>
      <c r="O137" s="96"/>
      <c r="P137" s="96"/>
      <c r="Q137" s="174">
        <v>0.02109</v>
      </c>
      <c r="R137" s="174">
        <f>$Q$137*$H$137</f>
        <v>0.200355</v>
      </c>
      <c r="S137" s="174">
        <v>0</v>
      </c>
      <c r="T137" s="175">
        <f>$S$137*$H$137</f>
        <v>0</v>
      </c>
      <c r="AR137" s="99" t="s">
        <v>94</v>
      </c>
      <c r="AT137" s="99" t="s">
        <v>147</v>
      </c>
      <c r="AU137" s="99" t="s">
        <v>78</v>
      </c>
      <c r="AY137" s="6" t="s">
        <v>144</v>
      </c>
      <c r="BE137" s="176">
        <f>IF($N$137="základní",$J$137,0)</f>
        <v>0</v>
      </c>
      <c r="BF137" s="176">
        <f>IF($N$137="snížená",$J$137,0)</f>
        <v>0</v>
      </c>
      <c r="BG137" s="176">
        <f>IF($N$137="zákl. přenesená",$J$137,0)</f>
        <v>0</v>
      </c>
      <c r="BH137" s="176">
        <f>IF($N$137="sníž. přenesená",$J$137,0)</f>
        <v>0</v>
      </c>
      <c r="BI137" s="176">
        <f>IF($N$137="nulová",$J$137,0)</f>
        <v>0</v>
      </c>
      <c r="BJ137" s="99" t="s">
        <v>20</v>
      </c>
      <c r="BK137" s="176">
        <f>ROUND($I$137*$H$137,2)</f>
        <v>0</v>
      </c>
      <c r="BL137" s="99" t="s">
        <v>94</v>
      </c>
      <c r="BM137" s="99" t="s">
        <v>787</v>
      </c>
    </row>
    <row r="138" spans="2:65" s="6" customFormat="1" ht="24" customHeight="1">
      <c r="B138" s="95"/>
      <c r="C138" s="168" t="s">
        <v>341</v>
      </c>
      <c r="D138" s="168" t="s">
        <v>147</v>
      </c>
      <c r="E138" s="166" t="s">
        <v>788</v>
      </c>
      <c r="F138" s="167" t="s">
        <v>789</v>
      </c>
      <c r="G138" s="168" t="s">
        <v>209</v>
      </c>
      <c r="H138" s="169">
        <v>9.5</v>
      </c>
      <c r="I138" s="170"/>
      <c r="J138" s="171">
        <f>ROUND($I$138*$H$138,2)</f>
        <v>0</v>
      </c>
      <c r="K138" s="167"/>
      <c r="L138" s="139"/>
      <c r="M138" s="172"/>
      <c r="N138" s="173" t="s">
        <v>41</v>
      </c>
      <c r="O138" s="96"/>
      <c r="P138" s="96"/>
      <c r="Q138" s="174">
        <v>0.02109</v>
      </c>
      <c r="R138" s="174">
        <f>$Q$138*$H$138</f>
        <v>0.200355</v>
      </c>
      <c r="S138" s="174">
        <v>0</v>
      </c>
      <c r="T138" s="175">
        <f>$S$138*$H$138</f>
        <v>0</v>
      </c>
      <c r="AR138" s="99" t="s">
        <v>94</v>
      </c>
      <c r="AT138" s="99" t="s">
        <v>147</v>
      </c>
      <c r="AU138" s="99" t="s">
        <v>78</v>
      </c>
      <c r="AY138" s="99" t="s">
        <v>144</v>
      </c>
      <c r="BE138" s="176">
        <f>IF($N$138="základní",$J$138,0)</f>
        <v>0</v>
      </c>
      <c r="BF138" s="176">
        <f>IF($N$138="snížená",$J$138,0)</f>
        <v>0</v>
      </c>
      <c r="BG138" s="176">
        <f>IF($N$138="zákl. přenesená",$J$138,0)</f>
        <v>0</v>
      </c>
      <c r="BH138" s="176">
        <f>IF($N$138="sníž. přenesená",$J$138,0)</f>
        <v>0</v>
      </c>
      <c r="BI138" s="176">
        <f>IF($N$138="nulová",$J$138,0)</f>
        <v>0</v>
      </c>
      <c r="BJ138" s="99" t="s">
        <v>20</v>
      </c>
      <c r="BK138" s="176">
        <f>ROUND($I$138*$H$138,2)</f>
        <v>0</v>
      </c>
      <c r="BL138" s="99" t="s">
        <v>94</v>
      </c>
      <c r="BM138" s="99" t="s">
        <v>790</v>
      </c>
    </row>
    <row r="139" spans="2:65" s="6" customFormat="1" ht="24" customHeight="1">
      <c r="B139" s="95"/>
      <c r="C139" s="168" t="s">
        <v>791</v>
      </c>
      <c r="D139" s="168" t="s">
        <v>147</v>
      </c>
      <c r="E139" s="166" t="s">
        <v>792</v>
      </c>
      <c r="F139" s="167" t="s">
        <v>793</v>
      </c>
      <c r="G139" s="168" t="s">
        <v>209</v>
      </c>
      <c r="H139" s="169">
        <v>9.5</v>
      </c>
      <c r="I139" s="170"/>
      <c r="J139" s="171">
        <f>ROUND($I$139*$H$139,2)</f>
        <v>0</v>
      </c>
      <c r="K139" s="167"/>
      <c r="L139" s="139"/>
      <c r="M139" s="172"/>
      <c r="N139" s="173" t="s">
        <v>41</v>
      </c>
      <c r="O139" s="96"/>
      <c r="P139" s="96"/>
      <c r="Q139" s="174">
        <v>0.02109</v>
      </c>
      <c r="R139" s="174">
        <f>$Q$139*$H$139</f>
        <v>0.200355</v>
      </c>
      <c r="S139" s="174">
        <v>0</v>
      </c>
      <c r="T139" s="175">
        <f>$S$139*$H$139</f>
        <v>0</v>
      </c>
      <c r="AR139" s="99" t="s">
        <v>94</v>
      </c>
      <c r="AT139" s="99" t="s">
        <v>147</v>
      </c>
      <c r="AU139" s="99" t="s">
        <v>78</v>
      </c>
      <c r="AY139" s="99" t="s">
        <v>144</v>
      </c>
      <c r="BE139" s="176">
        <f>IF($N$139="základní",$J$139,0)</f>
        <v>0</v>
      </c>
      <c r="BF139" s="176">
        <f>IF($N$139="snížená",$J$139,0)</f>
        <v>0</v>
      </c>
      <c r="BG139" s="176">
        <f>IF($N$139="zákl. přenesená",$J$139,0)</f>
        <v>0</v>
      </c>
      <c r="BH139" s="176">
        <f>IF($N$139="sníž. přenesená",$J$139,0)</f>
        <v>0</v>
      </c>
      <c r="BI139" s="176">
        <f>IF($N$139="nulová",$J$139,0)</f>
        <v>0</v>
      </c>
      <c r="BJ139" s="99" t="s">
        <v>20</v>
      </c>
      <c r="BK139" s="176">
        <f>ROUND($I$139*$H$139,2)</f>
        <v>0</v>
      </c>
      <c r="BL139" s="99" t="s">
        <v>94</v>
      </c>
      <c r="BM139" s="99" t="s">
        <v>794</v>
      </c>
    </row>
    <row r="140" spans="2:65" s="6" customFormat="1" ht="24" customHeight="1">
      <c r="B140" s="95"/>
      <c r="C140" s="168" t="s">
        <v>795</v>
      </c>
      <c r="D140" s="168" t="s">
        <v>147</v>
      </c>
      <c r="E140" s="166" t="s">
        <v>796</v>
      </c>
      <c r="F140" s="167" t="s">
        <v>797</v>
      </c>
      <c r="G140" s="168" t="s">
        <v>209</v>
      </c>
      <c r="H140" s="169">
        <v>9.1</v>
      </c>
      <c r="I140" s="170"/>
      <c r="J140" s="171">
        <f>ROUND($I$140*$H$140,2)</f>
        <v>0</v>
      </c>
      <c r="K140" s="167"/>
      <c r="L140" s="139"/>
      <c r="M140" s="172"/>
      <c r="N140" s="173" t="s">
        <v>41</v>
      </c>
      <c r="O140" s="96"/>
      <c r="P140" s="96"/>
      <c r="Q140" s="174">
        <v>0.02109</v>
      </c>
      <c r="R140" s="174">
        <f>$Q$140*$H$140</f>
        <v>0.191919</v>
      </c>
      <c r="S140" s="174">
        <v>0</v>
      </c>
      <c r="T140" s="175">
        <f>$S$140*$H$140</f>
        <v>0</v>
      </c>
      <c r="AR140" s="99" t="s">
        <v>94</v>
      </c>
      <c r="AT140" s="99" t="s">
        <v>147</v>
      </c>
      <c r="AU140" s="99" t="s">
        <v>78</v>
      </c>
      <c r="AY140" s="99" t="s">
        <v>144</v>
      </c>
      <c r="BE140" s="176">
        <f>IF($N$140="základní",$J$140,0)</f>
        <v>0</v>
      </c>
      <c r="BF140" s="176">
        <f>IF($N$140="snížená",$J$140,0)</f>
        <v>0</v>
      </c>
      <c r="BG140" s="176">
        <f>IF($N$140="zákl. přenesená",$J$140,0)</f>
        <v>0</v>
      </c>
      <c r="BH140" s="176">
        <f>IF($N$140="sníž. přenesená",$J$140,0)</f>
        <v>0</v>
      </c>
      <c r="BI140" s="176">
        <f>IF($N$140="nulová",$J$140,0)</f>
        <v>0</v>
      </c>
      <c r="BJ140" s="99" t="s">
        <v>20</v>
      </c>
      <c r="BK140" s="176">
        <f>ROUND($I$140*$H$140,2)</f>
        <v>0</v>
      </c>
      <c r="BL140" s="99" t="s">
        <v>94</v>
      </c>
      <c r="BM140" s="99" t="s">
        <v>798</v>
      </c>
    </row>
    <row r="141" spans="2:65" s="6" customFormat="1" ht="24" customHeight="1">
      <c r="B141" s="95"/>
      <c r="C141" s="168" t="s">
        <v>799</v>
      </c>
      <c r="D141" s="168" t="s">
        <v>147</v>
      </c>
      <c r="E141" s="166" t="s">
        <v>800</v>
      </c>
      <c r="F141" s="167" t="s">
        <v>801</v>
      </c>
      <c r="G141" s="168" t="s">
        <v>209</v>
      </c>
      <c r="H141" s="169">
        <v>9.1</v>
      </c>
      <c r="I141" s="170"/>
      <c r="J141" s="171">
        <f>ROUND($I$141*$H$141,2)</f>
        <v>0</v>
      </c>
      <c r="K141" s="167"/>
      <c r="L141" s="139"/>
      <c r="M141" s="172"/>
      <c r="N141" s="173" t="s">
        <v>41</v>
      </c>
      <c r="O141" s="96"/>
      <c r="P141" s="96"/>
      <c r="Q141" s="174">
        <v>0.02109</v>
      </c>
      <c r="R141" s="174">
        <f>$Q$141*$H$141</f>
        <v>0.191919</v>
      </c>
      <c r="S141" s="174">
        <v>0</v>
      </c>
      <c r="T141" s="175">
        <f>$S$141*$H$141</f>
        <v>0</v>
      </c>
      <c r="AR141" s="99" t="s">
        <v>94</v>
      </c>
      <c r="AT141" s="99" t="s">
        <v>147</v>
      </c>
      <c r="AU141" s="99" t="s">
        <v>78</v>
      </c>
      <c r="AY141" s="99" t="s">
        <v>144</v>
      </c>
      <c r="BE141" s="176">
        <f>IF($N$141="základní",$J$141,0)</f>
        <v>0</v>
      </c>
      <c r="BF141" s="176">
        <f>IF($N$141="snížená",$J$141,0)</f>
        <v>0</v>
      </c>
      <c r="BG141" s="176">
        <f>IF($N$141="zákl. přenesená",$J$141,0)</f>
        <v>0</v>
      </c>
      <c r="BH141" s="176">
        <f>IF($N$141="sníž. přenesená",$J$141,0)</f>
        <v>0</v>
      </c>
      <c r="BI141" s="176">
        <f>IF($N$141="nulová",$J$141,0)</f>
        <v>0</v>
      </c>
      <c r="BJ141" s="99" t="s">
        <v>20</v>
      </c>
      <c r="BK141" s="176">
        <f>ROUND($I$141*$H$141,2)</f>
        <v>0</v>
      </c>
      <c r="BL141" s="99" t="s">
        <v>94</v>
      </c>
      <c r="BM141" s="99" t="s">
        <v>802</v>
      </c>
    </row>
    <row r="142" spans="2:65" s="6" customFormat="1" ht="24" customHeight="1">
      <c r="B142" s="95"/>
      <c r="C142" s="168" t="s">
        <v>349</v>
      </c>
      <c r="D142" s="168" t="s">
        <v>147</v>
      </c>
      <c r="E142" s="166" t="s">
        <v>803</v>
      </c>
      <c r="F142" s="167" t="s">
        <v>804</v>
      </c>
      <c r="G142" s="168" t="s">
        <v>209</v>
      </c>
      <c r="H142" s="169">
        <v>9.1</v>
      </c>
      <c r="I142" s="170"/>
      <c r="J142" s="171">
        <f>ROUND($I$142*$H$142,2)</f>
        <v>0</v>
      </c>
      <c r="K142" s="167"/>
      <c r="L142" s="139"/>
      <c r="M142" s="172"/>
      <c r="N142" s="173" t="s">
        <v>41</v>
      </c>
      <c r="O142" s="96"/>
      <c r="P142" s="96"/>
      <c r="Q142" s="174">
        <v>0.02109</v>
      </c>
      <c r="R142" s="174">
        <f>$Q$142*$H$142</f>
        <v>0.191919</v>
      </c>
      <c r="S142" s="174">
        <v>0</v>
      </c>
      <c r="T142" s="175">
        <f>$S$142*$H$142</f>
        <v>0</v>
      </c>
      <c r="AR142" s="99" t="s">
        <v>94</v>
      </c>
      <c r="AT142" s="99" t="s">
        <v>147</v>
      </c>
      <c r="AU142" s="99" t="s">
        <v>78</v>
      </c>
      <c r="AY142" s="99" t="s">
        <v>144</v>
      </c>
      <c r="BE142" s="176">
        <f>IF($N$142="základní",$J$142,0)</f>
        <v>0</v>
      </c>
      <c r="BF142" s="176">
        <f>IF($N$142="snížená",$J$142,0)</f>
        <v>0</v>
      </c>
      <c r="BG142" s="176">
        <f>IF($N$142="zákl. přenesená",$J$142,0)</f>
        <v>0</v>
      </c>
      <c r="BH142" s="176">
        <f>IF($N$142="sníž. přenesená",$J$142,0)</f>
        <v>0</v>
      </c>
      <c r="BI142" s="176">
        <f>IF($N$142="nulová",$J$142,0)</f>
        <v>0</v>
      </c>
      <c r="BJ142" s="99" t="s">
        <v>20</v>
      </c>
      <c r="BK142" s="176">
        <f>ROUND($I$142*$H$142,2)</f>
        <v>0</v>
      </c>
      <c r="BL142" s="99" t="s">
        <v>94</v>
      </c>
      <c r="BM142" s="99" t="s">
        <v>805</v>
      </c>
    </row>
    <row r="143" spans="2:65" s="6" customFormat="1" ht="24" customHeight="1">
      <c r="B143" s="95"/>
      <c r="C143" s="168" t="s">
        <v>806</v>
      </c>
      <c r="D143" s="168" t="s">
        <v>147</v>
      </c>
      <c r="E143" s="166" t="s">
        <v>807</v>
      </c>
      <c r="F143" s="167" t="s">
        <v>808</v>
      </c>
      <c r="G143" s="168" t="s">
        <v>209</v>
      </c>
      <c r="H143" s="169">
        <v>9.3</v>
      </c>
      <c r="I143" s="170"/>
      <c r="J143" s="171">
        <f>ROUND($I$143*$H$143,2)</f>
        <v>0</v>
      </c>
      <c r="K143" s="167"/>
      <c r="L143" s="139"/>
      <c r="M143" s="172"/>
      <c r="N143" s="173" t="s">
        <v>41</v>
      </c>
      <c r="O143" s="96"/>
      <c r="P143" s="96"/>
      <c r="Q143" s="174">
        <v>0.02109</v>
      </c>
      <c r="R143" s="174">
        <f>$Q$143*$H$143</f>
        <v>0.19613700000000003</v>
      </c>
      <c r="S143" s="174">
        <v>0</v>
      </c>
      <c r="T143" s="175">
        <f>$S$143*$H$143</f>
        <v>0</v>
      </c>
      <c r="AR143" s="99" t="s">
        <v>94</v>
      </c>
      <c r="AT143" s="99" t="s">
        <v>147</v>
      </c>
      <c r="AU143" s="99" t="s">
        <v>78</v>
      </c>
      <c r="AY143" s="99" t="s">
        <v>144</v>
      </c>
      <c r="BE143" s="176">
        <f>IF($N$143="základní",$J$143,0)</f>
        <v>0</v>
      </c>
      <c r="BF143" s="176">
        <f>IF($N$143="snížená",$J$143,0)</f>
        <v>0</v>
      </c>
      <c r="BG143" s="176">
        <f>IF($N$143="zákl. přenesená",$J$143,0)</f>
        <v>0</v>
      </c>
      <c r="BH143" s="176">
        <f>IF($N$143="sníž. přenesená",$J$143,0)</f>
        <v>0</v>
      </c>
      <c r="BI143" s="176">
        <f>IF($N$143="nulová",$J$143,0)</f>
        <v>0</v>
      </c>
      <c r="BJ143" s="99" t="s">
        <v>20</v>
      </c>
      <c r="BK143" s="176">
        <f>ROUND($I$143*$H$143,2)</f>
        <v>0</v>
      </c>
      <c r="BL143" s="99" t="s">
        <v>94</v>
      </c>
      <c r="BM143" s="99" t="s">
        <v>809</v>
      </c>
    </row>
    <row r="144" spans="2:65" s="6" customFormat="1" ht="24" customHeight="1">
      <c r="B144" s="95"/>
      <c r="C144" s="168" t="s">
        <v>810</v>
      </c>
      <c r="D144" s="168" t="s">
        <v>147</v>
      </c>
      <c r="E144" s="166" t="s">
        <v>811</v>
      </c>
      <c r="F144" s="167" t="s">
        <v>812</v>
      </c>
      <c r="G144" s="168" t="s">
        <v>209</v>
      </c>
      <c r="H144" s="169">
        <v>9.3</v>
      </c>
      <c r="I144" s="170"/>
      <c r="J144" s="171">
        <f>ROUND($I$144*$H$144,2)</f>
        <v>0</v>
      </c>
      <c r="K144" s="167"/>
      <c r="L144" s="139"/>
      <c r="M144" s="172"/>
      <c r="N144" s="173" t="s">
        <v>41</v>
      </c>
      <c r="O144" s="96"/>
      <c r="P144" s="96"/>
      <c r="Q144" s="174">
        <v>0.02109</v>
      </c>
      <c r="R144" s="174">
        <f>$Q$144*$H$144</f>
        <v>0.19613700000000003</v>
      </c>
      <c r="S144" s="174">
        <v>0</v>
      </c>
      <c r="T144" s="175">
        <f>$S$144*$H$144</f>
        <v>0</v>
      </c>
      <c r="AR144" s="99" t="s">
        <v>94</v>
      </c>
      <c r="AT144" s="99" t="s">
        <v>147</v>
      </c>
      <c r="AU144" s="99" t="s">
        <v>78</v>
      </c>
      <c r="AY144" s="99" t="s">
        <v>144</v>
      </c>
      <c r="BE144" s="176">
        <f>IF($N$144="základní",$J$144,0)</f>
        <v>0</v>
      </c>
      <c r="BF144" s="176">
        <f>IF($N$144="snížená",$J$144,0)</f>
        <v>0</v>
      </c>
      <c r="BG144" s="176">
        <f>IF($N$144="zákl. přenesená",$J$144,0)</f>
        <v>0</v>
      </c>
      <c r="BH144" s="176">
        <f>IF($N$144="sníž. přenesená",$J$144,0)</f>
        <v>0</v>
      </c>
      <c r="BI144" s="176">
        <f>IF($N$144="nulová",$J$144,0)</f>
        <v>0</v>
      </c>
      <c r="BJ144" s="99" t="s">
        <v>20</v>
      </c>
      <c r="BK144" s="176">
        <f>ROUND($I$144*$H$144,2)</f>
        <v>0</v>
      </c>
      <c r="BL144" s="99" t="s">
        <v>94</v>
      </c>
      <c r="BM144" s="99" t="s">
        <v>813</v>
      </c>
    </row>
    <row r="145" spans="2:65" s="6" customFormat="1" ht="24" customHeight="1">
      <c r="B145" s="95"/>
      <c r="C145" s="168" t="s">
        <v>283</v>
      </c>
      <c r="D145" s="168" t="s">
        <v>147</v>
      </c>
      <c r="E145" s="166" t="s">
        <v>293</v>
      </c>
      <c r="F145" s="167" t="s">
        <v>814</v>
      </c>
      <c r="G145" s="168" t="s">
        <v>209</v>
      </c>
      <c r="H145" s="169">
        <v>9.3</v>
      </c>
      <c r="I145" s="170"/>
      <c r="J145" s="171">
        <f>ROUND($I$145*$H$145,2)</f>
        <v>0</v>
      </c>
      <c r="K145" s="167"/>
      <c r="L145" s="139"/>
      <c r="M145" s="172"/>
      <c r="N145" s="173" t="s">
        <v>41</v>
      </c>
      <c r="O145" s="96"/>
      <c r="P145" s="96"/>
      <c r="Q145" s="174">
        <v>0.02109</v>
      </c>
      <c r="R145" s="174">
        <f>$Q$145*$H$145</f>
        <v>0.19613700000000003</v>
      </c>
      <c r="S145" s="174">
        <v>0</v>
      </c>
      <c r="T145" s="175">
        <f>$S$145*$H$145</f>
        <v>0</v>
      </c>
      <c r="AR145" s="99" t="s">
        <v>94</v>
      </c>
      <c r="AT145" s="99" t="s">
        <v>147</v>
      </c>
      <c r="AU145" s="99" t="s">
        <v>78</v>
      </c>
      <c r="AY145" s="99" t="s">
        <v>144</v>
      </c>
      <c r="BE145" s="176">
        <f>IF($N$145="základní",$J$145,0)</f>
        <v>0</v>
      </c>
      <c r="BF145" s="176">
        <f>IF($N$145="snížená",$J$145,0)</f>
        <v>0</v>
      </c>
      <c r="BG145" s="176">
        <f>IF($N$145="zákl. přenesená",$J$145,0)</f>
        <v>0</v>
      </c>
      <c r="BH145" s="176">
        <f>IF($N$145="sníž. přenesená",$J$145,0)</f>
        <v>0</v>
      </c>
      <c r="BI145" s="176">
        <f>IF($N$145="nulová",$J$145,0)</f>
        <v>0</v>
      </c>
      <c r="BJ145" s="99" t="s">
        <v>20</v>
      </c>
      <c r="BK145" s="176">
        <f>ROUND($I$145*$H$145,2)</f>
        <v>0</v>
      </c>
      <c r="BL145" s="99" t="s">
        <v>94</v>
      </c>
      <c r="BM145" s="99" t="s">
        <v>815</v>
      </c>
    </row>
    <row r="146" spans="2:65" s="6" customFormat="1" ht="24" customHeight="1">
      <c r="B146" s="95"/>
      <c r="C146" s="168" t="s">
        <v>816</v>
      </c>
      <c r="D146" s="168" t="s">
        <v>147</v>
      </c>
      <c r="E146" s="166" t="s">
        <v>817</v>
      </c>
      <c r="F146" s="167" t="s">
        <v>818</v>
      </c>
      <c r="G146" s="168" t="s">
        <v>209</v>
      </c>
      <c r="H146" s="169">
        <v>9.7</v>
      </c>
      <c r="I146" s="170"/>
      <c r="J146" s="171">
        <f>ROUND($I$146*$H$146,2)</f>
        <v>0</v>
      </c>
      <c r="K146" s="167"/>
      <c r="L146" s="139"/>
      <c r="M146" s="172"/>
      <c r="N146" s="173" t="s">
        <v>41</v>
      </c>
      <c r="O146" s="96"/>
      <c r="P146" s="96"/>
      <c r="Q146" s="174">
        <v>0.02109</v>
      </c>
      <c r="R146" s="174">
        <f>$Q$146*$H$146</f>
        <v>0.204573</v>
      </c>
      <c r="S146" s="174">
        <v>0</v>
      </c>
      <c r="T146" s="175">
        <f>$S$146*$H$146</f>
        <v>0</v>
      </c>
      <c r="AR146" s="99" t="s">
        <v>94</v>
      </c>
      <c r="AT146" s="99" t="s">
        <v>147</v>
      </c>
      <c r="AU146" s="99" t="s">
        <v>78</v>
      </c>
      <c r="AY146" s="99" t="s">
        <v>144</v>
      </c>
      <c r="BE146" s="176">
        <f>IF($N$146="základní",$J$146,0)</f>
        <v>0</v>
      </c>
      <c r="BF146" s="176">
        <f>IF($N$146="snížená",$J$146,0)</f>
        <v>0</v>
      </c>
      <c r="BG146" s="176">
        <f>IF($N$146="zákl. přenesená",$J$146,0)</f>
        <v>0</v>
      </c>
      <c r="BH146" s="176">
        <f>IF($N$146="sníž. přenesená",$J$146,0)</f>
        <v>0</v>
      </c>
      <c r="BI146" s="176">
        <f>IF($N$146="nulová",$J$146,0)</f>
        <v>0</v>
      </c>
      <c r="BJ146" s="99" t="s">
        <v>20</v>
      </c>
      <c r="BK146" s="176">
        <f>ROUND($I$146*$H$146,2)</f>
        <v>0</v>
      </c>
      <c r="BL146" s="99" t="s">
        <v>94</v>
      </c>
      <c r="BM146" s="99" t="s">
        <v>819</v>
      </c>
    </row>
    <row r="147" spans="2:65" s="6" customFormat="1" ht="24" customHeight="1">
      <c r="B147" s="95"/>
      <c r="C147" s="168" t="s">
        <v>820</v>
      </c>
      <c r="D147" s="168" t="s">
        <v>147</v>
      </c>
      <c r="E147" s="166" t="s">
        <v>821</v>
      </c>
      <c r="F147" s="167" t="s">
        <v>822</v>
      </c>
      <c r="G147" s="168" t="s">
        <v>209</v>
      </c>
      <c r="H147" s="169">
        <v>9.7</v>
      </c>
      <c r="I147" s="170"/>
      <c r="J147" s="171">
        <f>ROUND($I$147*$H$147,2)</f>
        <v>0</v>
      </c>
      <c r="K147" s="167"/>
      <c r="L147" s="139"/>
      <c r="M147" s="172"/>
      <c r="N147" s="173" t="s">
        <v>41</v>
      </c>
      <c r="O147" s="96"/>
      <c r="P147" s="96"/>
      <c r="Q147" s="174">
        <v>0.02109</v>
      </c>
      <c r="R147" s="174">
        <f>$Q$147*$H$147</f>
        <v>0.204573</v>
      </c>
      <c r="S147" s="174">
        <v>0</v>
      </c>
      <c r="T147" s="175">
        <f>$S$147*$H$147</f>
        <v>0</v>
      </c>
      <c r="AR147" s="99" t="s">
        <v>94</v>
      </c>
      <c r="AT147" s="99" t="s">
        <v>147</v>
      </c>
      <c r="AU147" s="99" t="s">
        <v>78</v>
      </c>
      <c r="AY147" s="99" t="s">
        <v>144</v>
      </c>
      <c r="BE147" s="176">
        <f>IF($N$147="základní",$J$147,0)</f>
        <v>0</v>
      </c>
      <c r="BF147" s="176">
        <f>IF($N$147="snížená",$J$147,0)</f>
        <v>0</v>
      </c>
      <c r="BG147" s="176">
        <f>IF($N$147="zákl. přenesená",$J$147,0)</f>
        <v>0</v>
      </c>
      <c r="BH147" s="176">
        <f>IF($N$147="sníž. přenesená",$J$147,0)</f>
        <v>0</v>
      </c>
      <c r="BI147" s="176">
        <f>IF($N$147="nulová",$J$147,0)</f>
        <v>0</v>
      </c>
      <c r="BJ147" s="99" t="s">
        <v>20</v>
      </c>
      <c r="BK147" s="176">
        <f>ROUND($I$147*$H$147,2)</f>
        <v>0</v>
      </c>
      <c r="BL147" s="99" t="s">
        <v>94</v>
      </c>
      <c r="BM147" s="99" t="s">
        <v>823</v>
      </c>
    </row>
    <row r="148" spans="2:65" s="6" customFormat="1" ht="24" customHeight="1">
      <c r="B148" s="95"/>
      <c r="C148" s="168" t="s">
        <v>288</v>
      </c>
      <c r="D148" s="168" t="s">
        <v>147</v>
      </c>
      <c r="E148" s="166" t="s">
        <v>306</v>
      </c>
      <c r="F148" s="167" t="s">
        <v>824</v>
      </c>
      <c r="G148" s="168" t="s">
        <v>209</v>
      </c>
      <c r="H148" s="169">
        <v>9.7</v>
      </c>
      <c r="I148" s="170"/>
      <c r="J148" s="171">
        <f>ROUND($I$148*$H$148,2)</f>
        <v>0</v>
      </c>
      <c r="K148" s="167"/>
      <c r="L148" s="139"/>
      <c r="M148" s="172"/>
      <c r="N148" s="173" t="s">
        <v>41</v>
      </c>
      <c r="O148" s="96"/>
      <c r="P148" s="96"/>
      <c r="Q148" s="174">
        <v>0.02109</v>
      </c>
      <c r="R148" s="174">
        <f>$Q$148*$H$148</f>
        <v>0.204573</v>
      </c>
      <c r="S148" s="174">
        <v>0</v>
      </c>
      <c r="T148" s="175">
        <f>$S$148*$H$148</f>
        <v>0</v>
      </c>
      <c r="AR148" s="99" t="s">
        <v>94</v>
      </c>
      <c r="AT148" s="99" t="s">
        <v>147</v>
      </c>
      <c r="AU148" s="99" t="s">
        <v>78</v>
      </c>
      <c r="AY148" s="99" t="s">
        <v>144</v>
      </c>
      <c r="BE148" s="176">
        <f>IF($N$148="základní",$J$148,0)</f>
        <v>0</v>
      </c>
      <c r="BF148" s="176">
        <f>IF($N$148="snížená",$J$148,0)</f>
        <v>0</v>
      </c>
      <c r="BG148" s="176">
        <f>IF($N$148="zákl. přenesená",$J$148,0)</f>
        <v>0</v>
      </c>
      <c r="BH148" s="176">
        <f>IF($N$148="sníž. přenesená",$J$148,0)</f>
        <v>0</v>
      </c>
      <c r="BI148" s="176">
        <f>IF($N$148="nulová",$J$148,0)</f>
        <v>0</v>
      </c>
      <c r="BJ148" s="99" t="s">
        <v>20</v>
      </c>
      <c r="BK148" s="176">
        <f>ROUND($I$148*$H$148,2)</f>
        <v>0</v>
      </c>
      <c r="BL148" s="99" t="s">
        <v>94</v>
      </c>
      <c r="BM148" s="99" t="s">
        <v>825</v>
      </c>
    </row>
    <row r="149" spans="2:65" s="6" customFormat="1" ht="34.5" customHeight="1">
      <c r="B149" s="95"/>
      <c r="C149" s="168" t="s">
        <v>826</v>
      </c>
      <c r="D149" s="168" t="s">
        <v>147</v>
      </c>
      <c r="E149" s="166" t="s">
        <v>827</v>
      </c>
      <c r="F149" s="167" t="s">
        <v>828</v>
      </c>
      <c r="G149" s="168" t="s">
        <v>312</v>
      </c>
      <c r="H149" s="169">
        <v>3</v>
      </c>
      <c r="I149" s="170"/>
      <c r="J149" s="171">
        <f>ROUND($I$149*$H$149,2)</f>
        <v>0</v>
      </c>
      <c r="K149" s="167"/>
      <c r="L149" s="139"/>
      <c r="M149" s="172"/>
      <c r="N149" s="173" t="s">
        <v>41</v>
      </c>
      <c r="O149" s="96"/>
      <c r="P149" s="96"/>
      <c r="Q149" s="174">
        <v>0.02109</v>
      </c>
      <c r="R149" s="174">
        <f>$Q$149*$H$149</f>
        <v>0.06327</v>
      </c>
      <c r="S149" s="174">
        <v>0</v>
      </c>
      <c r="T149" s="175">
        <f>$S$149*$H$149</f>
        <v>0</v>
      </c>
      <c r="AR149" s="99" t="s">
        <v>94</v>
      </c>
      <c r="AT149" s="99" t="s">
        <v>147</v>
      </c>
      <c r="AU149" s="99" t="s">
        <v>78</v>
      </c>
      <c r="AY149" s="99" t="s">
        <v>144</v>
      </c>
      <c r="BE149" s="176">
        <f>IF($N$149="základní",$J$149,0)</f>
        <v>0</v>
      </c>
      <c r="BF149" s="176">
        <f>IF($N$149="snížená",$J$149,0)</f>
        <v>0</v>
      </c>
      <c r="BG149" s="176">
        <f>IF($N$149="zákl. přenesená",$J$149,0)</f>
        <v>0</v>
      </c>
      <c r="BH149" s="176">
        <f>IF($N$149="sníž. přenesená",$J$149,0)</f>
        <v>0</v>
      </c>
      <c r="BI149" s="176">
        <f>IF($N$149="nulová",$J$149,0)</f>
        <v>0</v>
      </c>
      <c r="BJ149" s="99" t="s">
        <v>20</v>
      </c>
      <c r="BK149" s="176">
        <f>ROUND($I$149*$H$149,2)</f>
        <v>0</v>
      </c>
      <c r="BL149" s="99" t="s">
        <v>94</v>
      </c>
      <c r="BM149" s="99" t="s">
        <v>829</v>
      </c>
    </row>
    <row r="150" spans="2:65" s="6" customFormat="1" ht="24" customHeight="1">
      <c r="B150" s="95"/>
      <c r="C150" s="168" t="s">
        <v>830</v>
      </c>
      <c r="D150" s="168" t="s">
        <v>147</v>
      </c>
      <c r="E150" s="166" t="s">
        <v>831</v>
      </c>
      <c r="F150" s="167" t="s">
        <v>832</v>
      </c>
      <c r="G150" s="168" t="s">
        <v>312</v>
      </c>
      <c r="H150" s="169">
        <v>3</v>
      </c>
      <c r="I150" s="170"/>
      <c r="J150" s="171">
        <f>ROUND($I$150*$H$150,2)</f>
        <v>0</v>
      </c>
      <c r="K150" s="167"/>
      <c r="L150" s="139"/>
      <c r="M150" s="172"/>
      <c r="N150" s="173" t="s">
        <v>41</v>
      </c>
      <c r="O150" s="96"/>
      <c r="P150" s="96"/>
      <c r="Q150" s="174">
        <v>0.02109</v>
      </c>
      <c r="R150" s="174">
        <f>$Q$150*$H$150</f>
        <v>0.06327</v>
      </c>
      <c r="S150" s="174">
        <v>0</v>
      </c>
      <c r="T150" s="175">
        <f>$S$150*$H$150</f>
        <v>0</v>
      </c>
      <c r="AR150" s="99" t="s">
        <v>94</v>
      </c>
      <c r="AT150" s="99" t="s">
        <v>147</v>
      </c>
      <c r="AU150" s="99" t="s">
        <v>78</v>
      </c>
      <c r="AY150" s="99" t="s">
        <v>144</v>
      </c>
      <c r="BE150" s="176">
        <f>IF($N$150="základní",$J$150,0)</f>
        <v>0</v>
      </c>
      <c r="BF150" s="176">
        <f>IF($N$150="snížená",$J$150,0)</f>
        <v>0</v>
      </c>
      <c r="BG150" s="176">
        <f>IF($N$150="zákl. přenesená",$J$150,0)</f>
        <v>0</v>
      </c>
      <c r="BH150" s="176">
        <f>IF($N$150="sníž. přenesená",$J$150,0)</f>
        <v>0</v>
      </c>
      <c r="BI150" s="176">
        <f>IF($N$150="nulová",$J$150,0)</f>
        <v>0</v>
      </c>
      <c r="BJ150" s="99" t="s">
        <v>20</v>
      </c>
      <c r="BK150" s="176">
        <f>ROUND($I$150*$H$150,2)</f>
        <v>0</v>
      </c>
      <c r="BL150" s="99" t="s">
        <v>94</v>
      </c>
      <c r="BM150" s="99" t="s">
        <v>833</v>
      </c>
    </row>
    <row r="151" spans="2:65" s="6" customFormat="1" ht="24" customHeight="1">
      <c r="B151" s="95"/>
      <c r="C151" s="168" t="s">
        <v>292</v>
      </c>
      <c r="D151" s="168" t="s">
        <v>147</v>
      </c>
      <c r="E151" s="166" t="s">
        <v>834</v>
      </c>
      <c r="F151" s="167" t="s">
        <v>835</v>
      </c>
      <c r="G151" s="168" t="s">
        <v>312</v>
      </c>
      <c r="H151" s="169">
        <v>3</v>
      </c>
      <c r="I151" s="170"/>
      <c r="J151" s="171">
        <f>ROUND($I$151*$H$151,2)</f>
        <v>0</v>
      </c>
      <c r="K151" s="167"/>
      <c r="L151" s="139"/>
      <c r="M151" s="172"/>
      <c r="N151" s="173" t="s">
        <v>41</v>
      </c>
      <c r="O151" s="96"/>
      <c r="P151" s="96"/>
      <c r="Q151" s="174">
        <v>0.02109</v>
      </c>
      <c r="R151" s="174">
        <f>$Q$151*$H$151</f>
        <v>0.06327</v>
      </c>
      <c r="S151" s="174">
        <v>0</v>
      </c>
      <c r="T151" s="175">
        <f>$S$151*$H$151</f>
        <v>0</v>
      </c>
      <c r="AR151" s="99" t="s">
        <v>94</v>
      </c>
      <c r="AT151" s="99" t="s">
        <v>147</v>
      </c>
      <c r="AU151" s="99" t="s">
        <v>78</v>
      </c>
      <c r="AY151" s="99" t="s">
        <v>144</v>
      </c>
      <c r="BE151" s="176">
        <f>IF($N$151="základní",$J$151,0)</f>
        <v>0</v>
      </c>
      <c r="BF151" s="176">
        <f>IF($N$151="snížená",$J$151,0)</f>
        <v>0</v>
      </c>
      <c r="BG151" s="176">
        <f>IF($N$151="zákl. přenesená",$J$151,0)</f>
        <v>0</v>
      </c>
      <c r="BH151" s="176">
        <f>IF($N$151="sníž. přenesená",$J$151,0)</f>
        <v>0</v>
      </c>
      <c r="BI151" s="176">
        <f>IF($N$151="nulová",$J$151,0)</f>
        <v>0</v>
      </c>
      <c r="BJ151" s="99" t="s">
        <v>20</v>
      </c>
      <c r="BK151" s="176">
        <f>ROUND($I$151*$H$151,2)</f>
        <v>0</v>
      </c>
      <c r="BL151" s="99" t="s">
        <v>94</v>
      </c>
      <c r="BM151" s="99" t="s">
        <v>836</v>
      </c>
    </row>
    <row r="152" spans="2:65" s="6" customFormat="1" ht="34.5" customHeight="1">
      <c r="B152" s="95"/>
      <c r="C152" s="168" t="s">
        <v>296</v>
      </c>
      <c r="D152" s="168" t="s">
        <v>147</v>
      </c>
      <c r="E152" s="166" t="s">
        <v>837</v>
      </c>
      <c r="F152" s="167" t="s">
        <v>838</v>
      </c>
      <c r="G152" s="168" t="s">
        <v>312</v>
      </c>
      <c r="H152" s="169">
        <v>3</v>
      </c>
      <c r="I152" s="170"/>
      <c r="J152" s="171">
        <f>ROUND($I$152*$H$152,2)</f>
        <v>0</v>
      </c>
      <c r="K152" s="167"/>
      <c r="L152" s="139"/>
      <c r="M152" s="172"/>
      <c r="N152" s="173" t="s">
        <v>41</v>
      </c>
      <c r="O152" s="96"/>
      <c r="P152" s="96"/>
      <c r="Q152" s="174">
        <v>0.02109</v>
      </c>
      <c r="R152" s="174">
        <f>$Q$152*$H$152</f>
        <v>0.06327</v>
      </c>
      <c r="S152" s="174">
        <v>0</v>
      </c>
      <c r="T152" s="175">
        <f>$S$152*$H$152</f>
        <v>0</v>
      </c>
      <c r="AR152" s="99" t="s">
        <v>94</v>
      </c>
      <c r="AT152" s="99" t="s">
        <v>147</v>
      </c>
      <c r="AU152" s="99" t="s">
        <v>78</v>
      </c>
      <c r="AY152" s="99" t="s">
        <v>144</v>
      </c>
      <c r="BE152" s="176">
        <f>IF($N$152="základní",$J$152,0)</f>
        <v>0</v>
      </c>
      <c r="BF152" s="176">
        <f>IF($N$152="snížená",$J$152,0)</f>
        <v>0</v>
      </c>
      <c r="BG152" s="176">
        <f>IF($N$152="zákl. přenesená",$J$152,0)</f>
        <v>0</v>
      </c>
      <c r="BH152" s="176">
        <f>IF($N$152="sníž. přenesená",$J$152,0)</f>
        <v>0</v>
      </c>
      <c r="BI152" s="176">
        <f>IF($N$152="nulová",$J$152,0)</f>
        <v>0</v>
      </c>
      <c r="BJ152" s="99" t="s">
        <v>20</v>
      </c>
      <c r="BK152" s="176">
        <f>ROUND($I$152*$H$152,2)</f>
        <v>0</v>
      </c>
      <c r="BL152" s="99" t="s">
        <v>94</v>
      </c>
      <c r="BM152" s="99" t="s">
        <v>839</v>
      </c>
    </row>
    <row r="153" spans="2:65" s="6" customFormat="1" ht="24" customHeight="1">
      <c r="B153" s="95"/>
      <c r="C153" s="168" t="s">
        <v>301</v>
      </c>
      <c r="D153" s="168" t="s">
        <v>147</v>
      </c>
      <c r="E153" s="166" t="s">
        <v>840</v>
      </c>
      <c r="F153" s="167" t="s">
        <v>841</v>
      </c>
      <c r="G153" s="168" t="s">
        <v>312</v>
      </c>
      <c r="H153" s="169">
        <v>3</v>
      </c>
      <c r="I153" s="170"/>
      <c r="J153" s="171">
        <f>ROUND($I$153*$H$153,2)</f>
        <v>0</v>
      </c>
      <c r="K153" s="167"/>
      <c r="L153" s="139"/>
      <c r="M153" s="172"/>
      <c r="N153" s="173" t="s">
        <v>41</v>
      </c>
      <c r="O153" s="96"/>
      <c r="P153" s="96"/>
      <c r="Q153" s="174">
        <v>0.02109</v>
      </c>
      <c r="R153" s="174">
        <f>$Q$153*$H$153</f>
        <v>0.06327</v>
      </c>
      <c r="S153" s="174">
        <v>0</v>
      </c>
      <c r="T153" s="175">
        <f>$S$153*$H$153</f>
        <v>0</v>
      </c>
      <c r="AR153" s="99" t="s">
        <v>94</v>
      </c>
      <c r="AT153" s="99" t="s">
        <v>147</v>
      </c>
      <c r="AU153" s="99" t="s">
        <v>78</v>
      </c>
      <c r="AY153" s="99" t="s">
        <v>144</v>
      </c>
      <c r="BE153" s="176">
        <f>IF($N$153="základní",$J$153,0)</f>
        <v>0</v>
      </c>
      <c r="BF153" s="176">
        <f>IF($N$153="snížená",$J$153,0)</f>
        <v>0</v>
      </c>
      <c r="BG153" s="176">
        <f>IF($N$153="zákl. přenesená",$J$153,0)</f>
        <v>0</v>
      </c>
      <c r="BH153" s="176">
        <f>IF($N$153="sníž. přenesená",$J$153,0)</f>
        <v>0</v>
      </c>
      <c r="BI153" s="176">
        <f>IF($N$153="nulová",$J$153,0)</f>
        <v>0</v>
      </c>
      <c r="BJ153" s="99" t="s">
        <v>20</v>
      </c>
      <c r="BK153" s="176">
        <f>ROUND($I$153*$H$153,2)</f>
        <v>0</v>
      </c>
      <c r="BL153" s="99" t="s">
        <v>94</v>
      </c>
      <c r="BM153" s="99" t="s">
        <v>842</v>
      </c>
    </row>
    <row r="154" spans="2:65" s="6" customFormat="1" ht="24" customHeight="1">
      <c r="B154" s="95"/>
      <c r="C154" s="168" t="s">
        <v>305</v>
      </c>
      <c r="D154" s="168" t="s">
        <v>147</v>
      </c>
      <c r="E154" s="166" t="s">
        <v>843</v>
      </c>
      <c r="F154" s="167" t="s">
        <v>844</v>
      </c>
      <c r="G154" s="168" t="s">
        <v>312</v>
      </c>
      <c r="H154" s="169">
        <v>3</v>
      </c>
      <c r="I154" s="170"/>
      <c r="J154" s="171">
        <f>ROUND($I$154*$H$154,2)</f>
        <v>0</v>
      </c>
      <c r="K154" s="167"/>
      <c r="L154" s="139"/>
      <c r="M154" s="172"/>
      <c r="N154" s="173" t="s">
        <v>41</v>
      </c>
      <c r="O154" s="96"/>
      <c r="P154" s="96"/>
      <c r="Q154" s="174">
        <v>0.02109</v>
      </c>
      <c r="R154" s="174">
        <f>$Q$154*$H$154</f>
        <v>0.06327</v>
      </c>
      <c r="S154" s="174">
        <v>0</v>
      </c>
      <c r="T154" s="175">
        <f>$S$154*$H$154</f>
        <v>0</v>
      </c>
      <c r="AR154" s="99" t="s">
        <v>94</v>
      </c>
      <c r="AT154" s="99" t="s">
        <v>147</v>
      </c>
      <c r="AU154" s="99" t="s">
        <v>78</v>
      </c>
      <c r="AY154" s="99" t="s">
        <v>144</v>
      </c>
      <c r="BE154" s="176">
        <f>IF($N$154="základní",$J$154,0)</f>
        <v>0</v>
      </c>
      <c r="BF154" s="176">
        <f>IF($N$154="snížená",$J$154,0)</f>
        <v>0</v>
      </c>
      <c r="BG154" s="176">
        <f>IF($N$154="zákl. přenesená",$J$154,0)</f>
        <v>0</v>
      </c>
      <c r="BH154" s="176">
        <f>IF($N$154="sníž. přenesená",$J$154,0)</f>
        <v>0</v>
      </c>
      <c r="BI154" s="176">
        <f>IF($N$154="nulová",$J$154,0)</f>
        <v>0</v>
      </c>
      <c r="BJ154" s="99" t="s">
        <v>20</v>
      </c>
      <c r="BK154" s="176">
        <f>ROUND($I$154*$H$154,2)</f>
        <v>0</v>
      </c>
      <c r="BL154" s="99" t="s">
        <v>94</v>
      </c>
      <c r="BM154" s="99" t="s">
        <v>845</v>
      </c>
    </row>
    <row r="155" spans="2:63" s="152" customFormat="1" ht="30" customHeight="1">
      <c r="B155" s="153"/>
      <c r="C155" s="154"/>
      <c r="D155" s="154" t="s">
        <v>69</v>
      </c>
      <c r="E155" s="163" t="s">
        <v>485</v>
      </c>
      <c r="F155" s="163" t="s">
        <v>486</v>
      </c>
      <c r="G155" s="154"/>
      <c r="H155" s="154"/>
      <c r="J155" s="164">
        <f>$BK$155</f>
        <v>0</v>
      </c>
      <c r="K155" s="154"/>
      <c r="L155" s="157"/>
      <c r="M155" s="158"/>
      <c r="N155" s="154"/>
      <c r="O155" s="154"/>
      <c r="P155" s="159">
        <f>SUM($P$156:$P$186)</f>
        <v>0</v>
      </c>
      <c r="Q155" s="154"/>
      <c r="R155" s="159">
        <f>SUM($R$156:$R$186)</f>
        <v>0.07229999999999999</v>
      </c>
      <c r="S155" s="154"/>
      <c r="T155" s="160">
        <f>SUM($T$156:$T$186)</f>
        <v>22.487451</v>
      </c>
      <c r="AR155" s="161" t="s">
        <v>20</v>
      </c>
      <c r="AT155" s="161" t="s">
        <v>69</v>
      </c>
      <c r="AU155" s="161" t="s">
        <v>20</v>
      </c>
      <c r="AY155" s="161" t="s">
        <v>144</v>
      </c>
      <c r="BK155" s="162">
        <f>SUM($BK$156:$BK$186)</f>
        <v>0</v>
      </c>
    </row>
    <row r="156" spans="2:65" s="6" customFormat="1" ht="13.5" customHeight="1">
      <c r="B156" s="95"/>
      <c r="C156" s="168" t="s">
        <v>846</v>
      </c>
      <c r="D156" s="168" t="s">
        <v>147</v>
      </c>
      <c r="E156" s="166" t="s">
        <v>500</v>
      </c>
      <c r="F156" s="167" t="s">
        <v>501</v>
      </c>
      <c r="G156" s="168" t="s">
        <v>150</v>
      </c>
      <c r="H156" s="169">
        <v>135.036</v>
      </c>
      <c r="I156" s="170"/>
      <c r="J156" s="171">
        <f>ROUND($I$156*$H$156,2)</f>
        <v>0</v>
      </c>
      <c r="K156" s="167" t="s">
        <v>151</v>
      </c>
      <c r="L156" s="139"/>
      <c r="M156" s="172"/>
      <c r="N156" s="173" t="s">
        <v>41</v>
      </c>
      <c r="O156" s="96"/>
      <c r="P156" s="96"/>
      <c r="Q156" s="174">
        <v>0</v>
      </c>
      <c r="R156" s="174">
        <f>$Q$156*$H$156</f>
        <v>0</v>
      </c>
      <c r="S156" s="174">
        <v>0</v>
      </c>
      <c r="T156" s="175">
        <f>$S$156*$H$156</f>
        <v>0</v>
      </c>
      <c r="AR156" s="99" t="s">
        <v>502</v>
      </c>
      <c r="AT156" s="99" t="s">
        <v>147</v>
      </c>
      <c r="AU156" s="99" t="s">
        <v>78</v>
      </c>
      <c r="AY156" s="99" t="s">
        <v>144</v>
      </c>
      <c r="BE156" s="176">
        <f>IF($N$156="základní",$J$156,0)</f>
        <v>0</v>
      </c>
      <c r="BF156" s="176">
        <f>IF($N$156="snížená",$J$156,0)</f>
        <v>0</v>
      </c>
      <c r="BG156" s="176">
        <f>IF($N$156="zákl. přenesená",$J$156,0)</f>
        <v>0</v>
      </c>
      <c r="BH156" s="176">
        <f>IF($N$156="sníž. přenesená",$J$156,0)</f>
        <v>0</v>
      </c>
      <c r="BI156" s="176">
        <f>IF($N$156="nulová",$J$156,0)</f>
        <v>0</v>
      </c>
      <c r="BJ156" s="99" t="s">
        <v>20</v>
      </c>
      <c r="BK156" s="176">
        <f>ROUND($I$156*$H$156,2)</f>
        <v>0</v>
      </c>
      <c r="BL156" s="99" t="s">
        <v>502</v>
      </c>
      <c r="BM156" s="99" t="s">
        <v>847</v>
      </c>
    </row>
    <row r="157" spans="2:51" s="6" customFormat="1" ht="13.5" customHeight="1">
      <c r="B157" s="177"/>
      <c r="C157" s="178"/>
      <c r="D157" s="179" t="s">
        <v>153</v>
      </c>
      <c r="E157" s="180"/>
      <c r="F157" s="180" t="s">
        <v>848</v>
      </c>
      <c r="G157" s="178"/>
      <c r="H157" s="181">
        <v>135.036</v>
      </c>
      <c r="J157" s="178"/>
      <c r="K157" s="178"/>
      <c r="L157" s="182"/>
      <c r="M157" s="183"/>
      <c r="N157" s="178"/>
      <c r="O157" s="178"/>
      <c r="P157" s="178"/>
      <c r="Q157" s="178"/>
      <c r="R157" s="178"/>
      <c r="S157" s="178"/>
      <c r="T157" s="184"/>
      <c r="AT157" s="185" t="s">
        <v>153</v>
      </c>
      <c r="AU157" s="185" t="s">
        <v>78</v>
      </c>
      <c r="AV157" s="185" t="s">
        <v>78</v>
      </c>
      <c r="AW157" s="185" t="s">
        <v>108</v>
      </c>
      <c r="AX157" s="185" t="s">
        <v>70</v>
      </c>
      <c r="AY157" s="185" t="s">
        <v>144</v>
      </c>
    </row>
    <row r="158" spans="2:65" s="6" customFormat="1" ht="13.5" customHeight="1">
      <c r="B158" s="95"/>
      <c r="C158" s="165" t="s">
        <v>668</v>
      </c>
      <c r="D158" s="165" t="s">
        <v>147</v>
      </c>
      <c r="E158" s="166" t="s">
        <v>507</v>
      </c>
      <c r="F158" s="167" t="s">
        <v>508</v>
      </c>
      <c r="G158" s="168" t="s">
        <v>150</v>
      </c>
      <c r="H158" s="169">
        <v>24306.48</v>
      </c>
      <c r="I158" s="170"/>
      <c r="J158" s="171">
        <f>ROUND($I$158*$H$158,2)</f>
        <v>0</v>
      </c>
      <c r="K158" s="167" t="s">
        <v>151</v>
      </c>
      <c r="L158" s="139"/>
      <c r="M158" s="172"/>
      <c r="N158" s="173" t="s">
        <v>41</v>
      </c>
      <c r="O158" s="96"/>
      <c r="P158" s="96"/>
      <c r="Q158" s="174">
        <v>0</v>
      </c>
      <c r="R158" s="174">
        <f>$Q$158*$H$158</f>
        <v>0</v>
      </c>
      <c r="S158" s="174">
        <v>0</v>
      </c>
      <c r="T158" s="175">
        <f>$S$158*$H$158</f>
        <v>0</v>
      </c>
      <c r="AR158" s="99" t="s">
        <v>94</v>
      </c>
      <c r="AT158" s="99" t="s">
        <v>147</v>
      </c>
      <c r="AU158" s="99" t="s">
        <v>78</v>
      </c>
      <c r="AY158" s="6" t="s">
        <v>144</v>
      </c>
      <c r="BE158" s="176">
        <f>IF($N$158="základní",$J$158,0)</f>
        <v>0</v>
      </c>
      <c r="BF158" s="176">
        <f>IF($N$158="snížená",$J$158,0)</f>
        <v>0</v>
      </c>
      <c r="BG158" s="176">
        <f>IF($N$158="zákl. přenesená",$J$158,0)</f>
        <v>0</v>
      </c>
      <c r="BH158" s="176">
        <f>IF($N$158="sníž. přenesená",$J$158,0)</f>
        <v>0</v>
      </c>
      <c r="BI158" s="176">
        <f>IF($N$158="nulová",$J$158,0)</f>
        <v>0</v>
      </c>
      <c r="BJ158" s="99" t="s">
        <v>20</v>
      </c>
      <c r="BK158" s="176">
        <f>ROUND($I$158*$H$158,2)</f>
        <v>0</v>
      </c>
      <c r="BL158" s="99" t="s">
        <v>94</v>
      </c>
      <c r="BM158" s="99" t="s">
        <v>849</v>
      </c>
    </row>
    <row r="159" spans="2:51" s="6" customFormat="1" ht="13.5" customHeight="1">
      <c r="B159" s="177"/>
      <c r="C159" s="178"/>
      <c r="D159" s="179" t="s">
        <v>153</v>
      </c>
      <c r="E159" s="180"/>
      <c r="F159" s="180" t="s">
        <v>850</v>
      </c>
      <c r="G159" s="178"/>
      <c r="H159" s="181">
        <v>24306.48</v>
      </c>
      <c r="J159" s="178"/>
      <c r="K159" s="178"/>
      <c r="L159" s="182"/>
      <c r="M159" s="183"/>
      <c r="N159" s="178"/>
      <c r="O159" s="178"/>
      <c r="P159" s="178"/>
      <c r="Q159" s="178"/>
      <c r="R159" s="178"/>
      <c r="S159" s="178"/>
      <c r="T159" s="184"/>
      <c r="AT159" s="185" t="s">
        <v>153</v>
      </c>
      <c r="AU159" s="185" t="s">
        <v>78</v>
      </c>
      <c r="AV159" s="185" t="s">
        <v>78</v>
      </c>
      <c r="AW159" s="185" t="s">
        <v>108</v>
      </c>
      <c r="AX159" s="185" t="s">
        <v>70</v>
      </c>
      <c r="AY159" s="185" t="s">
        <v>144</v>
      </c>
    </row>
    <row r="160" spans="2:65" s="6" customFormat="1" ht="13.5" customHeight="1">
      <c r="B160" s="95"/>
      <c r="C160" s="165" t="s">
        <v>851</v>
      </c>
      <c r="D160" s="165" t="s">
        <v>147</v>
      </c>
      <c r="E160" s="166" t="s">
        <v>513</v>
      </c>
      <c r="F160" s="167" t="s">
        <v>514</v>
      </c>
      <c r="G160" s="168" t="s">
        <v>150</v>
      </c>
      <c r="H160" s="169">
        <v>135.036</v>
      </c>
      <c r="I160" s="170"/>
      <c r="J160" s="171">
        <f>ROUND($I$160*$H$160,2)</f>
        <v>0</v>
      </c>
      <c r="K160" s="167" t="s">
        <v>151</v>
      </c>
      <c r="L160" s="139"/>
      <c r="M160" s="172"/>
      <c r="N160" s="173" t="s">
        <v>41</v>
      </c>
      <c r="O160" s="96"/>
      <c r="P160" s="96"/>
      <c r="Q160" s="174">
        <v>0</v>
      </c>
      <c r="R160" s="174">
        <f>$Q$160*$H$160</f>
        <v>0</v>
      </c>
      <c r="S160" s="174">
        <v>0</v>
      </c>
      <c r="T160" s="175">
        <f>$S$160*$H$160</f>
        <v>0</v>
      </c>
      <c r="AR160" s="99" t="s">
        <v>94</v>
      </c>
      <c r="AT160" s="99" t="s">
        <v>147</v>
      </c>
      <c r="AU160" s="99" t="s">
        <v>78</v>
      </c>
      <c r="AY160" s="6" t="s">
        <v>144</v>
      </c>
      <c r="BE160" s="176">
        <f>IF($N$160="základní",$J$160,0)</f>
        <v>0</v>
      </c>
      <c r="BF160" s="176">
        <f>IF($N$160="snížená",$J$160,0)</f>
        <v>0</v>
      </c>
      <c r="BG160" s="176">
        <f>IF($N$160="zákl. přenesená",$J$160,0)</f>
        <v>0</v>
      </c>
      <c r="BH160" s="176">
        <f>IF($N$160="sníž. přenesená",$J$160,0)</f>
        <v>0</v>
      </c>
      <c r="BI160" s="176">
        <f>IF($N$160="nulová",$J$160,0)</f>
        <v>0</v>
      </c>
      <c r="BJ160" s="99" t="s">
        <v>20</v>
      </c>
      <c r="BK160" s="176">
        <f>ROUND($I$160*$H$160,2)</f>
        <v>0</v>
      </c>
      <c r="BL160" s="99" t="s">
        <v>94</v>
      </c>
      <c r="BM160" s="99" t="s">
        <v>852</v>
      </c>
    </row>
    <row r="161" spans="2:51" s="6" customFormat="1" ht="13.5" customHeight="1">
      <c r="B161" s="177"/>
      <c r="C161" s="178"/>
      <c r="D161" s="179" t="s">
        <v>153</v>
      </c>
      <c r="E161" s="180"/>
      <c r="F161" s="180" t="s">
        <v>848</v>
      </c>
      <c r="G161" s="178"/>
      <c r="H161" s="181">
        <v>135.036</v>
      </c>
      <c r="J161" s="178"/>
      <c r="K161" s="178"/>
      <c r="L161" s="182"/>
      <c r="M161" s="183"/>
      <c r="N161" s="178"/>
      <c r="O161" s="178"/>
      <c r="P161" s="178"/>
      <c r="Q161" s="178"/>
      <c r="R161" s="178"/>
      <c r="S161" s="178"/>
      <c r="T161" s="184"/>
      <c r="AT161" s="185" t="s">
        <v>153</v>
      </c>
      <c r="AU161" s="185" t="s">
        <v>78</v>
      </c>
      <c r="AV161" s="185" t="s">
        <v>78</v>
      </c>
      <c r="AW161" s="185" t="s">
        <v>108</v>
      </c>
      <c r="AX161" s="185" t="s">
        <v>70</v>
      </c>
      <c r="AY161" s="185" t="s">
        <v>144</v>
      </c>
    </row>
    <row r="162" spans="2:65" s="6" customFormat="1" ht="13.5" customHeight="1">
      <c r="B162" s="95"/>
      <c r="C162" s="165" t="s">
        <v>499</v>
      </c>
      <c r="D162" s="165" t="s">
        <v>147</v>
      </c>
      <c r="E162" s="166" t="s">
        <v>517</v>
      </c>
      <c r="F162" s="167" t="s">
        <v>518</v>
      </c>
      <c r="G162" s="168" t="s">
        <v>150</v>
      </c>
      <c r="H162" s="169">
        <v>135.036</v>
      </c>
      <c r="I162" s="170"/>
      <c r="J162" s="171">
        <f>ROUND($I$162*$H$162,2)</f>
        <v>0</v>
      </c>
      <c r="K162" s="167" t="s">
        <v>151</v>
      </c>
      <c r="L162" s="139"/>
      <c r="M162" s="172"/>
      <c r="N162" s="173" t="s">
        <v>41</v>
      </c>
      <c r="O162" s="96"/>
      <c r="P162" s="96"/>
      <c r="Q162" s="174">
        <v>0</v>
      </c>
      <c r="R162" s="174">
        <f>$Q$162*$H$162</f>
        <v>0</v>
      </c>
      <c r="S162" s="174">
        <v>0</v>
      </c>
      <c r="T162" s="175">
        <f>$S$162*$H$162</f>
        <v>0</v>
      </c>
      <c r="AR162" s="99" t="s">
        <v>94</v>
      </c>
      <c r="AT162" s="99" t="s">
        <v>147</v>
      </c>
      <c r="AU162" s="99" t="s">
        <v>78</v>
      </c>
      <c r="AY162" s="6" t="s">
        <v>144</v>
      </c>
      <c r="BE162" s="176">
        <f>IF($N$162="základní",$J$162,0)</f>
        <v>0</v>
      </c>
      <c r="BF162" s="176">
        <f>IF($N$162="snížená",$J$162,0)</f>
        <v>0</v>
      </c>
      <c r="BG162" s="176">
        <f>IF($N$162="zákl. přenesená",$J$162,0)</f>
        <v>0</v>
      </c>
      <c r="BH162" s="176">
        <f>IF($N$162="sníž. přenesená",$J$162,0)</f>
        <v>0</v>
      </c>
      <c r="BI162" s="176">
        <f>IF($N$162="nulová",$J$162,0)</f>
        <v>0</v>
      </c>
      <c r="BJ162" s="99" t="s">
        <v>20</v>
      </c>
      <c r="BK162" s="176">
        <f>ROUND($I$162*$H$162,2)</f>
        <v>0</v>
      </c>
      <c r="BL162" s="99" t="s">
        <v>94</v>
      </c>
      <c r="BM162" s="99" t="s">
        <v>853</v>
      </c>
    </row>
    <row r="163" spans="2:51" s="6" customFormat="1" ht="13.5" customHeight="1">
      <c r="B163" s="177"/>
      <c r="C163" s="178"/>
      <c r="D163" s="179" t="s">
        <v>153</v>
      </c>
      <c r="E163" s="180"/>
      <c r="F163" s="180" t="s">
        <v>848</v>
      </c>
      <c r="G163" s="178"/>
      <c r="H163" s="181">
        <v>135.036</v>
      </c>
      <c r="J163" s="178"/>
      <c r="K163" s="178"/>
      <c r="L163" s="182"/>
      <c r="M163" s="183"/>
      <c r="N163" s="178"/>
      <c r="O163" s="178"/>
      <c r="P163" s="178"/>
      <c r="Q163" s="178"/>
      <c r="R163" s="178"/>
      <c r="S163" s="178"/>
      <c r="T163" s="184"/>
      <c r="AT163" s="185" t="s">
        <v>153</v>
      </c>
      <c r="AU163" s="185" t="s">
        <v>78</v>
      </c>
      <c r="AV163" s="185" t="s">
        <v>78</v>
      </c>
      <c r="AW163" s="185" t="s">
        <v>108</v>
      </c>
      <c r="AX163" s="185" t="s">
        <v>70</v>
      </c>
      <c r="AY163" s="185" t="s">
        <v>144</v>
      </c>
    </row>
    <row r="164" spans="2:65" s="6" customFormat="1" ht="13.5" customHeight="1">
      <c r="B164" s="95"/>
      <c r="C164" s="165" t="s">
        <v>506</v>
      </c>
      <c r="D164" s="165" t="s">
        <v>147</v>
      </c>
      <c r="E164" s="166" t="s">
        <v>521</v>
      </c>
      <c r="F164" s="167" t="s">
        <v>522</v>
      </c>
      <c r="G164" s="168" t="s">
        <v>150</v>
      </c>
      <c r="H164" s="169">
        <v>24306.48</v>
      </c>
      <c r="I164" s="170"/>
      <c r="J164" s="171">
        <f>ROUND($I$164*$H$164,2)</f>
        <v>0</v>
      </c>
      <c r="K164" s="167" t="s">
        <v>151</v>
      </c>
      <c r="L164" s="139"/>
      <c r="M164" s="172"/>
      <c r="N164" s="173" t="s">
        <v>41</v>
      </c>
      <c r="O164" s="96"/>
      <c r="P164" s="96"/>
      <c r="Q164" s="174">
        <v>0</v>
      </c>
      <c r="R164" s="174">
        <f>$Q$164*$H$164</f>
        <v>0</v>
      </c>
      <c r="S164" s="174">
        <v>0</v>
      </c>
      <c r="T164" s="175">
        <f>$S$164*$H$164</f>
        <v>0</v>
      </c>
      <c r="AR164" s="99" t="s">
        <v>94</v>
      </c>
      <c r="AT164" s="99" t="s">
        <v>147</v>
      </c>
      <c r="AU164" s="99" t="s">
        <v>78</v>
      </c>
      <c r="AY164" s="6" t="s">
        <v>144</v>
      </c>
      <c r="BE164" s="176">
        <f>IF($N$164="základní",$J$164,0)</f>
        <v>0</v>
      </c>
      <c r="BF164" s="176">
        <f>IF($N$164="snížená",$J$164,0)</f>
        <v>0</v>
      </c>
      <c r="BG164" s="176">
        <f>IF($N$164="zákl. přenesená",$J$164,0)</f>
        <v>0</v>
      </c>
      <c r="BH164" s="176">
        <f>IF($N$164="sníž. přenesená",$J$164,0)</f>
        <v>0</v>
      </c>
      <c r="BI164" s="176">
        <f>IF($N$164="nulová",$J$164,0)</f>
        <v>0</v>
      </c>
      <c r="BJ164" s="99" t="s">
        <v>20</v>
      </c>
      <c r="BK164" s="176">
        <f>ROUND($I$164*$H$164,2)</f>
        <v>0</v>
      </c>
      <c r="BL164" s="99" t="s">
        <v>94</v>
      </c>
      <c r="BM164" s="99" t="s">
        <v>854</v>
      </c>
    </row>
    <row r="165" spans="2:51" s="6" customFormat="1" ht="13.5" customHeight="1">
      <c r="B165" s="177"/>
      <c r="C165" s="178"/>
      <c r="D165" s="179" t="s">
        <v>153</v>
      </c>
      <c r="E165" s="180"/>
      <c r="F165" s="180" t="s">
        <v>850</v>
      </c>
      <c r="G165" s="178"/>
      <c r="H165" s="181">
        <v>24306.48</v>
      </c>
      <c r="J165" s="178"/>
      <c r="K165" s="178"/>
      <c r="L165" s="182"/>
      <c r="M165" s="183"/>
      <c r="N165" s="178"/>
      <c r="O165" s="178"/>
      <c r="P165" s="178"/>
      <c r="Q165" s="178"/>
      <c r="R165" s="178"/>
      <c r="S165" s="178"/>
      <c r="T165" s="184"/>
      <c r="AT165" s="185" t="s">
        <v>153</v>
      </c>
      <c r="AU165" s="185" t="s">
        <v>78</v>
      </c>
      <c r="AV165" s="185" t="s">
        <v>78</v>
      </c>
      <c r="AW165" s="185" t="s">
        <v>108</v>
      </c>
      <c r="AX165" s="185" t="s">
        <v>70</v>
      </c>
      <c r="AY165" s="185" t="s">
        <v>144</v>
      </c>
    </row>
    <row r="166" spans="2:65" s="6" customFormat="1" ht="13.5" customHeight="1">
      <c r="B166" s="95"/>
      <c r="C166" s="165" t="s">
        <v>512</v>
      </c>
      <c r="D166" s="165" t="s">
        <v>147</v>
      </c>
      <c r="E166" s="166" t="s">
        <v>525</v>
      </c>
      <c r="F166" s="167" t="s">
        <v>526</v>
      </c>
      <c r="G166" s="168" t="s">
        <v>150</v>
      </c>
      <c r="H166" s="169">
        <v>135.036</v>
      </c>
      <c r="I166" s="170"/>
      <c r="J166" s="171">
        <f>ROUND($I$166*$H$166,2)</f>
        <v>0</v>
      </c>
      <c r="K166" s="167" t="s">
        <v>151</v>
      </c>
      <c r="L166" s="139"/>
      <c r="M166" s="172"/>
      <c r="N166" s="173" t="s">
        <v>41</v>
      </c>
      <c r="O166" s="96"/>
      <c r="P166" s="96"/>
      <c r="Q166" s="174">
        <v>0</v>
      </c>
      <c r="R166" s="174">
        <f>$Q$166*$H$166</f>
        <v>0</v>
      </c>
      <c r="S166" s="174">
        <v>0</v>
      </c>
      <c r="T166" s="175">
        <f>$S$166*$H$166</f>
        <v>0</v>
      </c>
      <c r="AR166" s="99" t="s">
        <v>94</v>
      </c>
      <c r="AT166" s="99" t="s">
        <v>147</v>
      </c>
      <c r="AU166" s="99" t="s">
        <v>78</v>
      </c>
      <c r="AY166" s="6" t="s">
        <v>144</v>
      </c>
      <c r="BE166" s="176">
        <f>IF($N$166="základní",$J$166,0)</f>
        <v>0</v>
      </c>
      <c r="BF166" s="176">
        <f>IF($N$166="snížená",$J$166,0)</f>
        <v>0</v>
      </c>
      <c r="BG166" s="176">
        <f>IF($N$166="zákl. přenesená",$J$166,0)</f>
        <v>0</v>
      </c>
      <c r="BH166" s="176">
        <f>IF($N$166="sníž. přenesená",$J$166,0)</f>
        <v>0</v>
      </c>
      <c r="BI166" s="176">
        <f>IF($N$166="nulová",$J$166,0)</f>
        <v>0</v>
      </c>
      <c r="BJ166" s="99" t="s">
        <v>20</v>
      </c>
      <c r="BK166" s="176">
        <f>ROUND($I$166*$H$166,2)</f>
        <v>0</v>
      </c>
      <c r="BL166" s="99" t="s">
        <v>94</v>
      </c>
      <c r="BM166" s="99" t="s">
        <v>855</v>
      </c>
    </row>
    <row r="167" spans="2:51" s="6" customFormat="1" ht="13.5" customHeight="1">
      <c r="B167" s="177"/>
      <c r="C167" s="178"/>
      <c r="D167" s="179" t="s">
        <v>153</v>
      </c>
      <c r="E167" s="180"/>
      <c r="F167" s="180" t="s">
        <v>848</v>
      </c>
      <c r="G167" s="178"/>
      <c r="H167" s="181">
        <v>135.036</v>
      </c>
      <c r="J167" s="178"/>
      <c r="K167" s="178"/>
      <c r="L167" s="182"/>
      <c r="M167" s="183"/>
      <c r="N167" s="178"/>
      <c r="O167" s="178"/>
      <c r="P167" s="178"/>
      <c r="Q167" s="178"/>
      <c r="R167" s="178"/>
      <c r="S167" s="178"/>
      <c r="T167" s="184"/>
      <c r="AT167" s="185" t="s">
        <v>153</v>
      </c>
      <c r="AU167" s="185" t="s">
        <v>78</v>
      </c>
      <c r="AV167" s="185" t="s">
        <v>78</v>
      </c>
      <c r="AW167" s="185" t="s">
        <v>108</v>
      </c>
      <c r="AX167" s="185" t="s">
        <v>20</v>
      </c>
      <c r="AY167" s="185" t="s">
        <v>144</v>
      </c>
    </row>
    <row r="168" spans="2:65" s="6" customFormat="1" ht="13.5" customHeight="1">
      <c r="B168" s="95"/>
      <c r="C168" s="165" t="s">
        <v>236</v>
      </c>
      <c r="D168" s="165" t="s">
        <v>147</v>
      </c>
      <c r="E168" s="166" t="s">
        <v>856</v>
      </c>
      <c r="F168" s="167" t="s">
        <v>857</v>
      </c>
      <c r="G168" s="168" t="s">
        <v>159</v>
      </c>
      <c r="H168" s="169">
        <v>1.525</v>
      </c>
      <c r="I168" s="170"/>
      <c r="J168" s="171">
        <f>ROUND($I$168*$H$168,2)</f>
        <v>0</v>
      </c>
      <c r="K168" s="167" t="s">
        <v>151</v>
      </c>
      <c r="L168" s="139"/>
      <c r="M168" s="172"/>
      <c r="N168" s="173" t="s">
        <v>41</v>
      </c>
      <c r="O168" s="96"/>
      <c r="P168" s="96"/>
      <c r="Q168" s="174">
        <v>0</v>
      </c>
      <c r="R168" s="174">
        <f>$Q$168*$H$168</f>
        <v>0</v>
      </c>
      <c r="S168" s="174">
        <v>1.175</v>
      </c>
      <c r="T168" s="175">
        <f>$S$168*$H$168</f>
        <v>1.7918749999999999</v>
      </c>
      <c r="AR168" s="99" t="s">
        <v>94</v>
      </c>
      <c r="AT168" s="99" t="s">
        <v>147</v>
      </c>
      <c r="AU168" s="99" t="s">
        <v>78</v>
      </c>
      <c r="AY168" s="6" t="s">
        <v>144</v>
      </c>
      <c r="BE168" s="176">
        <f>IF($N$168="základní",$J$168,0)</f>
        <v>0</v>
      </c>
      <c r="BF168" s="176">
        <f>IF($N$168="snížená",$J$168,0)</f>
        <v>0</v>
      </c>
      <c r="BG168" s="176">
        <f>IF($N$168="zákl. přenesená",$J$168,0)</f>
        <v>0</v>
      </c>
      <c r="BH168" s="176">
        <f>IF($N$168="sníž. přenesená",$J$168,0)</f>
        <v>0</v>
      </c>
      <c r="BI168" s="176">
        <f>IF($N$168="nulová",$J$168,0)</f>
        <v>0</v>
      </c>
      <c r="BJ168" s="99" t="s">
        <v>20</v>
      </c>
      <c r="BK168" s="176">
        <f>ROUND($I$168*$H$168,2)</f>
        <v>0</v>
      </c>
      <c r="BL168" s="99" t="s">
        <v>94</v>
      </c>
      <c r="BM168" s="99" t="s">
        <v>858</v>
      </c>
    </row>
    <row r="169" spans="2:51" s="6" customFormat="1" ht="13.5" customHeight="1">
      <c r="B169" s="177"/>
      <c r="C169" s="178"/>
      <c r="D169" s="179" t="s">
        <v>153</v>
      </c>
      <c r="E169" s="180"/>
      <c r="F169" s="180" t="s">
        <v>712</v>
      </c>
      <c r="G169" s="178"/>
      <c r="H169" s="181">
        <v>1.525</v>
      </c>
      <c r="J169" s="178"/>
      <c r="K169" s="178"/>
      <c r="L169" s="182"/>
      <c r="M169" s="183"/>
      <c r="N169" s="178"/>
      <c r="O169" s="178"/>
      <c r="P169" s="178"/>
      <c r="Q169" s="178"/>
      <c r="R169" s="178"/>
      <c r="S169" s="178"/>
      <c r="T169" s="184"/>
      <c r="AT169" s="185" t="s">
        <v>153</v>
      </c>
      <c r="AU169" s="185" t="s">
        <v>78</v>
      </c>
      <c r="AV169" s="185" t="s">
        <v>78</v>
      </c>
      <c r="AW169" s="185" t="s">
        <v>108</v>
      </c>
      <c r="AX169" s="185" t="s">
        <v>20</v>
      </c>
      <c r="AY169" s="185" t="s">
        <v>144</v>
      </c>
    </row>
    <row r="170" spans="2:65" s="6" customFormat="1" ht="13.5" customHeight="1">
      <c r="B170" s="95"/>
      <c r="C170" s="165" t="s">
        <v>20</v>
      </c>
      <c r="D170" s="165" t="s">
        <v>147</v>
      </c>
      <c r="E170" s="166" t="s">
        <v>859</v>
      </c>
      <c r="F170" s="167" t="s">
        <v>860</v>
      </c>
      <c r="G170" s="168" t="s">
        <v>607</v>
      </c>
      <c r="H170" s="169">
        <v>3</v>
      </c>
      <c r="I170" s="170"/>
      <c r="J170" s="171">
        <f>ROUND($I$170*$H$170,2)</f>
        <v>0</v>
      </c>
      <c r="K170" s="167"/>
      <c r="L170" s="139"/>
      <c r="M170" s="172"/>
      <c r="N170" s="173" t="s">
        <v>41</v>
      </c>
      <c r="O170" s="96"/>
      <c r="P170" s="96"/>
      <c r="Q170" s="174">
        <v>0</v>
      </c>
      <c r="R170" s="174">
        <f>$Q$170*$H$170</f>
        <v>0</v>
      </c>
      <c r="S170" s="174">
        <v>0.13</v>
      </c>
      <c r="T170" s="175">
        <f>$S$170*$H$170</f>
        <v>0.39</v>
      </c>
      <c r="AR170" s="99" t="s">
        <v>94</v>
      </c>
      <c r="AT170" s="99" t="s">
        <v>147</v>
      </c>
      <c r="AU170" s="99" t="s">
        <v>78</v>
      </c>
      <c r="AY170" s="6" t="s">
        <v>144</v>
      </c>
      <c r="BE170" s="176">
        <f>IF($N$170="základní",$J$170,0)</f>
        <v>0</v>
      </c>
      <c r="BF170" s="176">
        <f>IF($N$170="snížená",$J$170,0)</f>
        <v>0</v>
      </c>
      <c r="BG170" s="176">
        <f>IF($N$170="zákl. přenesená",$J$170,0)</f>
        <v>0</v>
      </c>
      <c r="BH170" s="176">
        <f>IF($N$170="sníž. přenesená",$J$170,0)</f>
        <v>0</v>
      </c>
      <c r="BI170" s="176">
        <f>IF($N$170="nulová",$J$170,0)</f>
        <v>0</v>
      </c>
      <c r="BJ170" s="99" t="s">
        <v>20</v>
      </c>
      <c r="BK170" s="176">
        <f>ROUND($I$170*$H$170,2)</f>
        <v>0</v>
      </c>
      <c r="BL170" s="99" t="s">
        <v>94</v>
      </c>
      <c r="BM170" s="99" t="s">
        <v>861</v>
      </c>
    </row>
    <row r="171" spans="2:65" s="6" customFormat="1" ht="13.5" customHeight="1">
      <c r="B171" s="95"/>
      <c r="C171" s="168" t="s">
        <v>78</v>
      </c>
      <c r="D171" s="168" t="s">
        <v>147</v>
      </c>
      <c r="E171" s="166" t="s">
        <v>862</v>
      </c>
      <c r="F171" s="167" t="s">
        <v>863</v>
      </c>
      <c r="G171" s="168" t="s">
        <v>607</v>
      </c>
      <c r="H171" s="169">
        <v>3</v>
      </c>
      <c r="I171" s="170"/>
      <c r="J171" s="171">
        <f>ROUND($I$171*$H$171,2)</f>
        <v>0</v>
      </c>
      <c r="K171" s="167"/>
      <c r="L171" s="139"/>
      <c r="M171" s="172"/>
      <c r="N171" s="173" t="s">
        <v>41</v>
      </c>
      <c r="O171" s="96"/>
      <c r="P171" s="96"/>
      <c r="Q171" s="174">
        <v>0</v>
      </c>
      <c r="R171" s="174">
        <f>$Q$171*$H$171</f>
        <v>0</v>
      </c>
      <c r="S171" s="174">
        <v>0.13</v>
      </c>
      <c r="T171" s="175">
        <f>$S$171*$H$171</f>
        <v>0.39</v>
      </c>
      <c r="AR171" s="99" t="s">
        <v>94</v>
      </c>
      <c r="AT171" s="99" t="s">
        <v>147</v>
      </c>
      <c r="AU171" s="99" t="s">
        <v>78</v>
      </c>
      <c r="AY171" s="99" t="s">
        <v>144</v>
      </c>
      <c r="BE171" s="176">
        <f>IF($N$171="základní",$J$171,0)</f>
        <v>0</v>
      </c>
      <c r="BF171" s="176">
        <f>IF($N$171="snížená",$J$171,0)</f>
        <v>0</v>
      </c>
      <c r="BG171" s="176">
        <f>IF($N$171="zákl. přenesená",$J$171,0)</f>
        <v>0</v>
      </c>
      <c r="BH171" s="176">
        <f>IF($N$171="sníž. přenesená",$J$171,0)</f>
        <v>0</v>
      </c>
      <c r="BI171" s="176">
        <f>IF($N$171="nulová",$J$171,0)</f>
        <v>0</v>
      </c>
      <c r="BJ171" s="99" t="s">
        <v>20</v>
      </c>
      <c r="BK171" s="176">
        <f>ROUND($I$171*$H$171,2)</f>
        <v>0</v>
      </c>
      <c r="BL171" s="99" t="s">
        <v>94</v>
      </c>
      <c r="BM171" s="99" t="s">
        <v>864</v>
      </c>
    </row>
    <row r="172" spans="2:65" s="6" customFormat="1" ht="13.5" customHeight="1">
      <c r="B172" s="95"/>
      <c r="C172" s="168" t="s">
        <v>865</v>
      </c>
      <c r="D172" s="168" t="s">
        <v>147</v>
      </c>
      <c r="E172" s="166" t="s">
        <v>541</v>
      </c>
      <c r="F172" s="167" t="s">
        <v>542</v>
      </c>
      <c r="G172" s="168" t="s">
        <v>209</v>
      </c>
      <c r="H172" s="169">
        <v>30</v>
      </c>
      <c r="I172" s="170"/>
      <c r="J172" s="171">
        <f>ROUND($I$172*$H$172,2)</f>
        <v>0</v>
      </c>
      <c r="K172" s="167"/>
      <c r="L172" s="139"/>
      <c r="M172" s="172"/>
      <c r="N172" s="173" t="s">
        <v>41</v>
      </c>
      <c r="O172" s="96"/>
      <c r="P172" s="96"/>
      <c r="Q172" s="174">
        <v>0.00241</v>
      </c>
      <c r="R172" s="174">
        <f>$Q$172*$H$172</f>
        <v>0.07229999999999999</v>
      </c>
      <c r="S172" s="174">
        <v>0.002</v>
      </c>
      <c r="T172" s="175">
        <f>$S$172*$H$172</f>
        <v>0.06</v>
      </c>
      <c r="AR172" s="99" t="s">
        <v>94</v>
      </c>
      <c r="AT172" s="99" t="s">
        <v>147</v>
      </c>
      <c r="AU172" s="99" t="s">
        <v>78</v>
      </c>
      <c r="AY172" s="99" t="s">
        <v>144</v>
      </c>
      <c r="BE172" s="176">
        <f>IF($N$172="základní",$J$172,0)</f>
        <v>0</v>
      </c>
      <c r="BF172" s="176">
        <f>IF($N$172="snížená",$J$172,0)</f>
        <v>0</v>
      </c>
      <c r="BG172" s="176">
        <f>IF($N$172="zákl. přenesená",$J$172,0)</f>
        <v>0</v>
      </c>
      <c r="BH172" s="176">
        <f>IF($N$172="sníž. přenesená",$J$172,0)</f>
        <v>0</v>
      </c>
      <c r="BI172" s="176">
        <f>IF($N$172="nulová",$J$172,0)</f>
        <v>0</v>
      </c>
      <c r="BJ172" s="99" t="s">
        <v>20</v>
      </c>
      <c r="BK172" s="176">
        <f>ROUND($I$172*$H$172,2)</f>
        <v>0</v>
      </c>
      <c r="BL172" s="99" t="s">
        <v>94</v>
      </c>
      <c r="BM172" s="99" t="s">
        <v>866</v>
      </c>
    </row>
    <row r="173" spans="2:65" s="6" customFormat="1" ht="13.5" customHeight="1">
      <c r="B173" s="95"/>
      <c r="C173" s="168" t="s">
        <v>867</v>
      </c>
      <c r="D173" s="168" t="s">
        <v>147</v>
      </c>
      <c r="E173" s="166" t="s">
        <v>868</v>
      </c>
      <c r="F173" s="167" t="s">
        <v>869</v>
      </c>
      <c r="G173" s="168" t="s">
        <v>150</v>
      </c>
      <c r="H173" s="169">
        <v>10.166</v>
      </c>
      <c r="I173" s="170"/>
      <c r="J173" s="171">
        <f>ROUND($I$173*$H$173,2)</f>
        <v>0</v>
      </c>
      <c r="K173" s="167"/>
      <c r="L173" s="139"/>
      <c r="M173" s="172"/>
      <c r="N173" s="173" t="s">
        <v>41</v>
      </c>
      <c r="O173" s="96"/>
      <c r="P173" s="96"/>
      <c r="Q173" s="174">
        <v>0</v>
      </c>
      <c r="R173" s="174">
        <f>$Q$173*$H$173</f>
        <v>0</v>
      </c>
      <c r="S173" s="174">
        <v>0.18</v>
      </c>
      <c r="T173" s="175">
        <f>$S$173*$H$173</f>
        <v>1.82988</v>
      </c>
      <c r="AR173" s="99" t="s">
        <v>94</v>
      </c>
      <c r="AT173" s="99" t="s">
        <v>147</v>
      </c>
      <c r="AU173" s="99" t="s">
        <v>78</v>
      </c>
      <c r="AY173" s="99" t="s">
        <v>144</v>
      </c>
      <c r="BE173" s="176">
        <f>IF($N$173="základní",$J$173,0)</f>
        <v>0</v>
      </c>
      <c r="BF173" s="176">
        <f>IF($N$173="snížená",$J$173,0)</f>
        <v>0</v>
      </c>
      <c r="BG173" s="176">
        <f>IF($N$173="zákl. přenesená",$J$173,0)</f>
        <v>0</v>
      </c>
      <c r="BH173" s="176">
        <f>IF($N$173="sníž. přenesená",$J$173,0)</f>
        <v>0</v>
      </c>
      <c r="BI173" s="176">
        <f>IF($N$173="nulová",$J$173,0)</f>
        <v>0</v>
      </c>
      <c r="BJ173" s="99" t="s">
        <v>20</v>
      </c>
      <c r="BK173" s="176">
        <f>ROUND($I$173*$H$173,2)</f>
        <v>0</v>
      </c>
      <c r="BL173" s="99" t="s">
        <v>94</v>
      </c>
      <c r="BM173" s="99" t="s">
        <v>870</v>
      </c>
    </row>
    <row r="174" spans="2:51" s="6" customFormat="1" ht="13.5" customHeight="1">
      <c r="B174" s="177"/>
      <c r="C174" s="178"/>
      <c r="D174" s="179" t="s">
        <v>153</v>
      </c>
      <c r="E174" s="180"/>
      <c r="F174" s="180" t="s">
        <v>739</v>
      </c>
      <c r="G174" s="178"/>
      <c r="H174" s="181">
        <v>10.166</v>
      </c>
      <c r="J174" s="178"/>
      <c r="K174" s="178"/>
      <c r="L174" s="182"/>
      <c r="M174" s="183"/>
      <c r="N174" s="178"/>
      <c r="O174" s="178"/>
      <c r="P174" s="178"/>
      <c r="Q174" s="178"/>
      <c r="R174" s="178"/>
      <c r="S174" s="178"/>
      <c r="T174" s="184"/>
      <c r="AT174" s="185" t="s">
        <v>153</v>
      </c>
      <c r="AU174" s="185" t="s">
        <v>78</v>
      </c>
      <c r="AV174" s="185" t="s">
        <v>78</v>
      </c>
      <c r="AW174" s="185" t="s">
        <v>108</v>
      </c>
      <c r="AX174" s="185" t="s">
        <v>70</v>
      </c>
      <c r="AY174" s="185" t="s">
        <v>144</v>
      </c>
    </row>
    <row r="175" spans="2:65" s="6" customFormat="1" ht="13.5" customHeight="1">
      <c r="B175" s="95"/>
      <c r="C175" s="165" t="s">
        <v>871</v>
      </c>
      <c r="D175" s="165" t="s">
        <v>147</v>
      </c>
      <c r="E175" s="166" t="s">
        <v>545</v>
      </c>
      <c r="F175" s="167" t="s">
        <v>546</v>
      </c>
      <c r="G175" s="168" t="s">
        <v>150</v>
      </c>
      <c r="H175" s="169">
        <v>9.807</v>
      </c>
      <c r="I175" s="170"/>
      <c r="J175" s="171">
        <f>ROUND($I$175*$H$175,2)</f>
        <v>0</v>
      </c>
      <c r="K175" s="167"/>
      <c r="L175" s="139"/>
      <c r="M175" s="172"/>
      <c r="N175" s="173" t="s">
        <v>41</v>
      </c>
      <c r="O175" s="96"/>
      <c r="P175" s="96"/>
      <c r="Q175" s="174">
        <v>0</v>
      </c>
      <c r="R175" s="174">
        <f>$Q$175*$H$175</f>
        <v>0</v>
      </c>
      <c r="S175" s="174">
        <v>0.18</v>
      </c>
      <c r="T175" s="175">
        <f>$S$175*$H$175</f>
        <v>1.76526</v>
      </c>
      <c r="AR175" s="99" t="s">
        <v>94</v>
      </c>
      <c r="AT175" s="99" t="s">
        <v>147</v>
      </c>
      <c r="AU175" s="99" t="s">
        <v>78</v>
      </c>
      <c r="AY175" s="6" t="s">
        <v>144</v>
      </c>
      <c r="BE175" s="176">
        <f>IF($N$175="základní",$J$175,0)</f>
        <v>0</v>
      </c>
      <c r="BF175" s="176">
        <f>IF($N$175="snížená",$J$175,0)</f>
        <v>0</v>
      </c>
      <c r="BG175" s="176">
        <f>IF($N$175="zákl. přenesená",$J$175,0)</f>
        <v>0</v>
      </c>
      <c r="BH175" s="176">
        <f>IF($N$175="sníž. přenesená",$J$175,0)</f>
        <v>0</v>
      </c>
      <c r="BI175" s="176">
        <f>IF($N$175="nulová",$J$175,0)</f>
        <v>0</v>
      </c>
      <c r="BJ175" s="99" t="s">
        <v>20</v>
      </c>
      <c r="BK175" s="176">
        <f>ROUND($I$175*$H$175,2)</f>
        <v>0</v>
      </c>
      <c r="BL175" s="99" t="s">
        <v>94</v>
      </c>
      <c r="BM175" s="99" t="s">
        <v>872</v>
      </c>
    </row>
    <row r="176" spans="2:51" s="6" customFormat="1" ht="13.5" customHeight="1">
      <c r="B176" s="177"/>
      <c r="C176" s="178"/>
      <c r="D176" s="179" t="s">
        <v>153</v>
      </c>
      <c r="E176" s="180"/>
      <c r="F176" s="180" t="s">
        <v>728</v>
      </c>
      <c r="G176" s="178"/>
      <c r="H176" s="181">
        <v>9.807</v>
      </c>
      <c r="J176" s="178"/>
      <c r="K176" s="178"/>
      <c r="L176" s="182"/>
      <c r="M176" s="183"/>
      <c r="N176" s="178"/>
      <c r="O176" s="178"/>
      <c r="P176" s="178"/>
      <c r="Q176" s="178"/>
      <c r="R176" s="178"/>
      <c r="S176" s="178"/>
      <c r="T176" s="184"/>
      <c r="AT176" s="185" t="s">
        <v>153</v>
      </c>
      <c r="AU176" s="185" t="s">
        <v>78</v>
      </c>
      <c r="AV176" s="185" t="s">
        <v>78</v>
      </c>
      <c r="AW176" s="185" t="s">
        <v>108</v>
      </c>
      <c r="AX176" s="185" t="s">
        <v>20</v>
      </c>
      <c r="AY176" s="185" t="s">
        <v>144</v>
      </c>
    </row>
    <row r="177" spans="2:65" s="6" customFormat="1" ht="13.5" customHeight="1">
      <c r="B177" s="95"/>
      <c r="C177" s="165" t="s">
        <v>873</v>
      </c>
      <c r="D177" s="165" t="s">
        <v>147</v>
      </c>
      <c r="E177" s="166" t="s">
        <v>874</v>
      </c>
      <c r="F177" s="167" t="s">
        <v>875</v>
      </c>
      <c r="G177" s="168" t="s">
        <v>150</v>
      </c>
      <c r="H177" s="169">
        <v>8.795</v>
      </c>
      <c r="I177" s="170"/>
      <c r="J177" s="171">
        <f>ROUND($I$177*$H$177,2)</f>
        <v>0</v>
      </c>
      <c r="K177" s="167"/>
      <c r="L177" s="139"/>
      <c r="M177" s="172"/>
      <c r="N177" s="173" t="s">
        <v>41</v>
      </c>
      <c r="O177" s="96"/>
      <c r="P177" s="96"/>
      <c r="Q177" s="174">
        <v>0</v>
      </c>
      <c r="R177" s="174">
        <f>$Q$177*$H$177</f>
        <v>0</v>
      </c>
      <c r="S177" s="174">
        <v>0.18</v>
      </c>
      <c r="T177" s="175">
        <f>$S$177*$H$177</f>
        <v>1.5831</v>
      </c>
      <c r="AR177" s="99" t="s">
        <v>94</v>
      </c>
      <c r="AT177" s="99" t="s">
        <v>147</v>
      </c>
      <c r="AU177" s="99" t="s">
        <v>78</v>
      </c>
      <c r="AY177" s="6" t="s">
        <v>144</v>
      </c>
      <c r="BE177" s="176">
        <f>IF($N$177="základní",$J$177,0)</f>
        <v>0</v>
      </c>
      <c r="BF177" s="176">
        <f>IF($N$177="snížená",$J$177,0)</f>
        <v>0</v>
      </c>
      <c r="BG177" s="176">
        <f>IF($N$177="zákl. přenesená",$J$177,0)</f>
        <v>0</v>
      </c>
      <c r="BH177" s="176">
        <f>IF($N$177="sníž. přenesená",$J$177,0)</f>
        <v>0</v>
      </c>
      <c r="BI177" s="176">
        <f>IF($N$177="nulová",$J$177,0)</f>
        <v>0</v>
      </c>
      <c r="BJ177" s="99" t="s">
        <v>20</v>
      </c>
      <c r="BK177" s="176">
        <f>ROUND($I$177*$H$177,2)</f>
        <v>0</v>
      </c>
      <c r="BL177" s="99" t="s">
        <v>94</v>
      </c>
      <c r="BM177" s="99" t="s">
        <v>876</v>
      </c>
    </row>
    <row r="178" spans="2:51" s="6" customFormat="1" ht="13.5" customHeight="1">
      <c r="B178" s="177"/>
      <c r="C178" s="178"/>
      <c r="D178" s="179" t="s">
        <v>153</v>
      </c>
      <c r="E178" s="180"/>
      <c r="F178" s="180" t="s">
        <v>733</v>
      </c>
      <c r="G178" s="178"/>
      <c r="H178" s="181">
        <v>8.795</v>
      </c>
      <c r="J178" s="178"/>
      <c r="K178" s="178"/>
      <c r="L178" s="182"/>
      <c r="M178" s="183"/>
      <c r="N178" s="178"/>
      <c r="O178" s="178"/>
      <c r="P178" s="178"/>
      <c r="Q178" s="178"/>
      <c r="R178" s="178"/>
      <c r="S178" s="178"/>
      <c r="T178" s="184"/>
      <c r="AT178" s="185" t="s">
        <v>153</v>
      </c>
      <c r="AU178" s="185" t="s">
        <v>78</v>
      </c>
      <c r="AV178" s="185" t="s">
        <v>78</v>
      </c>
      <c r="AW178" s="185" t="s">
        <v>108</v>
      </c>
      <c r="AX178" s="185" t="s">
        <v>20</v>
      </c>
      <c r="AY178" s="185" t="s">
        <v>144</v>
      </c>
    </row>
    <row r="179" spans="2:65" s="6" customFormat="1" ht="13.5" customHeight="1">
      <c r="B179" s="95"/>
      <c r="C179" s="165" t="s">
        <v>877</v>
      </c>
      <c r="D179" s="165" t="s">
        <v>147</v>
      </c>
      <c r="E179" s="166" t="s">
        <v>878</v>
      </c>
      <c r="F179" s="167" t="s">
        <v>879</v>
      </c>
      <c r="G179" s="168" t="s">
        <v>150</v>
      </c>
      <c r="H179" s="169">
        <v>10.166</v>
      </c>
      <c r="I179" s="170"/>
      <c r="J179" s="171">
        <f>ROUND($I$179*$H$179,2)</f>
        <v>0</v>
      </c>
      <c r="K179" s="167"/>
      <c r="L179" s="139"/>
      <c r="M179" s="172"/>
      <c r="N179" s="173" t="s">
        <v>41</v>
      </c>
      <c r="O179" s="96"/>
      <c r="P179" s="96"/>
      <c r="Q179" s="174">
        <v>0</v>
      </c>
      <c r="R179" s="174">
        <f>$Q$179*$H$179</f>
        <v>0</v>
      </c>
      <c r="S179" s="174">
        <v>0.18</v>
      </c>
      <c r="T179" s="175">
        <f>$S$179*$H$179</f>
        <v>1.82988</v>
      </c>
      <c r="AR179" s="99" t="s">
        <v>94</v>
      </c>
      <c r="AT179" s="99" t="s">
        <v>147</v>
      </c>
      <c r="AU179" s="99" t="s">
        <v>78</v>
      </c>
      <c r="AY179" s="6" t="s">
        <v>144</v>
      </c>
      <c r="BE179" s="176">
        <f>IF($N$179="základní",$J$179,0)</f>
        <v>0</v>
      </c>
      <c r="BF179" s="176">
        <f>IF($N$179="snížená",$J$179,0)</f>
        <v>0</v>
      </c>
      <c r="BG179" s="176">
        <f>IF($N$179="zákl. přenesená",$J$179,0)</f>
        <v>0</v>
      </c>
      <c r="BH179" s="176">
        <f>IF($N$179="sníž. přenesená",$J$179,0)</f>
        <v>0</v>
      </c>
      <c r="BI179" s="176">
        <f>IF($N$179="nulová",$J$179,0)</f>
        <v>0</v>
      </c>
      <c r="BJ179" s="99" t="s">
        <v>20</v>
      </c>
      <c r="BK179" s="176">
        <f>ROUND($I$179*$H$179,2)</f>
        <v>0</v>
      </c>
      <c r="BL179" s="99" t="s">
        <v>94</v>
      </c>
      <c r="BM179" s="99" t="s">
        <v>880</v>
      </c>
    </row>
    <row r="180" spans="2:51" s="6" customFormat="1" ht="13.5" customHeight="1">
      <c r="B180" s="177"/>
      <c r="C180" s="178"/>
      <c r="D180" s="179" t="s">
        <v>153</v>
      </c>
      <c r="E180" s="180"/>
      <c r="F180" s="180" t="s">
        <v>739</v>
      </c>
      <c r="G180" s="178"/>
      <c r="H180" s="181">
        <v>10.166</v>
      </c>
      <c r="J180" s="178"/>
      <c r="K180" s="178"/>
      <c r="L180" s="182"/>
      <c r="M180" s="183"/>
      <c r="N180" s="178"/>
      <c r="O180" s="178"/>
      <c r="P180" s="178"/>
      <c r="Q180" s="178"/>
      <c r="R180" s="178"/>
      <c r="S180" s="178"/>
      <c r="T180" s="184"/>
      <c r="AT180" s="185" t="s">
        <v>153</v>
      </c>
      <c r="AU180" s="185" t="s">
        <v>78</v>
      </c>
      <c r="AV180" s="185" t="s">
        <v>78</v>
      </c>
      <c r="AW180" s="185" t="s">
        <v>108</v>
      </c>
      <c r="AX180" s="185" t="s">
        <v>70</v>
      </c>
      <c r="AY180" s="185" t="s">
        <v>144</v>
      </c>
    </row>
    <row r="181" spans="2:65" s="6" customFormat="1" ht="13.5" customHeight="1">
      <c r="B181" s="95"/>
      <c r="C181" s="165" t="s">
        <v>881</v>
      </c>
      <c r="D181" s="165" t="s">
        <v>147</v>
      </c>
      <c r="E181" s="166" t="s">
        <v>882</v>
      </c>
      <c r="F181" s="167" t="s">
        <v>883</v>
      </c>
      <c r="G181" s="168" t="s">
        <v>209</v>
      </c>
      <c r="H181" s="169">
        <v>9.2</v>
      </c>
      <c r="I181" s="170"/>
      <c r="J181" s="171">
        <f>ROUND($I$181*$H$181,2)</f>
        <v>0</v>
      </c>
      <c r="K181" s="167"/>
      <c r="L181" s="139"/>
      <c r="M181" s="172"/>
      <c r="N181" s="173" t="s">
        <v>41</v>
      </c>
      <c r="O181" s="96"/>
      <c r="P181" s="96"/>
      <c r="Q181" s="174">
        <v>0</v>
      </c>
      <c r="R181" s="174">
        <f>$Q$181*$H$181</f>
        <v>0</v>
      </c>
      <c r="S181" s="174">
        <v>0.18</v>
      </c>
      <c r="T181" s="175">
        <f>$S$181*$H$181</f>
        <v>1.656</v>
      </c>
      <c r="AR181" s="99" t="s">
        <v>94</v>
      </c>
      <c r="AT181" s="99" t="s">
        <v>147</v>
      </c>
      <c r="AU181" s="99" t="s">
        <v>78</v>
      </c>
      <c r="AY181" s="6" t="s">
        <v>144</v>
      </c>
      <c r="BE181" s="176">
        <f>IF($N$181="základní",$J$181,0)</f>
        <v>0</v>
      </c>
      <c r="BF181" s="176">
        <f>IF($N$181="snížená",$J$181,0)</f>
        <v>0</v>
      </c>
      <c r="BG181" s="176">
        <f>IF($N$181="zákl. přenesená",$J$181,0)</f>
        <v>0</v>
      </c>
      <c r="BH181" s="176">
        <f>IF($N$181="sníž. přenesená",$J$181,0)</f>
        <v>0</v>
      </c>
      <c r="BI181" s="176">
        <f>IF($N$181="nulová",$J$181,0)</f>
        <v>0</v>
      </c>
      <c r="BJ181" s="99" t="s">
        <v>20</v>
      </c>
      <c r="BK181" s="176">
        <f>ROUND($I$181*$H$181,2)</f>
        <v>0</v>
      </c>
      <c r="BL181" s="99" t="s">
        <v>94</v>
      </c>
      <c r="BM181" s="99" t="s">
        <v>884</v>
      </c>
    </row>
    <row r="182" spans="2:65" s="6" customFormat="1" ht="24" customHeight="1">
      <c r="B182" s="95"/>
      <c r="C182" s="168" t="s">
        <v>885</v>
      </c>
      <c r="D182" s="168" t="s">
        <v>147</v>
      </c>
      <c r="E182" s="166" t="s">
        <v>886</v>
      </c>
      <c r="F182" s="167" t="s">
        <v>887</v>
      </c>
      <c r="G182" s="168" t="s">
        <v>209</v>
      </c>
      <c r="H182" s="169">
        <v>9.1</v>
      </c>
      <c r="I182" s="170"/>
      <c r="J182" s="171">
        <f>ROUND($I$182*$H$182,2)</f>
        <v>0</v>
      </c>
      <c r="K182" s="167"/>
      <c r="L182" s="139"/>
      <c r="M182" s="172"/>
      <c r="N182" s="173" t="s">
        <v>41</v>
      </c>
      <c r="O182" s="96"/>
      <c r="P182" s="96"/>
      <c r="Q182" s="174">
        <v>0</v>
      </c>
      <c r="R182" s="174">
        <f>$Q$182*$H$182</f>
        <v>0</v>
      </c>
      <c r="S182" s="174">
        <v>0.18</v>
      </c>
      <c r="T182" s="175">
        <f>$S$182*$H$182</f>
        <v>1.638</v>
      </c>
      <c r="AR182" s="99" t="s">
        <v>94</v>
      </c>
      <c r="AT182" s="99" t="s">
        <v>147</v>
      </c>
      <c r="AU182" s="99" t="s">
        <v>78</v>
      </c>
      <c r="AY182" s="99" t="s">
        <v>144</v>
      </c>
      <c r="BE182" s="176">
        <f>IF($N$182="základní",$J$182,0)</f>
        <v>0</v>
      </c>
      <c r="BF182" s="176">
        <f>IF($N$182="snížená",$J$182,0)</f>
        <v>0</v>
      </c>
      <c r="BG182" s="176">
        <f>IF($N$182="zákl. přenesená",$J$182,0)</f>
        <v>0</v>
      </c>
      <c r="BH182" s="176">
        <f>IF($N$182="sníž. přenesená",$J$182,0)</f>
        <v>0</v>
      </c>
      <c r="BI182" s="176">
        <f>IF($N$182="nulová",$J$182,0)</f>
        <v>0</v>
      </c>
      <c r="BJ182" s="99" t="s">
        <v>20</v>
      </c>
      <c r="BK182" s="176">
        <f>ROUND($I$182*$H$182,2)</f>
        <v>0</v>
      </c>
      <c r="BL182" s="99" t="s">
        <v>94</v>
      </c>
      <c r="BM182" s="99" t="s">
        <v>888</v>
      </c>
    </row>
    <row r="183" spans="2:65" s="6" customFormat="1" ht="24" customHeight="1">
      <c r="B183" s="95"/>
      <c r="C183" s="168" t="s">
        <v>889</v>
      </c>
      <c r="D183" s="168" t="s">
        <v>147</v>
      </c>
      <c r="E183" s="166" t="s">
        <v>890</v>
      </c>
      <c r="F183" s="167" t="s">
        <v>557</v>
      </c>
      <c r="G183" s="168" t="s">
        <v>150</v>
      </c>
      <c r="H183" s="169">
        <v>49.172</v>
      </c>
      <c r="I183" s="170"/>
      <c r="J183" s="171">
        <f>ROUND($I$183*$H$183,2)</f>
        <v>0</v>
      </c>
      <c r="K183" s="167"/>
      <c r="L183" s="139"/>
      <c r="M183" s="172"/>
      <c r="N183" s="173" t="s">
        <v>41</v>
      </c>
      <c r="O183" s="96"/>
      <c r="P183" s="96"/>
      <c r="Q183" s="174">
        <v>0</v>
      </c>
      <c r="R183" s="174">
        <f>$Q$183*$H$183</f>
        <v>0</v>
      </c>
      <c r="S183" s="174">
        <v>0.068</v>
      </c>
      <c r="T183" s="175">
        <f>$S$183*$H$183</f>
        <v>3.343696</v>
      </c>
      <c r="AR183" s="99" t="s">
        <v>94</v>
      </c>
      <c r="AT183" s="99" t="s">
        <v>147</v>
      </c>
      <c r="AU183" s="99" t="s">
        <v>78</v>
      </c>
      <c r="AY183" s="99" t="s">
        <v>144</v>
      </c>
      <c r="BE183" s="176">
        <f>IF($N$183="základní",$J$183,0)</f>
        <v>0</v>
      </c>
      <c r="BF183" s="176">
        <f>IF($N$183="snížená",$J$183,0)</f>
        <v>0</v>
      </c>
      <c r="BG183" s="176">
        <f>IF($N$183="zákl. přenesená",$J$183,0)</f>
        <v>0</v>
      </c>
      <c r="BH183" s="176">
        <f>IF($N$183="sníž. přenesená",$J$183,0)</f>
        <v>0</v>
      </c>
      <c r="BI183" s="176">
        <f>IF($N$183="nulová",$J$183,0)</f>
        <v>0</v>
      </c>
      <c r="BJ183" s="99" t="s">
        <v>20</v>
      </c>
      <c r="BK183" s="176">
        <f>ROUND($I$183*$H$183,2)</f>
        <v>0</v>
      </c>
      <c r="BL183" s="99" t="s">
        <v>94</v>
      </c>
      <c r="BM183" s="99" t="s">
        <v>891</v>
      </c>
    </row>
    <row r="184" spans="2:51" s="6" customFormat="1" ht="13.5" customHeight="1">
      <c r="B184" s="177"/>
      <c r="C184" s="178"/>
      <c r="D184" s="179" t="s">
        <v>153</v>
      </c>
      <c r="E184" s="180"/>
      <c r="F184" s="180" t="s">
        <v>892</v>
      </c>
      <c r="G184" s="178"/>
      <c r="H184" s="181">
        <v>49.172</v>
      </c>
      <c r="J184" s="178"/>
      <c r="K184" s="178"/>
      <c r="L184" s="182"/>
      <c r="M184" s="183"/>
      <c r="N184" s="178"/>
      <c r="O184" s="178"/>
      <c r="P184" s="178"/>
      <c r="Q184" s="178"/>
      <c r="R184" s="178"/>
      <c r="S184" s="178"/>
      <c r="T184" s="184"/>
      <c r="AT184" s="185" t="s">
        <v>153</v>
      </c>
      <c r="AU184" s="185" t="s">
        <v>78</v>
      </c>
      <c r="AV184" s="185" t="s">
        <v>78</v>
      </c>
      <c r="AW184" s="185" t="s">
        <v>108</v>
      </c>
      <c r="AX184" s="185" t="s">
        <v>70</v>
      </c>
      <c r="AY184" s="185" t="s">
        <v>144</v>
      </c>
    </row>
    <row r="185" spans="2:65" s="6" customFormat="1" ht="13.5" customHeight="1">
      <c r="B185" s="95"/>
      <c r="C185" s="165" t="s">
        <v>578</v>
      </c>
      <c r="D185" s="165" t="s">
        <v>147</v>
      </c>
      <c r="E185" s="166" t="s">
        <v>549</v>
      </c>
      <c r="F185" s="167" t="s">
        <v>550</v>
      </c>
      <c r="G185" s="168" t="s">
        <v>150</v>
      </c>
      <c r="H185" s="169">
        <v>91.32</v>
      </c>
      <c r="I185" s="170"/>
      <c r="J185" s="171">
        <f>ROUND($I$185*$H$185,2)</f>
        <v>0</v>
      </c>
      <c r="K185" s="167"/>
      <c r="L185" s="139"/>
      <c r="M185" s="172"/>
      <c r="N185" s="173" t="s">
        <v>41</v>
      </c>
      <c r="O185" s="96"/>
      <c r="P185" s="96"/>
      <c r="Q185" s="174">
        <v>0</v>
      </c>
      <c r="R185" s="174">
        <f>$Q$185*$H$185</f>
        <v>0</v>
      </c>
      <c r="S185" s="174">
        <v>0.068</v>
      </c>
      <c r="T185" s="175">
        <f>$S$185*$H$185</f>
        <v>6.20976</v>
      </c>
      <c r="AR185" s="99" t="s">
        <v>94</v>
      </c>
      <c r="AT185" s="99" t="s">
        <v>147</v>
      </c>
      <c r="AU185" s="99" t="s">
        <v>78</v>
      </c>
      <c r="AY185" s="6" t="s">
        <v>144</v>
      </c>
      <c r="BE185" s="176">
        <f>IF($N$185="základní",$J$185,0)</f>
        <v>0</v>
      </c>
      <c r="BF185" s="176">
        <f>IF($N$185="snížená",$J$185,0)</f>
        <v>0</v>
      </c>
      <c r="BG185" s="176">
        <f>IF($N$185="zákl. přenesená",$J$185,0)</f>
        <v>0</v>
      </c>
      <c r="BH185" s="176">
        <f>IF($N$185="sníž. přenesená",$J$185,0)</f>
        <v>0</v>
      </c>
      <c r="BI185" s="176">
        <f>IF($N$185="nulová",$J$185,0)</f>
        <v>0</v>
      </c>
      <c r="BJ185" s="99" t="s">
        <v>20</v>
      </c>
      <c r="BK185" s="176">
        <f>ROUND($I$185*$H$185,2)</f>
        <v>0</v>
      </c>
      <c r="BL185" s="99" t="s">
        <v>94</v>
      </c>
      <c r="BM185" s="99" t="s">
        <v>893</v>
      </c>
    </row>
    <row r="186" spans="2:51" s="6" customFormat="1" ht="13.5" customHeight="1">
      <c r="B186" s="177"/>
      <c r="C186" s="178"/>
      <c r="D186" s="179" t="s">
        <v>153</v>
      </c>
      <c r="E186" s="180"/>
      <c r="F186" s="180" t="s">
        <v>894</v>
      </c>
      <c r="G186" s="178"/>
      <c r="H186" s="181">
        <v>91.32</v>
      </c>
      <c r="J186" s="178"/>
      <c r="K186" s="178"/>
      <c r="L186" s="182"/>
      <c r="M186" s="183"/>
      <c r="N186" s="178"/>
      <c r="O186" s="178"/>
      <c r="P186" s="178"/>
      <c r="Q186" s="178"/>
      <c r="R186" s="178"/>
      <c r="S186" s="178"/>
      <c r="T186" s="184"/>
      <c r="AT186" s="185" t="s">
        <v>153</v>
      </c>
      <c r="AU186" s="185" t="s">
        <v>78</v>
      </c>
      <c r="AV186" s="185" t="s">
        <v>78</v>
      </c>
      <c r="AW186" s="185" t="s">
        <v>108</v>
      </c>
      <c r="AX186" s="185" t="s">
        <v>70</v>
      </c>
      <c r="AY186" s="185" t="s">
        <v>144</v>
      </c>
    </row>
    <row r="187" spans="2:63" s="152" customFormat="1" ht="30" customHeight="1">
      <c r="B187" s="153"/>
      <c r="C187" s="154"/>
      <c r="D187" s="154" t="s">
        <v>69</v>
      </c>
      <c r="E187" s="163" t="s">
        <v>326</v>
      </c>
      <c r="F187" s="163" t="s">
        <v>562</v>
      </c>
      <c r="G187" s="154"/>
      <c r="H187" s="154"/>
      <c r="J187" s="164">
        <f>$BK$187</f>
        <v>0</v>
      </c>
      <c r="K187" s="154"/>
      <c r="L187" s="157"/>
      <c r="M187" s="158"/>
      <c r="N187" s="154"/>
      <c r="O187" s="154"/>
      <c r="P187" s="159">
        <f>$P$188</f>
        <v>0</v>
      </c>
      <c r="Q187" s="154"/>
      <c r="R187" s="159">
        <f>$R$188</f>
        <v>0</v>
      </c>
      <c r="S187" s="154"/>
      <c r="T187" s="160">
        <f>$T$188</f>
        <v>0</v>
      </c>
      <c r="AR187" s="161" t="s">
        <v>20</v>
      </c>
      <c r="AT187" s="161" t="s">
        <v>69</v>
      </c>
      <c r="AU187" s="161" t="s">
        <v>20</v>
      </c>
      <c r="AY187" s="161" t="s">
        <v>144</v>
      </c>
      <c r="BK187" s="162">
        <f>$BK$188</f>
        <v>0</v>
      </c>
    </row>
    <row r="188" spans="2:65" s="6" customFormat="1" ht="13.5" customHeight="1">
      <c r="B188" s="95"/>
      <c r="C188" s="165" t="s">
        <v>516</v>
      </c>
      <c r="D188" s="165" t="s">
        <v>147</v>
      </c>
      <c r="E188" s="166" t="s">
        <v>564</v>
      </c>
      <c r="F188" s="167" t="s">
        <v>565</v>
      </c>
      <c r="G188" s="168" t="s">
        <v>219</v>
      </c>
      <c r="H188" s="169">
        <v>27.033</v>
      </c>
      <c r="I188" s="170"/>
      <c r="J188" s="171">
        <f>ROUND($I$188*$H$188,2)</f>
        <v>0</v>
      </c>
      <c r="K188" s="167" t="s">
        <v>566</v>
      </c>
      <c r="L188" s="139"/>
      <c r="M188" s="172"/>
      <c r="N188" s="173" t="s">
        <v>41</v>
      </c>
      <c r="O188" s="96"/>
      <c r="P188" s="96"/>
      <c r="Q188" s="174">
        <v>0</v>
      </c>
      <c r="R188" s="174">
        <f>$Q$188*$H$188</f>
        <v>0</v>
      </c>
      <c r="S188" s="174">
        <v>0</v>
      </c>
      <c r="T188" s="175">
        <f>$S$188*$H$188</f>
        <v>0</v>
      </c>
      <c r="AR188" s="99" t="s">
        <v>94</v>
      </c>
      <c r="AT188" s="99" t="s">
        <v>147</v>
      </c>
      <c r="AU188" s="99" t="s">
        <v>78</v>
      </c>
      <c r="AY188" s="6" t="s">
        <v>144</v>
      </c>
      <c r="BE188" s="176">
        <f>IF($N$188="základní",$J$188,0)</f>
        <v>0</v>
      </c>
      <c r="BF188" s="176">
        <f>IF($N$188="snížená",$J$188,0)</f>
        <v>0</v>
      </c>
      <c r="BG188" s="176">
        <f>IF($N$188="zákl. přenesená",$J$188,0)</f>
        <v>0</v>
      </c>
      <c r="BH188" s="176">
        <f>IF($N$188="sníž. přenesená",$J$188,0)</f>
        <v>0</v>
      </c>
      <c r="BI188" s="176">
        <f>IF($N$188="nulová",$J$188,0)</f>
        <v>0</v>
      </c>
      <c r="BJ188" s="99" t="s">
        <v>20</v>
      </c>
      <c r="BK188" s="176">
        <f>ROUND($I$188*$H$188,2)</f>
        <v>0</v>
      </c>
      <c r="BL188" s="99" t="s">
        <v>94</v>
      </c>
      <c r="BM188" s="99" t="s">
        <v>895</v>
      </c>
    </row>
    <row r="189" spans="2:63" s="152" customFormat="1" ht="30" customHeight="1">
      <c r="B189" s="153"/>
      <c r="C189" s="154"/>
      <c r="D189" s="154" t="s">
        <v>69</v>
      </c>
      <c r="E189" s="163" t="s">
        <v>568</v>
      </c>
      <c r="F189" s="163" t="s">
        <v>569</v>
      </c>
      <c r="G189" s="154"/>
      <c r="H189" s="154"/>
      <c r="J189" s="164">
        <f>$BK$189</f>
        <v>0</v>
      </c>
      <c r="K189" s="154"/>
      <c r="L189" s="157"/>
      <c r="M189" s="158"/>
      <c r="N189" s="154"/>
      <c r="O189" s="154"/>
      <c r="P189" s="159">
        <f>SUM($P$190:$P$194)</f>
        <v>0</v>
      </c>
      <c r="Q189" s="154"/>
      <c r="R189" s="159">
        <f>SUM($R$190:$R$194)</f>
        <v>0</v>
      </c>
      <c r="S189" s="154"/>
      <c r="T189" s="160">
        <f>SUM($T$190:$T$194)</f>
        <v>0</v>
      </c>
      <c r="AR189" s="161" t="s">
        <v>20</v>
      </c>
      <c r="AT189" s="161" t="s">
        <v>69</v>
      </c>
      <c r="AU189" s="161" t="s">
        <v>20</v>
      </c>
      <c r="AY189" s="161" t="s">
        <v>144</v>
      </c>
      <c r="BK189" s="162">
        <f>SUM($BK$190:$BK$194)</f>
        <v>0</v>
      </c>
    </row>
    <row r="190" spans="2:65" s="6" customFormat="1" ht="13.5" customHeight="1">
      <c r="B190" s="95"/>
      <c r="C190" s="168" t="s">
        <v>520</v>
      </c>
      <c r="D190" s="168" t="s">
        <v>147</v>
      </c>
      <c r="E190" s="166" t="s">
        <v>571</v>
      </c>
      <c r="F190" s="167" t="s">
        <v>572</v>
      </c>
      <c r="G190" s="168" t="s">
        <v>219</v>
      </c>
      <c r="H190" s="169">
        <v>22.515</v>
      </c>
      <c r="I190" s="170"/>
      <c r="J190" s="171">
        <f>ROUND($I$190*$H$190,2)</f>
        <v>0</v>
      </c>
      <c r="K190" s="167" t="s">
        <v>151</v>
      </c>
      <c r="L190" s="139"/>
      <c r="M190" s="172"/>
      <c r="N190" s="173" t="s">
        <v>41</v>
      </c>
      <c r="O190" s="96"/>
      <c r="P190" s="96"/>
      <c r="Q190" s="174">
        <v>0</v>
      </c>
      <c r="R190" s="174">
        <f>$Q$190*$H$190</f>
        <v>0</v>
      </c>
      <c r="S190" s="174">
        <v>0</v>
      </c>
      <c r="T190" s="175">
        <f>$S$190*$H$190</f>
        <v>0</v>
      </c>
      <c r="AR190" s="99" t="s">
        <v>94</v>
      </c>
      <c r="AT190" s="99" t="s">
        <v>147</v>
      </c>
      <c r="AU190" s="99" t="s">
        <v>78</v>
      </c>
      <c r="AY190" s="99" t="s">
        <v>144</v>
      </c>
      <c r="BE190" s="176">
        <f>IF($N$190="základní",$J$190,0)</f>
        <v>0</v>
      </c>
      <c r="BF190" s="176">
        <f>IF($N$190="snížená",$J$190,0)</f>
        <v>0</v>
      </c>
      <c r="BG190" s="176">
        <f>IF($N$190="zákl. přenesená",$J$190,0)</f>
        <v>0</v>
      </c>
      <c r="BH190" s="176">
        <f>IF($N$190="sníž. přenesená",$J$190,0)</f>
        <v>0</v>
      </c>
      <c r="BI190" s="176">
        <f>IF($N$190="nulová",$J$190,0)</f>
        <v>0</v>
      </c>
      <c r="BJ190" s="99" t="s">
        <v>20</v>
      </c>
      <c r="BK190" s="176">
        <f>ROUND($I$190*$H$190,2)</f>
        <v>0</v>
      </c>
      <c r="BL190" s="99" t="s">
        <v>94</v>
      </c>
      <c r="BM190" s="99" t="s">
        <v>896</v>
      </c>
    </row>
    <row r="191" spans="2:65" s="6" customFormat="1" ht="13.5" customHeight="1">
      <c r="B191" s="95"/>
      <c r="C191" s="168" t="s">
        <v>524</v>
      </c>
      <c r="D191" s="168" t="s">
        <v>147</v>
      </c>
      <c r="E191" s="166" t="s">
        <v>575</v>
      </c>
      <c r="F191" s="167" t="s">
        <v>576</v>
      </c>
      <c r="G191" s="168" t="s">
        <v>219</v>
      </c>
      <c r="H191" s="169">
        <v>22.515</v>
      </c>
      <c r="I191" s="170"/>
      <c r="J191" s="171">
        <f>ROUND($I$191*$H$191,2)</f>
        <v>0</v>
      </c>
      <c r="K191" s="167" t="s">
        <v>566</v>
      </c>
      <c r="L191" s="139"/>
      <c r="M191" s="172"/>
      <c r="N191" s="173" t="s">
        <v>41</v>
      </c>
      <c r="O191" s="96"/>
      <c r="P191" s="96"/>
      <c r="Q191" s="174">
        <v>0</v>
      </c>
      <c r="R191" s="174">
        <f>$Q$191*$H$191</f>
        <v>0</v>
      </c>
      <c r="S191" s="174">
        <v>0</v>
      </c>
      <c r="T191" s="175">
        <f>$S$191*$H$191</f>
        <v>0</v>
      </c>
      <c r="AR191" s="99" t="s">
        <v>94</v>
      </c>
      <c r="AT191" s="99" t="s">
        <v>147</v>
      </c>
      <c r="AU191" s="99" t="s">
        <v>78</v>
      </c>
      <c r="AY191" s="99" t="s">
        <v>144</v>
      </c>
      <c r="BE191" s="176">
        <f>IF($N$191="základní",$J$191,0)</f>
        <v>0</v>
      </c>
      <c r="BF191" s="176">
        <f>IF($N$191="snížená",$J$191,0)</f>
        <v>0</v>
      </c>
      <c r="BG191" s="176">
        <f>IF($N$191="zákl. přenesená",$J$191,0)</f>
        <v>0</v>
      </c>
      <c r="BH191" s="176">
        <f>IF($N$191="sníž. přenesená",$J$191,0)</f>
        <v>0</v>
      </c>
      <c r="BI191" s="176">
        <f>IF($N$191="nulová",$J$191,0)</f>
        <v>0</v>
      </c>
      <c r="BJ191" s="99" t="s">
        <v>20</v>
      </c>
      <c r="BK191" s="176">
        <f>ROUND($I$191*$H$191,2)</f>
        <v>0</v>
      </c>
      <c r="BL191" s="99" t="s">
        <v>94</v>
      </c>
      <c r="BM191" s="99" t="s">
        <v>897</v>
      </c>
    </row>
    <row r="192" spans="2:65" s="6" customFormat="1" ht="13.5" customHeight="1">
      <c r="B192" s="95"/>
      <c r="C192" s="168" t="s">
        <v>563</v>
      </c>
      <c r="D192" s="168" t="s">
        <v>147</v>
      </c>
      <c r="E192" s="166" t="s">
        <v>579</v>
      </c>
      <c r="F192" s="167" t="s">
        <v>580</v>
      </c>
      <c r="G192" s="168" t="s">
        <v>219</v>
      </c>
      <c r="H192" s="169">
        <v>225.15</v>
      </c>
      <c r="I192" s="170"/>
      <c r="J192" s="171">
        <f>ROUND($I$192*$H$192,2)</f>
        <v>0</v>
      </c>
      <c r="K192" s="167" t="s">
        <v>566</v>
      </c>
      <c r="L192" s="139"/>
      <c r="M192" s="172"/>
      <c r="N192" s="173" t="s">
        <v>41</v>
      </c>
      <c r="O192" s="96"/>
      <c r="P192" s="96"/>
      <c r="Q192" s="174">
        <v>0</v>
      </c>
      <c r="R192" s="174">
        <f>$Q$192*$H$192</f>
        <v>0</v>
      </c>
      <c r="S192" s="174">
        <v>0</v>
      </c>
      <c r="T192" s="175">
        <f>$S$192*$H$192</f>
        <v>0</v>
      </c>
      <c r="AR192" s="99" t="s">
        <v>94</v>
      </c>
      <c r="AT192" s="99" t="s">
        <v>147</v>
      </c>
      <c r="AU192" s="99" t="s">
        <v>78</v>
      </c>
      <c r="AY192" s="99" t="s">
        <v>144</v>
      </c>
      <c r="BE192" s="176">
        <f>IF($N$192="základní",$J$192,0)</f>
        <v>0</v>
      </c>
      <c r="BF192" s="176">
        <f>IF($N$192="snížená",$J$192,0)</f>
        <v>0</v>
      </c>
      <c r="BG192" s="176">
        <f>IF($N$192="zákl. přenesená",$J$192,0)</f>
        <v>0</v>
      </c>
      <c r="BH192" s="176">
        <f>IF($N$192="sníž. přenesená",$J$192,0)</f>
        <v>0</v>
      </c>
      <c r="BI192" s="176">
        <f>IF($N$192="nulová",$J$192,0)</f>
        <v>0</v>
      </c>
      <c r="BJ192" s="99" t="s">
        <v>20</v>
      </c>
      <c r="BK192" s="176">
        <f>ROUND($I$192*$H$192,2)</f>
        <v>0</v>
      </c>
      <c r="BL192" s="99" t="s">
        <v>94</v>
      </c>
      <c r="BM192" s="99" t="s">
        <v>898</v>
      </c>
    </row>
    <row r="193" spans="2:51" s="6" customFormat="1" ht="13.5" customHeight="1">
      <c r="B193" s="177"/>
      <c r="C193" s="178"/>
      <c r="D193" s="189" t="s">
        <v>153</v>
      </c>
      <c r="E193" s="178"/>
      <c r="F193" s="180" t="s">
        <v>899</v>
      </c>
      <c r="G193" s="178"/>
      <c r="H193" s="181">
        <v>225.15</v>
      </c>
      <c r="J193" s="178"/>
      <c r="K193" s="178"/>
      <c r="L193" s="182"/>
      <c r="M193" s="183"/>
      <c r="N193" s="178"/>
      <c r="O193" s="178"/>
      <c r="P193" s="178"/>
      <c r="Q193" s="178"/>
      <c r="R193" s="178"/>
      <c r="S193" s="178"/>
      <c r="T193" s="184"/>
      <c r="AT193" s="185" t="s">
        <v>153</v>
      </c>
      <c r="AU193" s="185" t="s">
        <v>78</v>
      </c>
      <c r="AV193" s="185" t="s">
        <v>78</v>
      </c>
      <c r="AW193" s="185" t="s">
        <v>70</v>
      </c>
      <c r="AX193" s="185" t="s">
        <v>20</v>
      </c>
      <c r="AY193" s="185" t="s">
        <v>144</v>
      </c>
    </row>
    <row r="194" spans="2:65" s="6" customFormat="1" ht="13.5" customHeight="1">
      <c r="B194" s="95"/>
      <c r="C194" s="165" t="s">
        <v>570</v>
      </c>
      <c r="D194" s="165" t="s">
        <v>147</v>
      </c>
      <c r="E194" s="166" t="s">
        <v>584</v>
      </c>
      <c r="F194" s="167" t="s">
        <v>585</v>
      </c>
      <c r="G194" s="168" t="s">
        <v>219</v>
      </c>
      <c r="H194" s="169">
        <v>22.515</v>
      </c>
      <c r="I194" s="170"/>
      <c r="J194" s="171">
        <f>ROUND($I$194*$H$194,2)</f>
        <v>0</v>
      </c>
      <c r="K194" s="167" t="s">
        <v>151</v>
      </c>
      <c r="L194" s="139"/>
      <c r="M194" s="172"/>
      <c r="N194" s="173" t="s">
        <v>41</v>
      </c>
      <c r="O194" s="96"/>
      <c r="P194" s="96"/>
      <c r="Q194" s="174">
        <v>0</v>
      </c>
      <c r="R194" s="174">
        <f>$Q$194*$H$194</f>
        <v>0</v>
      </c>
      <c r="S194" s="174">
        <v>0</v>
      </c>
      <c r="T194" s="175">
        <f>$S$194*$H$194</f>
        <v>0</v>
      </c>
      <c r="AR194" s="99" t="s">
        <v>94</v>
      </c>
      <c r="AT194" s="99" t="s">
        <v>147</v>
      </c>
      <c r="AU194" s="99" t="s">
        <v>78</v>
      </c>
      <c r="AY194" s="6" t="s">
        <v>144</v>
      </c>
      <c r="BE194" s="176">
        <f>IF($N$194="základní",$J$194,0)</f>
        <v>0</v>
      </c>
      <c r="BF194" s="176">
        <f>IF($N$194="snížená",$J$194,0)</f>
        <v>0</v>
      </c>
      <c r="BG194" s="176">
        <f>IF($N$194="zákl. přenesená",$J$194,0)</f>
        <v>0</v>
      </c>
      <c r="BH194" s="176">
        <f>IF($N$194="sníž. přenesená",$J$194,0)</f>
        <v>0</v>
      </c>
      <c r="BI194" s="176">
        <f>IF($N$194="nulová",$J$194,0)</f>
        <v>0</v>
      </c>
      <c r="BJ194" s="99" t="s">
        <v>20</v>
      </c>
      <c r="BK194" s="176">
        <f>ROUND($I$194*$H$194,2)</f>
        <v>0</v>
      </c>
      <c r="BL194" s="99" t="s">
        <v>94</v>
      </c>
      <c r="BM194" s="99" t="s">
        <v>900</v>
      </c>
    </row>
    <row r="195" spans="2:63" s="152" customFormat="1" ht="38.25" customHeight="1">
      <c r="B195" s="153"/>
      <c r="C195" s="154"/>
      <c r="D195" s="154" t="s">
        <v>69</v>
      </c>
      <c r="E195" s="155" t="s">
        <v>587</v>
      </c>
      <c r="F195" s="155" t="s">
        <v>588</v>
      </c>
      <c r="G195" s="154"/>
      <c r="H195" s="154"/>
      <c r="J195" s="156">
        <f>$BK$195</f>
        <v>0</v>
      </c>
      <c r="K195" s="154"/>
      <c r="L195" s="157"/>
      <c r="M195" s="158"/>
      <c r="N195" s="154"/>
      <c r="O195" s="154"/>
      <c r="P195" s="159">
        <f>$P$196+$P$235+$P$241+$P$244+$P$265</f>
        <v>0</v>
      </c>
      <c r="Q195" s="154"/>
      <c r="R195" s="159">
        <f>$R$196+$R$235+$R$241+$R$244+$R$265</f>
        <v>5.2672152</v>
      </c>
      <c r="S195" s="154"/>
      <c r="T195" s="160">
        <f>$T$196+$T$235+$T$241+$T$244+$T$265</f>
        <v>0.027626500000000002</v>
      </c>
      <c r="AR195" s="161" t="s">
        <v>78</v>
      </c>
      <c r="AT195" s="161" t="s">
        <v>69</v>
      </c>
      <c r="AU195" s="161" t="s">
        <v>70</v>
      </c>
      <c r="AY195" s="161" t="s">
        <v>144</v>
      </c>
      <c r="BK195" s="162">
        <f>$BK$196+$BK$235+$BK$241+$BK$244+$BK$265</f>
        <v>0</v>
      </c>
    </row>
    <row r="196" spans="2:63" s="152" customFormat="1" ht="20.25" customHeight="1">
      <c r="B196" s="153"/>
      <c r="C196" s="154"/>
      <c r="D196" s="154" t="s">
        <v>69</v>
      </c>
      <c r="E196" s="163" t="s">
        <v>615</v>
      </c>
      <c r="F196" s="163" t="s">
        <v>616</v>
      </c>
      <c r="G196" s="154"/>
      <c r="H196" s="154"/>
      <c r="J196" s="164">
        <f>$BK$196</f>
        <v>0</v>
      </c>
      <c r="K196" s="154"/>
      <c r="L196" s="157"/>
      <c r="M196" s="158"/>
      <c r="N196" s="154"/>
      <c r="O196" s="154"/>
      <c r="P196" s="159">
        <f>SUM($P$197:$P$234)</f>
        <v>0</v>
      </c>
      <c r="Q196" s="154"/>
      <c r="R196" s="159">
        <f>SUM($R$197:$R$234)</f>
        <v>0.23568800000000004</v>
      </c>
      <c r="S196" s="154"/>
      <c r="T196" s="160">
        <f>SUM($T$197:$T$234)</f>
        <v>0.027626500000000002</v>
      </c>
      <c r="AR196" s="161" t="s">
        <v>78</v>
      </c>
      <c r="AT196" s="161" t="s">
        <v>69</v>
      </c>
      <c r="AU196" s="161" t="s">
        <v>20</v>
      </c>
      <c r="AY196" s="161" t="s">
        <v>144</v>
      </c>
      <c r="BK196" s="162">
        <f>SUM($BK$197:$BK$234)</f>
        <v>0</v>
      </c>
    </row>
    <row r="197" spans="2:65" s="6" customFormat="1" ht="13.5" customHeight="1">
      <c r="B197" s="95"/>
      <c r="C197" s="168" t="s">
        <v>97</v>
      </c>
      <c r="D197" s="168" t="s">
        <v>147</v>
      </c>
      <c r="E197" s="166" t="s">
        <v>901</v>
      </c>
      <c r="F197" s="167" t="s">
        <v>902</v>
      </c>
      <c r="G197" s="168" t="s">
        <v>209</v>
      </c>
      <c r="H197" s="169">
        <v>10.2</v>
      </c>
      <c r="I197" s="170"/>
      <c r="J197" s="171">
        <f>ROUND($I$197*$H$197,2)</f>
        <v>0</v>
      </c>
      <c r="K197" s="167"/>
      <c r="L197" s="139"/>
      <c r="M197" s="172"/>
      <c r="N197" s="173" t="s">
        <v>41</v>
      </c>
      <c r="O197" s="96"/>
      <c r="P197" s="96"/>
      <c r="Q197" s="174">
        <v>0</v>
      </c>
      <c r="R197" s="174">
        <f>$Q$197*$H$197</f>
        <v>0</v>
      </c>
      <c r="S197" s="174">
        <v>0.00167</v>
      </c>
      <c r="T197" s="175">
        <f>$S$197*$H$197</f>
        <v>0.017034</v>
      </c>
      <c r="AR197" s="99" t="s">
        <v>502</v>
      </c>
      <c r="AT197" s="99" t="s">
        <v>147</v>
      </c>
      <c r="AU197" s="99" t="s">
        <v>78</v>
      </c>
      <c r="AY197" s="99" t="s">
        <v>144</v>
      </c>
      <c r="BE197" s="176">
        <f>IF($N$197="základní",$J$197,0)</f>
        <v>0</v>
      </c>
      <c r="BF197" s="176">
        <f>IF($N$197="snížená",$J$197,0)</f>
        <v>0</v>
      </c>
      <c r="BG197" s="176">
        <f>IF($N$197="zákl. přenesená",$J$197,0)</f>
        <v>0</v>
      </c>
      <c r="BH197" s="176">
        <f>IF($N$197="sníž. přenesená",$J$197,0)</f>
        <v>0</v>
      </c>
      <c r="BI197" s="176">
        <f>IF($N$197="nulová",$J$197,0)</f>
        <v>0</v>
      </c>
      <c r="BJ197" s="99" t="s">
        <v>20</v>
      </c>
      <c r="BK197" s="176">
        <f>ROUND($I$197*$H$197,2)</f>
        <v>0</v>
      </c>
      <c r="BL197" s="99" t="s">
        <v>502</v>
      </c>
      <c r="BM197" s="99" t="s">
        <v>903</v>
      </c>
    </row>
    <row r="198" spans="2:51" s="6" customFormat="1" ht="13.5" customHeight="1">
      <c r="B198" s="177"/>
      <c r="C198" s="178"/>
      <c r="D198" s="179" t="s">
        <v>153</v>
      </c>
      <c r="E198" s="180"/>
      <c r="F198" s="180" t="s">
        <v>904</v>
      </c>
      <c r="G198" s="178"/>
      <c r="H198" s="181">
        <v>10.2</v>
      </c>
      <c r="J198" s="178"/>
      <c r="K198" s="178"/>
      <c r="L198" s="182"/>
      <c r="M198" s="183"/>
      <c r="N198" s="178"/>
      <c r="O198" s="178"/>
      <c r="P198" s="178"/>
      <c r="Q198" s="178"/>
      <c r="R198" s="178"/>
      <c r="S198" s="178"/>
      <c r="T198" s="184"/>
      <c r="AT198" s="185" t="s">
        <v>153</v>
      </c>
      <c r="AU198" s="185" t="s">
        <v>78</v>
      </c>
      <c r="AV198" s="185" t="s">
        <v>78</v>
      </c>
      <c r="AW198" s="185" t="s">
        <v>108</v>
      </c>
      <c r="AX198" s="185" t="s">
        <v>20</v>
      </c>
      <c r="AY198" s="185" t="s">
        <v>144</v>
      </c>
    </row>
    <row r="199" spans="2:65" s="6" customFormat="1" ht="13.5" customHeight="1">
      <c r="B199" s="95"/>
      <c r="C199" s="165" t="s">
        <v>905</v>
      </c>
      <c r="D199" s="165" t="s">
        <v>147</v>
      </c>
      <c r="E199" s="166" t="s">
        <v>906</v>
      </c>
      <c r="F199" s="167" t="s">
        <v>907</v>
      </c>
      <c r="G199" s="168" t="s">
        <v>209</v>
      </c>
      <c r="H199" s="169">
        <v>4.75</v>
      </c>
      <c r="I199" s="170"/>
      <c r="J199" s="171">
        <f>ROUND($I$199*$H$199,2)</f>
        <v>0</v>
      </c>
      <c r="K199" s="167"/>
      <c r="L199" s="139"/>
      <c r="M199" s="172"/>
      <c r="N199" s="173" t="s">
        <v>41</v>
      </c>
      <c r="O199" s="96"/>
      <c r="P199" s="96"/>
      <c r="Q199" s="174">
        <v>0</v>
      </c>
      <c r="R199" s="174">
        <f>$Q$199*$H$199</f>
        <v>0</v>
      </c>
      <c r="S199" s="174">
        <v>0.00223</v>
      </c>
      <c r="T199" s="175">
        <f>$S$199*$H$199</f>
        <v>0.010592500000000001</v>
      </c>
      <c r="AR199" s="99" t="s">
        <v>502</v>
      </c>
      <c r="AT199" s="99" t="s">
        <v>147</v>
      </c>
      <c r="AU199" s="99" t="s">
        <v>78</v>
      </c>
      <c r="AY199" s="6" t="s">
        <v>144</v>
      </c>
      <c r="BE199" s="176">
        <f>IF($N$199="základní",$J$199,0)</f>
        <v>0</v>
      </c>
      <c r="BF199" s="176">
        <f>IF($N$199="snížená",$J$199,0)</f>
        <v>0</v>
      </c>
      <c r="BG199" s="176">
        <f>IF($N$199="zákl. přenesená",$J$199,0)</f>
        <v>0</v>
      </c>
      <c r="BH199" s="176">
        <f>IF($N$199="sníž. přenesená",$J$199,0)</f>
        <v>0</v>
      </c>
      <c r="BI199" s="176">
        <f>IF($N$199="nulová",$J$199,0)</f>
        <v>0</v>
      </c>
      <c r="BJ199" s="99" t="s">
        <v>20</v>
      </c>
      <c r="BK199" s="176">
        <f>ROUND($I$199*$H$199,2)</f>
        <v>0</v>
      </c>
      <c r="BL199" s="99" t="s">
        <v>502</v>
      </c>
      <c r="BM199" s="99" t="s">
        <v>908</v>
      </c>
    </row>
    <row r="200" spans="2:51" s="6" customFormat="1" ht="13.5" customHeight="1">
      <c r="B200" s="177"/>
      <c r="C200" s="178"/>
      <c r="D200" s="179" t="s">
        <v>153</v>
      </c>
      <c r="E200" s="180"/>
      <c r="F200" s="180" t="s">
        <v>782</v>
      </c>
      <c r="G200" s="178"/>
      <c r="H200" s="181">
        <v>4.75</v>
      </c>
      <c r="J200" s="178"/>
      <c r="K200" s="178"/>
      <c r="L200" s="182"/>
      <c r="M200" s="183"/>
      <c r="N200" s="178"/>
      <c r="O200" s="178"/>
      <c r="P200" s="178"/>
      <c r="Q200" s="178"/>
      <c r="R200" s="178"/>
      <c r="S200" s="178"/>
      <c r="T200" s="184"/>
      <c r="AT200" s="185" t="s">
        <v>153</v>
      </c>
      <c r="AU200" s="185" t="s">
        <v>78</v>
      </c>
      <c r="AV200" s="185" t="s">
        <v>78</v>
      </c>
      <c r="AW200" s="185" t="s">
        <v>108</v>
      </c>
      <c r="AX200" s="185" t="s">
        <v>20</v>
      </c>
      <c r="AY200" s="185" t="s">
        <v>144</v>
      </c>
    </row>
    <row r="201" spans="2:65" s="6" customFormat="1" ht="13.5" customHeight="1">
      <c r="B201" s="95"/>
      <c r="C201" s="165" t="s">
        <v>909</v>
      </c>
      <c r="D201" s="165" t="s">
        <v>147</v>
      </c>
      <c r="E201" s="166" t="s">
        <v>910</v>
      </c>
      <c r="F201" s="167" t="s">
        <v>911</v>
      </c>
      <c r="G201" s="168" t="s">
        <v>209</v>
      </c>
      <c r="H201" s="169">
        <v>4.75</v>
      </c>
      <c r="I201" s="170"/>
      <c r="J201" s="171">
        <f>ROUND($I$201*$H$201,2)</f>
        <v>0</v>
      </c>
      <c r="K201" s="167"/>
      <c r="L201" s="139"/>
      <c r="M201" s="172"/>
      <c r="N201" s="173" t="s">
        <v>41</v>
      </c>
      <c r="O201" s="96"/>
      <c r="P201" s="96"/>
      <c r="Q201" s="174">
        <v>0.00223</v>
      </c>
      <c r="R201" s="174">
        <f>$Q$201*$H$201</f>
        <v>0.010592500000000001</v>
      </c>
      <c r="S201" s="174">
        <v>0</v>
      </c>
      <c r="T201" s="175">
        <f>$S$201*$H$201</f>
        <v>0</v>
      </c>
      <c r="AR201" s="99" t="s">
        <v>502</v>
      </c>
      <c r="AT201" s="99" t="s">
        <v>147</v>
      </c>
      <c r="AU201" s="99" t="s">
        <v>78</v>
      </c>
      <c r="AY201" s="6" t="s">
        <v>144</v>
      </c>
      <c r="BE201" s="176">
        <f>IF($N$201="základní",$J$201,0)</f>
        <v>0</v>
      </c>
      <c r="BF201" s="176">
        <f>IF($N$201="snížená",$J$201,0)</f>
        <v>0</v>
      </c>
      <c r="BG201" s="176">
        <f>IF($N$201="zákl. přenesená",$J$201,0)</f>
        <v>0</v>
      </c>
      <c r="BH201" s="176">
        <f>IF($N$201="sníž. přenesená",$J$201,0)</f>
        <v>0</v>
      </c>
      <c r="BI201" s="176">
        <f>IF($N$201="nulová",$J$201,0)</f>
        <v>0</v>
      </c>
      <c r="BJ201" s="99" t="s">
        <v>20</v>
      </c>
      <c r="BK201" s="176">
        <f>ROUND($I$201*$H$201,2)</f>
        <v>0</v>
      </c>
      <c r="BL201" s="99" t="s">
        <v>502</v>
      </c>
      <c r="BM201" s="99" t="s">
        <v>912</v>
      </c>
    </row>
    <row r="202" spans="2:51" s="6" customFormat="1" ht="13.5" customHeight="1">
      <c r="B202" s="177"/>
      <c r="C202" s="178"/>
      <c r="D202" s="179" t="s">
        <v>153</v>
      </c>
      <c r="E202" s="180"/>
      <c r="F202" s="180" t="s">
        <v>782</v>
      </c>
      <c r="G202" s="178"/>
      <c r="H202" s="181">
        <v>4.75</v>
      </c>
      <c r="J202" s="178"/>
      <c r="K202" s="178"/>
      <c r="L202" s="182"/>
      <c r="M202" s="183"/>
      <c r="N202" s="178"/>
      <c r="O202" s="178"/>
      <c r="P202" s="178"/>
      <c r="Q202" s="178"/>
      <c r="R202" s="178"/>
      <c r="S202" s="178"/>
      <c r="T202" s="184"/>
      <c r="AT202" s="185" t="s">
        <v>153</v>
      </c>
      <c r="AU202" s="185" t="s">
        <v>78</v>
      </c>
      <c r="AV202" s="185" t="s">
        <v>78</v>
      </c>
      <c r="AW202" s="185" t="s">
        <v>108</v>
      </c>
      <c r="AX202" s="185" t="s">
        <v>20</v>
      </c>
      <c r="AY202" s="185" t="s">
        <v>144</v>
      </c>
    </row>
    <row r="203" spans="2:65" s="6" customFormat="1" ht="13.5" customHeight="1">
      <c r="B203" s="95"/>
      <c r="C203" s="165" t="s">
        <v>913</v>
      </c>
      <c r="D203" s="165" t="s">
        <v>147</v>
      </c>
      <c r="E203" s="166" t="s">
        <v>914</v>
      </c>
      <c r="F203" s="167" t="s">
        <v>915</v>
      </c>
      <c r="G203" s="168" t="s">
        <v>209</v>
      </c>
      <c r="H203" s="169">
        <v>9.5</v>
      </c>
      <c r="I203" s="170"/>
      <c r="J203" s="171">
        <f>ROUND($I$203*$H$203,2)</f>
        <v>0</v>
      </c>
      <c r="K203" s="167"/>
      <c r="L203" s="139"/>
      <c r="M203" s="172"/>
      <c r="N203" s="173" t="s">
        <v>41</v>
      </c>
      <c r="O203" s="96"/>
      <c r="P203" s="96"/>
      <c r="Q203" s="174">
        <v>0.00223</v>
      </c>
      <c r="R203" s="174">
        <f>$Q$203*$H$203</f>
        <v>0.021185000000000002</v>
      </c>
      <c r="S203" s="174">
        <v>0</v>
      </c>
      <c r="T203" s="175">
        <f>$S$203*$H$203</f>
        <v>0</v>
      </c>
      <c r="AR203" s="99" t="s">
        <v>502</v>
      </c>
      <c r="AT203" s="99" t="s">
        <v>147</v>
      </c>
      <c r="AU203" s="99" t="s">
        <v>78</v>
      </c>
      <c r="AY203" s="6" t="s">
        <v>144</v>
      </c>
      <c r="BE203" s="176">
        <f>IF($N$203="základní",$J$203,0)</f>
        <v>0</v>
      </c>
      <c r="BF203" s="176">
        <f>IF($N$203="snížená",$J$203,0)</f>
        <v>0</v>
      </c>
      <c r="BG203" s="176">
        <f>IF($N$203="zákl. přenesená",$J$203,0)</f>
        <v>0</v>
      </c>
      <c r="BH203" s="176">
        <f>IF($N$203="sníž. přenesená",$J$203,0)</f>
        <v>0</v>
      </c>
      <c r="BI203" s="176">
        <f>IF($N$203="nulová",$J$203,0)</f>
        <v>0</v>
      </c>
      <c r="BJ203" s="99" t="s">
        <v>20</v>
      </c>
      <c r="BK203" s="176">
        <f>ROUND($I$203*$H$203,2)</f>
        <v>0</v>
      </c>
      <c r="BL203" s="99" t="s">
        <v>502</v>
      </c>
      <c r="BM203" s="99" t="s">
        <v>916</v>
      </c>
    </row>
    <row r="204" spans="2:65" s="6" customFormat="1" ht="13.5" customHeight="1">
      <c r="B204" s="95"/>
      <c r="C204" s="168" t="s">
        <v>6</v>
      </c>
      <c r="D204" s="168" t="s">
        <v>147</v>
      </c>
      <c r="E204" s="166" t="s">
        <v>917</v>
      </c>
      <c r="F204" s="167" t="s">
        <v>918</v>
      </c>
      <c r="G204" s="168" t="s">
        <v>209</v>
      </c>
      <c r="H204" s="169">
        <v>4.75</v>
      </c>
      <c r="I204" s="170"/>
      <c r="J204" s="171">
        <f>ROUND($I$204*$H$204,2)</f>
        <v>0</v>
      </c>
      <c r="K204" s="167"/>
      <c r="L204" s="139"/>
      <c r="M204" s="172"/>
      <c r="N204" s="173" t="s">
        <v>41</v>
      </c>
      <c r="O204" s="96"/>
      <c r="P204" s="96"/>
      <c r="Q204" s="174">
        <v>0.00223</v>
      </c>
      <c r="R204" s="174">
        <f>$Q$204*$H$204</f>
        <v>0.010592500000000001</v>
      </c>
      <c r="S204" s="174">
        <v>0</v>
      </c>
      <c r="T204" s="175">
        <f>$S$204*$H$204</f>
        <v>0</v>
      </c>
      <c r="AR204" s="99" t="s">
        <v>502</v>
      </c>
      <c r="AT204" s="99" t="s">
        <v>147</v>
      </c>
      <c r="AU204" s="99" t="s">
        <v>78</v>
      </c>
      <c r="AY204" s="99" t="s">
        <v>144</v>
      </c>
      <c r="BE204" s="176">
        <f>IF($N$204="základní",$J$204,0)</f>
        <v>0</v>
      </c>
      <c r="BF204" s="176">
        <f>IF($N$204="snížená",$J$204,0)</f>
        <v>0</v>
      </c>
      <c r="BG204" s="176">
        <f>IF($N$204="zákl. přenesená",$J$204,0)</f>
        <v>0</v>
      </c>
      <c r="BH204" s="176">
        <f>IF($N$204="sníž. přenesená",$J$204,0)</f>
        <v>0</v>
      </c>
      <c r="BI204" s="176">
        <f>IF($N$204="nulová",$J$204,0)</f>
        <v>0</v>
      </c>
      <c r="BJ204" s="99" t="s">
        <v>20</v>
      </c>
      <c r="BK204" s="176">
        <f>ROUND($I$204*$H$204,2)</f>
        <v>0</v>
      </c>
      <c r="BL204" s="99" t="s">
        <v>502</v>
      </c>
      <c r="BM204" s="99" t="s">
        <v>919</v>
      </c>
    </row>
    <row r="205" spans="2:51" s="6" customFormat="1" ht="13.5" customHeight="1">
      <c r="B205" s="177"/>
      <c r="C205" s="178"/>
      <c r="D205" s="179" t="s">
        <v>153</v>
      </c>
      <c r="E205" s="180"/>
      <c r="F205" s="180" t="s">
        <v>782</v>
      </c>
      <c r="G205" s="178"/>
      <c r="H205" s="181">
        <v>4.75</v>
      </c>
      <c r="J205" s="178"/>
      <c r="K205" s="178"/>
      <c r="L205" s="182"/>
      <c r="M205" s="183"/>
      <c r="N205" s="178"/>
      <c r="O205" s="178"/>
      <c r="P205" s="178"/>
      <c r="Q205" s="178"/>
      <c r="R205" s="178"/>
      <c r="S205" s="178"/>
      <c r="T205" s="184"/>
      <c r="AT205" s="185" t="s">
        <v>153</v>
      </c>
      <c r="AU205" s="185" t="s">
        <v>78</v>
      </c>
      <c r="AV205" s="185" t="s">
        <v>78</v>
      </c>
      <c r="AW205" s="185" t="s">
        <v>108</v>
      </c>
      <c r="AX205" s="185" t="s">
        <v>20</v>
      </c>
      <c r="AY205" s="185" t="s">
        <v>144</v>
      </c>
    </row>
    <row r="206" spans="2:65" s="6" customFormat="1" ht="13.5" customHeight="1">
      <c r="B206" s="95"/>
      <c r="C206" s="165" t="s">
        <v>920</v>
      </c>
      <c r="D206" s="165" t="s">
        <v>147</v>
      </c>
      <c r="E206" s="166" t="s">
        <v>921</v>
      </c>
      <c r="F206" s="167" t="s">
        <v>922</v>
      </c>
      <c r="G206" s="168" t="s">
        <v>209</v>
      </c>
      <c r="H206" s="169">
        <v>7.5</v>
      </c>
      <c r="I206" s="170"/>
      <c r="J206" s="171">
        <f>ROUND($I$206*$H$206,2)</f>
        <v>0</v>
      </c>
      <c r="K206" s="167"/>
      <c r="L206" s="139"/>
      <c r="M206" s="172"/>
      <c r="N206" s="173" t="s">
        <v>41</v>
      </c>
      <c r="O206" s="96"/>
      <c r="P206" s="96"/>
      <c r="Q206" s="174">
        <v>0.00223</v>
      </c>
      <c r="R206" s="174">
        <f>$Q$206*$H$206</f>
        <v>0.016725</v>
      </c>
      <c r="S206" s="174">
        <v>0</v>
      </c>
      <c r="T206" s="175">
        <f>$S$206*$H$206</f>
        <v>0</v>
      </c>
      <c r="AR206" s="99" t="s">
        <v>502</v>
      </c>
      <c r="AT206" s="99" t="s">
        <v>147</v>
      </c>
      <c r="AU206" s="99" t="s">
        <v>78</v>
      </c>
      <c r="AY206" s="6" t="s">
        <v>144</v>
      </c>
      <c r="BE206" s="176">
        <f>IF($N$206="základní",$J$206,0)</f>
        <v>0</v>
      </c>
      <c r="BF206" s="176">
        <f>IF($N$206="snížená",$J$206,0)</f>
        <v>0</v>
      </c>
      <c r="BG206" s="176">
        <f>IF($N$206="zákl. přenesená",$J$206,0)</f>
        <v>0</v>
      </c>
      <c r="BH206" s="176">
        <f>IF($N$206="sníž. přenesená",$J$206,0)</f>
        <v>0</v>
      </c>
      <c r="BI206" s="176">
        <f>IF($N$206="nulová",$J$206,0)</f>
        <v>0</v>
      </c>
      <c r="BJ206" s="99" t="s">
        <v>20</v>
      </c>
      <c r="BK206" s="176">
        <f>ROUND($I$206*$H$206,2)</f>
        <v>0</v>
      </c>
      <c r="BL206" s="99" t="s">
        <v>502</v>
      </c>
      <c r="BM206" s="99" t="s">
        <v>923</v>
      </c>
    </row>
    <row r="207" spans="2:51" s="6" customFormat="1" ht="13.5" customHeight="1">
      <c r="B207" s="177"/>
      <c r="C207" s="178"/>
      <c r="D207" s="179" t="s">
        <v>153</v>
      </c>
      <c r="E207" s="180"/>
      <c r="F207" s="180" t="s">
        <v>924</v>
      </c>
      <c r="G207" s="178"/>
      <c r="H207" s="181">
        <v>7.5</v>
      </c>
      <c r="J207" s="178"/>
      <c r="K207" s="178"/>
      <c r="L207" s="182"/>
      <c r="M207" s="183"/>
      <c r="N207" s="178"/>
      <c r="O207" s="178"/>
      <c r="P207" s="178"/>
      <c r="Q207" s="178"/>
      <c r="R207" s="178"/>
      <c r="S207" s="178"/>
      <c r="T207" s="184"/>
      <c r="AT207" s="185" t="s">
        <v>153</v>
      </c>
      <c r="AU207" s="185" t="s">
        <v>78</v>
      </c>
      <c r="AV207" s="185" t="s">
        <v>78</v>
      </c>
      <c r="AW207" s="185" t="s">
        <v>108</v>
      </c>
      <c r="AX207" s="185" t="s">
        <v>20</v>
      </c>
      <c r="AY207" s="185" t="s">
        <v>144</v>
      </c>
    </row>
    <row r="208" spans="2:65" s="6" customFormat="1" ht="13.5" customHeight="1">
      <c r="B208" s="95"/>
      <c r="C208" s="165" t="s">
        <v>925</v>
      </c>
      <c r="D208" s="165" t="s">
        <v>147</v>
      </c>
      <c r="E208" s="166" t="s">
        <v>623</v>
      </c>
      <c r="F208" s="167" t="s">
        <v>926</v>
      </c>
      <c r="G208" s="168" t="s">
        <v>607</v>
      </c>
      <c r="H208" s="169">
        <v>12</v>
      </c>
      <c r="I208" s="170"/>
      <c r="J208" s="171">
        <f>ROUND($I$208*$H$208,2)</f>
        <v>0</v>
      </c>
      <c r="K208" s="167" t="s">
        <v>151</v>
      </c>
      <c r="L208" s="139"/>
      <c r="M208" s="172"/>
      <c r="N208" s="173" t="s">
        <v>41</v>
      </c>
      <c r="O208" s="96"/>
      <c r="P208" s="96"/>
      <c r="Q208" s="174">
        <v>0</v>
      </c>
      <c r="R208" s="174">
        <f>$Q$208*$H$208</f>
        <v>0</v>
      </c>
      <c r="S208" s="174">
        <v>0</v>
      </c>
      <c r="T208" s="175">
        <f>$S$208*$H$208</f>
        <v>0</v>
      </c>
      <c r="AR208" s="99" t="s">
        <v>502</v>
      </c>
      <c r="AT208" s="99" t="s">
        <v>147</v>
      </c>
      <c r="AU208" s="99" t="s">
        <v>78</v>
      </c>
      <c r="AY208" s="6" t="s">
        <v>144</v>
      </c>
      <c r="BE208" s="176">
        <f>IF($N$208="základní",$J$208,0)</f>
        <v>0</v>
      </c>
      <c r="BF208" s="176">
        <f>IF($N$208="snížená",$J$208,0)</f>
        <v>0</v>
      </c>
      <c r="BG208" s="176">
        <f>IF($N$208="zákl. přenesená",$J$208,0)</f>
        <v>0</v>
      </c>
      <c r="BH208" s="176">
        <f>IF($N$208="sníž. přenesená",$J$208,0)</f>
        <v>0</v>
      </c>
      <c r="BI208" s="176">
        <f>IF($N$208="nulová",$J$208,0)</f>
        <v>0</v>
      </c>
      <c r="BJ208" s="99" t="s">
        <v>20</v>
      </c>
      <c r="BK208" s="176">
        <f>ROUND($I$208*$H$208,2)</f>
        <v>0</v>
      </c>
      <c r="BL208" s="99" t="s">
        <v>502</v>
      </c>
      <c r="BM208" s="99" t="s">
        <v>927</v>
      </c>
    </row>
    <row r="209" spans="2:65" s="6" customFormat="1" ht="13.5" customHeight="1">
      <c r="B209" s="95"/>
      <c r="C209" s="168" t="s">
        <v>928</v>
      </c>
      <c r="D209" s="168" t="s">
        <v>147</v>
      </c>
      <c r="E209" s="166" t="s">
        <v>627</v>
      </c>
      <c r="F209" s="167" t="s">
        <v>929</v>
      </c>
      <c r="G209" s="168" t="s">
        <v>209</v>
      </c>
      <c r="H209" s="169">
        <v>10.2</v>
      </c>
      <c r="I209" s="170"/>
      <c r="J209" s="171">
        <f>ROUND($I$209*$H$209,2)</f>
        <v>0</v>
      </c>
      <c r="K209" s="167" t="s">
        <v>151</v>
      </c>
      <c r="L209" s="139"/>
      <c r="M209" s="172"/>
      <c r="N209" s="173" t="s">
        <v>41</v>
      </c>
      <c r="O209" s="96"/>
      <c r="P209" s="96"/>
      <c r="Q209" s="174">
        <v>0.00614</v>
      </c>
      <c r="R209" s="174">
        <f>$Q$209*$H$209</f>
        <v>0.06262799999999999</v>
      </c>
      <c r="S209" s="174">
        <v>0</v>
      </c>
      <c r="T209" s="175">
        <f>$S$209*$H$209</f>
        <v>0</v>
      </c>
      <c r="AR209" s="99" t="s">
        <v>502</v>
      </c>
      <c r="AT209" s="99" t="s">
        <v>147</v>
      </c>
      <c r="AU209" s="99" t="s">
        <v>78</v>
      </c>
      <c r="AY209" s="99" t="s">
        <v>144</v>
      </c>
      <c r="BE209" s="176">
        <f>IF($N$209="základní",$J$209,0)</f>
        <v>0</v>
      </c>
      <c r="BF209" s="176">
        <f>IF($N$209="snížená",$J$209,0)</f>
        <v>0</v>
      </c>
      <c r="BG209" s="176">
        <f>IF($N$209="zákl. přenesená",$J$209,0)</f>
        <v>0</v>
      </c>
      <c r="BH209" s="176">
        <f>IF($N$209="sníž. přenesená",$J$209,0)</f>
        <v>0</v>
      </c>
      <c r="BI209" s="176">
        <f>IF($N$209="nulová",$J$209,0)</f>
        <v>0</v>
      </c>
      <c r="BJ209" s="99" t="s">
        <v>20</v>
      </c>
      <c r="BK209" s="176">
        <f>ROUND($I$209*$H$209,2)</f>
        <v>0</v>
      </c>
      <c r="BL209" s="99" t="s">
        <v>502</v>
      </c>
      <c r="BM209" s="99" t="s">
        <v>930</v>
      </c>
    </row>
    <row r="210" spans="2:47" s="6" customFormat="1" ht="28.5" customHeight="1">
      <c r="B210" s="95"/>
      <c r="C210" s="96"/>
      <c r="D210" s="179" t="s">
        <v>161</v>
      </c>
      <c r="E210" s="96"/>
      <c r="F210" s="186" t="s">
        <v>630</v>
      </c>
      <c r="G210" s="96"/>
      <c r="H210" s="96"/>
      <c r="J210" s="96"/>
      <c r="K210" s="96"/>
      <c r="L210" s="139"/>
      <c r="M210" s="187"/>
      <c r="N210" s="96"/>
      <c r="O210" s="96"/>
      <c r="P210" s="96"/>
      <c r="Q210" s="96"/>
      <c r="R210" s="96"/>
      <c r="S210" s="96"/>
      <c r="T210" s="188"/>
      <c r="AT210" s="6" t="s">
        <v>161</v>
      </c>
      <c r="AU210" s="6" t="s">
        <v>78</v>
      </c>
    </row>
    <row r="211" spans="2:51" s="6" customFormat="1" ht="13.5" customHeight="1">
      <c r="B211" s="177"/>
      <c r="C211" s="178"/>
      <c r="D211" s="189" t="s">
        <v>153</v>
      </c>
      <c r="E211" s="178"/>
      <c r="F211" s="180" t="s">
        <v>931</v>
      </c>
      <c r="G211" s="178"/>
      <c r="H211" s="181">
        <v>10.2</v>
      </c>
      <c r="J211" s="178"/>
      <c r="K211" s="178"/>
      <c r="L211" s="182"/>
      <c r="M211" s="183"/>
      <c r="N211" s="178"/>
      <c r="O211" s="178"/>
      <c r="P211" s="178"/>
      <c r="Q211" s="178"/>
      <c r="R211" s="178"/>
      <c r="S211" s="178"/>
      <c r="T211" s="184"/>
      <c r="AT211" s="185" t="s">
        <v>153</v>
      </c>
      <c r="AU211" s="185" t="s">
        <v>78</v>
      </c>
      <c r="AV211" s="185" t="s">
        <v>78</v>
      </c>
      <c r="AW211" s="185" t="s">
        <v>108</v>
      </c>
      <c r="AX211" s="185" t="s">
        <v>20</v>
      </c>
      <c r="AY211" s="185" t="s">
        <v>144</v>
      </c>
    </row>
    <row r="212" spans="2:65" s="6" customFormat="1" ht="13.5" customHeight="1">
      <c r="B212" s="95"/>
      <c r="C212" s="165" t="s">
        <v>932</v>
      </c>
      <c r="D212" s="165" t="s">
        <v>147</v>
      </c>
      <c r="E212" s="166" t="s">
        <v>633</v>
      </c>
      <c r="F212" s="167" t="s">
        <v>634</v>
      </c>
      <c r="G212" s="168" t="s">
        <v>209</v>
      </c>
      <c r="H212" s="169">
        <v>4.75</v>
      </c>
      <c r="I212" s="170"/>
      <c r="J212" s="171">
        <f>ROUND($I$212*$H$212,2)</f>
        <v>0</v>
      </c>
      <c r="K212" s="167"/>
      <c r="L212" s="139"/>
      <c r="M212" s="172"/>
      <c r="N212" s="173" t="s">
        <v>41</v>
      </c>
      <c r="O212" s="96"/>
      <c r="P212" s="96"/>
      <c r="Q212" s="174">
        <v>0.00389</v>
      </c>
      <c r="R212" s="174">
        <f>$Q$212*$H$212</f>
        <v>0.018477499999999997</v>
      </c>
      <c r="S212" s="174">
        <v>0</v>
      </c>
      <c r="T212" s="175">
        <f>$S$212*$H$212</f>
        <v>0</v>
      </c>
      <c r="AR212" s="99" t="s">
        <v>502</v>
      </c>
      <c r="AT212" s="99" t="s">
        <v>147</v>
      </c>
      <c r="AU212" s="99" t="s">
        <v>78</v>
      </c>
      <c r="AY212" s="6" t="s">
        <v>144</v>
      </c>
      <c r="BE212" s="176">
        <f>IF($N$212="základní",$J$212,0)</f>
        <v>0</v>
      </c>
      <c r="BF212" s="176">
        <f>IF($N$212="snížená",$J$212,0)</f>
        <v>0</v>
      </c>
      <c r="BG212" s="176">
        <f>IF($N$212="zákl. přenesená",$J$212,0)</f>
        <v>0</v>
      </c>
      <c r="BH212" s="176">
        <f>IF($N$212="sníž. přenesená",$J$212,0)</f>
        <v>0</v>
      </c>
      <c r="BI212" s="176">
        <f>IF($N$212="nulová",$J$212,0)</f>
        <v>0</v>
      </c>
      <c r="BJ212" s="99" t="s">
        <v>20</v>
      </c>
      <c r="BK212" s="176">
        <f>ROUND($I$212*$H$212,2)</f>
        <v>0</v>
      </c>
      <c r="BL212" s="99" t="s">
        <v>502</v>
      </c>
      <c r="BM212" s="99" t="s">
        <v>933</v>
      </c>
    </row>
    <row r="213" spans="2:47" s="6" customFormat="1" ht="28.5" customHeight="1">
      <c r="B213" s="95"/>
      <c r="C213" s="96"/>
      <c r="D213" s="179" t="s">
        <v>161</v>
      </c>
      <c r="E213" s="96"/>
      <c r="F213" s="186" t="s">
        <v>636</v>
      </c>
      <c r="G213" s="96"/>
      <c r="H213" s="96"/>
      <c r="J213" s="96"/>
      <c r="K213" s="96"/>
      <c r="L213" s="139"/>
      <c r="M213" s="187"/>
      <c r="N213" s="96"/>
      <c r="O213" s="96"/>
      <c r="P213" s="96"/>
      <c r="Q213" s="96"/>
      <c r="R213" s="96"/>
      <c r="S213" s="96"/>
      <c r="T213" s="188"/>
      <c r="AT213" s="6" t="s">
        <v>161</v>
      </c>
      <c r="AU213" s="6" t="s">
        <v>78</v>
      </c>
    </row>
    <row r="214" spans="2:51" s="6" customFormat="1" ht="13.5" customHeight="1">
      <c r="B214" s="177"/>
      <c r="C214" s="178"/>
      <c r="D214" s="189" t="s">
        <v>153</v>
      </c>
      <c r="E214" s="178"/>
      <c r="F214" s="180" t="s">
        <v>782</v>
      </c>
      <c r="G214" s="178"/>
      <c r="H214" s="181">
        <v>4.75</v>
      </c>
      <c r="J214" s="178"/>
      <c r="K214" s="178"/>
      <c r="L214" s="182"/>
      <c r="M214" s="183"/>
      <c r="N214" s="178"/>
      <c r="O214" s="178"/>
      <c r="P214" s="178"/>
      <c r="Q214" s="178"/>
      <c r="R214" s="178"/>
      <c r="S214" s="178"/>
      <c r="T214" s="184"/>
      <c r="AT214" s="185" t="s">
        <v>153</v>
      </c>
      <c r="AU214" s="185" t="s">
        <v>78</v>
      </c>
      <c r="AV214" s="185" t="s">
        <v>78</v>
      </c>
      <c r="AW214" s="185" t="s">
        <v>108</v>
      </c>
      <c r="AX214" s="185" t="s">
        <v>20</v>
      </c>
      <c r="AY214" s="185" t="s">
        <v>144</v>
      </c>
    </row>
    <row r="215" spans="2:65" s="6" customFormat="1" ht="13.5" customHeight="1">
      <c r="B215" s="95"/>
      <c r="C215" s="165" t="s">
        <v>934</v>
      </c>
      <c r="D215" s="165" t="s">
        <v>147</v>
      </c>
      <c r="E215" s="166" t="s">
        <v>935</v>
      </c>
      <c r="F215" s="167" t="s">
        <v>936</v>
      </c>
      <c r="G215" s="168" t="s">
        <v>209</v>
      </c>
      <c r="H215" s="169">
        <v>4.75</v>
      </c>
      <c r="I215" s="170"/>
      <c r="J215" s="171">
        <f>ROUND($I$215*$H$215,2)</f>
        <v>0</v>
      </c>
      <c r="K215" s="167"/>
      <c r="L215" s="139"/>
      <c r="M215" s="172"/>
      <c r="N215" s="173" t="s">
        <v>41</v>
      </c>
      <c r="O215" s="96"/>
      <c r="P215" s="96"/>
      <c r="Q215" s="174">
        <v>0.00389</v>
      </c>
      <c r="R215" s="174">
        <f>$Q$215*$H$215</f>
        <v>0.018477499999999997</v>
      </c>
      <c r="S215" s="174">
        <v>0</v>
      </c>
      <c r="T215" s="175">
        <f>$S$215*$H$215</f>
        <v>0</v>
      </c>
      <c r="AR215" s="99" t="s">
        <v>502</v>
      </c>
      <c r="AT215" s="99" t="s">
        <v>147</v>
      </c>
      <c r="AU215" s="99" t="s">
        <v>78</v>
      </c>
      <c r="AY215" s="6" t="s">
        <v>144</v>
      </c>
      <c r="BE215" s="176">
        <f>IF($N$215="základní",$J$215,0)</f>
        <v>0</v>
      </c>
      <c r="BF215" s="176">
        <f>IF($N$215="snížená",$J$215,0)</f>
        <v>0</v>
      </c>
      <c r="BG215" s="176">
        <f>IF($N$215="zákl. přenesená",$J$215,0)</f>
        <v>0</v>
      </c>
      <c r="BH215" s="176">
        <f>IF($N$215="sníž. přenesená",$J$215,0)</f>
        <v>0</v>
      </c>
      <c r="BI215" s="176">
        <f>IF($N$215="nulová",$J$215,0)</f>
        <v>0</v>
      </c>
      <c r="BJ215" s="99" t="s">
        <v>20</v>
      </c>
      <c r="BK215" s="176">
        <f>ROUND($I$215*$H$215,2)</f>
        <v>0</v>
      </c>
      <c r="BL215" s="99" t="s">
        <v>502</v>
      </c>
      <c r="BM215" s="99" t="s">
        <v>937</v>
      </c>
    </row>
    <row r="216" spans="2:47" s="6" customFormat="1" ht="28.5" customHeight="1">
      <c r="B216" s="95"/>
      <c r="C216" s="96"/>
      <c r="D216" s="179" t="s">
        <v>161</v>
      </c>
      <c r="E216" s="96"/>
      <c r="F216" s="186" t="s">
        <v>636</v>
      </c>
      <c r="G216" s="96"/>
      <c r="H216" s="96"/>
      <c r="J216" s="96"/>
      <c r="K216" s="96"/>
      <c r="L216" s="139"/>
      <c r="M216" s="187"/>
      <c r="N216" s="96"/>
      <c r="O216" s="96"/>
      <c r="P216" s="96"/>
      <c r="Q216" s="96"/>
      <c r="R216" s="96"/>
      <c r="S216" s="96"/>
      <c r="T216" s="188"/>
      <c r="AT216" s="6" t="s">
        <v>161</v>
      </c>
      <c r="AU216" s="6" t="s">
        <v>78</v>
      </c>
    </row>
    <row r="217" spans="2:51" s="6" customFormat="1" ht="13.5" customHeight="1">
      <c r="B217" s="177"/>
      <c r="C217" s="178"/>
      <c r="D217" s="189" t="s">
        <v>153</v>
      </c>
      <c r="E217" s="178"/>
      <c r="F217" s="180" t="s">
        <v>782</v>
      </c>
      <c r="G217" s="178"/>
      <c r="H217" s="181">
        <v>4.75</v>
      </c>
      <c r="J217" s="178"/>
      <c r="K217" s="178"/>
      <c r="L217" s="182"/>
      <c r="M217" s="183"/>
      <c r="N217" s="178"/>
      <c r="O217" s="178"/>
      <c r="P217" s="178"/>
      <c r="Q217" s="178"/>
      <c r="R217" s="178"/>
      <c r="S217" s="178"/>
      <c r="T217" s="184"/>
      <c r="AT217" s="185" t="s">
        <v>153</v>
      </c>
      <c r="AU217" s="185" t="s">
        <v>78</v>
      </c>
      <c r="AV217" s="185" t="s">
        <v>78</v>
      </c>
      <c r="AW217" s="185" t="s">
        <v>108</v>
      </c>
      <c r="AX217" s="185" t="s">
        <v>20</v>
      </c>
      <c r="AY217" s="185" t="s">
        <v>144</v>
      </c>
    </row>
    <row r="218" spans="2:65" s="6" customFormat="1" ht="13.5" customHeight="1">
      <c r="B218" s="95"/>
      <c r="C218" s="165" t="s">
        <v>938</v>
      </c>
      <c r="D218" s="165" t="s">
        <v>147</v>
      </c>
      <c r="E218" s="166" t="s">
        <v>939</v>
      </c>
      <c r="F218" s="167" t="s">
        <v>940</v>
      </c>
      <c r="G218" s="168" t="s">
        <v>209</v>
      </c>
      <c r="H218" s="169">
        <v>9.5</v>
      </c>
      <c r="I218" s="170"/>
      <c r="J218" s="171">
        <f>ROUND($I$218*$H$218,2)</f>
        <v>0</v>
      </c>
      <c r="K218" s="167" t="s">
        <v>151</v>
      </c>
      <c r="L218" s="139"/>
      <c r="M218" s="172"/>
      <c r="N218" s="173" t="s">
        <v>41</v>
      </c>
      <c r="O218" s="96"/>
      <c r="P218" s="96"/>
      <c r="Q218" s="174">
        <v>0.00453</v>
      </c>
      <c r="R218" s="174">
        <f>$Q$218*$H$218</f>
        <v>0.043035000000000004</v>
      </c>
      <c r="S218" s="174">
        <v>0</v>
      </c>
      <c r="T218" s="175">
        <f>$S$218*$H$218</f>
        <v>0</v>
      </c>
      <c r="AR218" s="99" t="s">
        <v>502</v>
      </c>
      <c r="AT218" s="99" t="s">
        <v>147</v>
      </c>
      <c r="AU218" s="99" t="s">
        <v>78</v>
      </c>
      <c r="AY218" s="6" t="s">
        <v>144</v>
      </c>
      <c r="BE218" s="176">
        <f>IF($N$218="základní",$J$218,0)</f>
        <v>0</v>
      </c>
      <c r="BF218" s="176">
        <f>IF($N$218="snížená",$J$218,0)</f>
        <v>0</v>
      </c>
      <c r="BG218" s="176">
        <f>IF($N$218="zákl. přenesená",$J$218,0)</f>
        <v>0</v>
      </c>
      <c r="BH218" s="176">
        <f>IF($N$218="sníž. přenesená",$J$218,0)</f>
        <v>0</v>
      </c>
      <c r="BI218" s="176">
        <f>IF($N$218="nulová",$J$218,0)</f>
        <v>0</v>
      </c>
      <c r="BJ218" s="99" t="s">
        <v>20</v>
      </c>
      <c r="BK218" s="176">
        <f>ROUND($I$218*$H$218,2)</f>
        <v>0</v>
      </c>
      <c r="BL218" s="99" t="s">
        <v>502</v>
      </c>
      <c r="BM218" s="99" t="s">
        <v>941</v>
      </c>
    </row>
    <row r="219" spans="2:47" s="6" customFormat="1" ht="28.5" customHeight="1">
      <c r="B219" s="95"/>
      <c r="C219" s="96"/>
      <c r="D219" s="179" t="s">
        <v>161</v>
      </c>
      <c r="E219" s="96"/>
      <c r="F219" s="186" t="s">
        <v>942</v>
      </c>
      <c r="G219" s="96"/>
      <c r="H219" s="96"/>
      <c r="J219" s="96"/>
      <c r="K219" s="96"/>
      <c r="L219" s="139"/>
      <c r="M219" s="187"/>
      <c r="N219" s="96"/>
      <c r="O219" s="96"/>
      <c r="P219" s="96"/>
      <c r="Q219" s="96"/>
      <c r="R219" s="96"/>
      <c r="S219" s="96"/>
      <c r="T219" s="188"/>
      <c r="AT219" s="6" t="s">
        <v>161</v>
      </c>
      <c r="AU219" s="6" t="s">
        <v>78</v>
      </c>
    </row>
    <row r="220" spans="2:65" s="6" customFormat="1" ht="13.5" customHeight="1">
      <c r="B220" s="95"/>
      <c r="C220" s="165" t="s">
        <v>943</v>
      </c>
      <c r="D220" s="165" t="s">
        <v>147</v>
      </c>
      <c r="E220" s="166" t="s">
        <v>944</v>
      </c>
      <c r="F220" s="167" t="s">
        <v>945</v>
      </c>
      <c r="G220" s="168" t="s">
        <v>209</v>
      </c>
      <c r="H220" s="169">
        <v>7.5</v>
      </c>
      <c r="I220" s="170"/>
      <c r="J220" s="171">
        <f>ROUND($I$220*$H$220,2)</f>
        <v>0</v>
      </c>
      <c r="K220" s="167"/>
      <c r="L220" s="139"/>
      <c r="M220" s="172"/>
      <c r="N220" s="173" t="s">
        <v>41</v>
      </c>
      <c r="O220" s="96"/>
      <c r="P220" s="96"/>
      <c r="Q220" s="174">
        <v>0.00453</v>
      </c>
      <c r="R220" s="174">
        <f>$Q$220*$H$220</f>
        <v>0.033975</v>
      </c>
      <c r="S220" s="174">
        <v>0</v>
      </c>
      <c r="T220" s="175">
        <f>$S$220*$H$220</f>
        <v>0</v>
      </c>
      <c r="AR220" s="99" t="s">
        <v>502</v>
      </c>
      <c r="AT220" s="99" t="s">
        <v>147</v>
      </c>
      <c r="AU220" s="99" t="s">
        <v>78</v>
      </c>
      <c r="AY220" s="6" t="s">
        <v>144</v>
      </c>
      <c r="BE220" s="176">
        <f>IF($N$220="základní",$J$220,0)</f>
        <v>0</v>
      </c>
      <c r="BF220" s="176">
        <f>IF($N$220="snížená",$J$220,0)</f>
        <v>0</v>
      </c>
      <c r="BG220" s="176">
        <f>IF($N$220="zákl. přenesená",$J$220,0)</f>
        <v>0</v>
      </c>
      <c r="BH220" s="176">
        <f>IF($N$220="sníž. přenesená",$J$220,0)</f>
        <v>0</v>
      </c>
      <c r="BI220" s="176">
        <f>IF($N$220="nulová",$J$220,0)</f>
        <v>0</v>
      </c>
      <c r="BJ220" s="99" t="s">
        <v>20</v>
      </c>
      <c r="BK220" s="176">
        <f>ROUND($I$220*$H$220,2)</f>
        <v>0</v>
      </c>
      <c r="BL220" s="99" t="s">
        <v>502</v>
      </c>
      <c r="BM220" s="99" t="s">
        <v>946</v>
      </c>
    </row>
    <row r="221" spans="2:47" s="6" customFormat="1" ht="28.5" customHeight="1">
      <c r="B221" s="95"/>
      <c r="C221" s="96"/>
      <c r="D221" s="179" t="s">
        <v>161</v>
      </c>
      <c r="E221" s="96"/>
      <c r="F221" s="186" t="s">
        <v>942</v>
      </c>
      <c r="G221" s="96"/>
      <c r="H221" s="96"/>
      <c r="J221" s="96"/>
      <c r="K221" s="96"/>
      <c r="L221" s="139"/>
      <c r="M221" s="187"/>
      <c r="N221" s="96"/>
      <c r="O221" s="96"/>
      <c r="P221" s="96"/>
      <c r="Q221" s="96"/>
      <c r="R221" s="96"/>
      <c r="S221" s="96"/>
      <c r="T221" s="188"/>
      <c r="AT221" s="6" t="s">
        <v>161</v>
      </c>
      <c r="AU221" s="6" t="s">
        <v>78</v>
      </c>
    </row>
    <row r="222" spans="2:51" s="6" customFormat="1" ht="13.5" customHeight="1">
      <c r="B222" s="177"/>
      <c r="C222" s="178"/>
      <c r="D222" s="189" t="s">
        <v>153</v>
      </c>
      <c r="E222" s="178"/>
      <c r="F222" s="180" t="s">
        <v>924</v>
      </c>
      <c r="G222" s="178"/>
      <c r="H222" s="181">
        <v>7.5</v>
      </c>
      <c r="J222" s="178"/>
      <c r="K222" s="178"/>
      <c r="L222" s="182"/>
      <c r="M222" s="183"/>
      <c r="N222" s="178"/>
      <c r="O222" s="178"/>
      <c r="P222" s="178"/>
      <c r="Q222" s="178"/>
      <c r="R222" s="178"/>
      <c r="S222" s="178"/>
      <c r="T222" s="184"/>
      <c r="AT222" s="185" t="s">
        <v>153</v>
      </c>
      <c r="AU222" s="185" t="s">
        <v>78</v>
      </c>
      <c r="AV222" s="185" t="s">
        <v>78</v>
      </c>
      <c r="AW222" s="185" t="s">
        <v>108</v>
      </c>
      <c r="AX222" s="185" t="s">
        <v>20</v>
      </c>
      <c r="AY222" s="185" t="s">
        <v>144</v>
      </c>
    </row>
    <row r="223" spans="2:51" s="6" customFormat="1" ht="13.5" customHeight="1">
      <c r="B223" s="177"/>
      <c r="C223" s="178"/>
      <c r="D223" s="189" t="s">
        <v>153</v>
      </c>
      <c r="E223" s="178"/>
      <c r="F223" s="180"/>
      <c r="G223" s="178"/>
      <c r="H223" s="181">
        <v>0</v>
      </c>
      <c r="J223" s="178"/>
      <c r="K223" s="178"/>
      <c r="L223" s="182"/>
      <c r="M223" s="183"/>
      <c r="N223" s="178"/>
      <c r="O223" s="178"/>
      <c r="P223" s="178"/>
      <c r="Q223" s="178"/>
      <c r="R223" s="178"/>
      <c r="S223" s="178"/>
      <c r="T223" s="184"/>
      <c r="AT223" s="185" t="s">
        <v>153</v>
      </c>
      <c r="AU223" s="185" t="s">
        <v>78</v>
      </c>
      <c r="AV223" s="185" t="s">
        <v>78</v>
      </c>
      <c r="AW223" s="185" t="s">
        <v>108</v>
      </c>
      <c r="AX223" s="185" t="s">
        <v>70</v>
      </c>
      <c r="AY223" s="185" t="s">
        <v>144</v>
      </c>
    </row>
    <row r="224" spans="2:51" s="6" customFormat="1" ht="13.5" customHeight="1">
      <c r="B224" s="177"/>
      <c r="C224" s="178"/>
      <c r="D224" s="189" t="s">
        <v>153</v>
      </c>
      <c r="E224" s="178"/>
      <c r="F224" s="180"/>
      <c r="G224" s="178"/>
      <c r="H224" s="181">
        <v>0</v>
      </c>
      <c r="J224" s="178"/>
      <c r="K224" s="178"/>
      <c r="L224" s="182"/>
      <c r="M224" s="183"/>
      <c r="N224" s="178"/>
      <c r="O224" s="178"/>
      <c r="P224" s="178"/>
      <c r="Q224" s="178"/>
      <c r="R224" s="178"/>
      <c r="S224" s="178"/>
      <c r="T224" s="184"/>
      <c r="AT224" s="185" t="s">
        <v>153</v>
      </c>
      <c r="AU224" s="185" t="s">
        <v>78</v>
      </c>
      <c r="AV224" s="185" t="s">
        <v>78</v>
      </c>
      <c r="AW224" s="185" t="s">
        <v>108</v>
      </c>
      <c r="AX224" s="185" t="s">
        <v>70</v>
      </c>
      <c r="AY224" s="185" t="s">
        <v>144</v>
      </c>
    </row>
    <row r="225" spans="2:51" s="6" customFormat="1" ht="13.5" customHeight="1">
      <c r="B225" s="177"/>
      <c r="C225" s="178"/>
      <c r="D225" s="189" t="s">
        <v>153</v>
      </c>
      <c r="E225" s="178"/>
      <c r="F225" s="180"/>
      <c r="G225" s="178"/>
      <c r="H225" s="181">
        <v>0</v>
      </c>
      <c r="J225" s="178"/>
      <c r="K225" s="178"/>
      <c r="L225" s="182"/>
      <c r="M225" s="183"/>
      <c r="N225" s="178"/>
      <c r="O225" s="178"/>
      <c r="P225" s="178"/>
      <c r="Q225" s="178"/>
      <c r="R225" s="178"/>
      <c r="S225" s="178"/>
      <c r="T225" s="184"/>
      <c r="AT225" s="185" t="s">
        <v>153</v>
      </c>
      <c r="AU225" s="185" t="s">
        <v>78</v>
      </c>
      <c r="AV225" s="185" t="s">
        <v>78</v>
      </c>
      <c r="AW225" s="185" t="s">
        <v>108</v>
      </c>
      <c r="AX225" s="185" t="s">
        <v>70</v>
      </c>
      <c r="AY225" s="185" t="s">
        <v>144</v>
      </c>
    </row>
    <row r="226" spans="2:51" s="6" customFormat="1" ht="13.5" customHeight="1">
      <c r="B226" s="177"/>
      <c r="C226" s="178"/>
      <c r="D226" s="189" t="s">
        <v>153</v>
      </c>
      <c r="E226" s="178"/>
      <c r="F226" s="180"/>
      <c r="G226" s="178"/>
      <c r="H226" s="181">
        <v>0</v>
      </c>
      <c r="J226" s="178"/>
      <c r="K226" s="178"/>
      <c r="L226" s="182"/>
      <c r="M226" s="183"/>
      <c r="N226" s="178"/>
      <c r="O226" s="178"/>
      <c r="P226" s="178"/>
      <c r="Q226" s="178"/>
      <c r="R226" s="178"/>
      <c r="S226" s="178"/>
      <c r="T226" s="184"/>
      <c r="AT226" s="185" t="s">
        <v>153</v>
      </c>
      <c r="AU226" s="185" t="s">
        <v>78</v>
      </c>
      <c r="AV226" s="185" t="s">
        <v>78</v>
      </c>
      <c r="AW226" s="185" t="s">
        <v>108</v>
      </c>
      <c r="AX226" s="185" t="s">
        <v>70</v>
      </c>
      <c r="AY226" s="185" t="s">
        <v>144</v>
      </c>
    </row>
    <row r="227" spans="2:51" s="6" customFormat="1" ht="13.5" customHeight="1">
      <c r="B227" s="177"/>
      <c r="C227" s="178"/>
      <c r="D227" s="189" t="s">
        <v>153</v>
      </c>
      <c r="E227" s="178"/>
      <c r="F227" s="180"/>
      <c r="G227" s="178"/>
      <c r="H227" s="181">
        <v>0</v>
      </c>
      <c r="J227" s="178"/>
      <c r="K227" s="178"/>
      <c r="L227" s="182"/>
      <c r="M227" s="183"/>
      <c r="N227" s="178"/>
      <c r="O227" s="178"/>
      <c r="P227" s="178"/>
      <c r="Q227" s="178"/>
      <c r="R227" s="178"/>
      <c r="S227" s="178"/>
      <c r="T227" s="184"/>
      <c r="AT227" s="185" t="s">
        <v>153</v>
      </c>
      <c r="AU227" s="185" t="s">
        <v>78</v>
      </c>
      <c r="AV227" s="185" t="s">
        <v>78</v>
      </c>
      <c r="AW227" s="185" t="s">
        <v>108</v>
      </c>
      <c r="AX227" s="185" t="s">
        <v>70</v>
      </c>
      <c r="AY227" s="185" t="s">
        <v>144</v>
      </c>
    </row>
    <row r="228" spans="2:51" s="6" customFormat="1" ht="13.5" customHeight="1">
      <c r="B228" s="177"/>
      <c r="C228" s="178"/>
      <c r="D228" s="189" t="s">
        <v>153</v>
      </c>
      <c r="E228" s="178"/>
      <c r="F228" s="180"/>
      <c r="G228" s="178"/>
      <c r="H228" s="181">
        <v>0</v>
      </c>
      <c r="J228" s="178"/>
      <c r="K228" s="178"/>
      <c r="L228" s="182"/>
      <c r="M228" s="183"/>
      <c r="N228" s="178"/>
      <c r="O228" s="178"/>
      <c r="P228" s="178"/>
      <c r="Q228" s="178"/>
      <c r="R228" s="178"/>
      <c r="S228" s="178"/>
      <c r="T228" s="184"/>
      <c r="AT228" s="185" t="s">
        <v>153</v>
      </c>
      <c r="AU228" s="185" t="s">
        <v>78</v>
      </c>
      <c r="AV228" s="185" t="s">
        <v>78</v>
      </c>
      <c r="AW228" s="185" t="s">
        <v>108</v>
      </c>
      <c r="AX228" s="185" t="s">
        <v>70</v>
      </c>
      <c r="AY228" s="185" t="s">
        <v>144</v>
      </c>
    </row>
    <row r="229" spans="2:51" s="6" customFormat="1" ht="13.5" customHeight="1">
      <c r="B229" s="177"/>
      <c r="C229" s="178"/>
      <c r="D229" s="189" t="s">
        <v>153</v>
      </c>
      <c r="E229" s="178"/>
      <c r="F229" s="180"/>
      <c r="G229" s="178"/>
      <c r="H229" s="181">
        <v>0</v>
      </c>
      <c r="J229" s="178"/>
      <c r="K229" s="178"/>
      <c r="L229" s="182"/>
      <c r="M229" s="183"/>
      <c r="N229" s="178"/>
      <c r="O229" s="178"/>
      <c r="P229" s="178"/>
      <c r="Q229" s="178"/>
      <c r="R229" s="178"/>
      <c r="S229" s="178"/>
      <c r="T229" s="184"/>
      <c r="AT229" s="185" t="s">
        <v>153</v>
      </c>
      <c r="AU229" s="185" t="s">
        <v>78</v>
      </c>
      <c r="AV229" s="185" t="s">
        <v>78</v>
      </c>
      <c r="AW229" s="185" t="s">
        <v>108</v>
      </c>
      <c r="AX229" s="185" t="s">
        <v>70</v>
      </c>
      <c r="AY229" s="185" t="s">
        <v>144</v>
      </c>
    </row>
    <row r="230" spans="2:51" s="6" customFormat="1" ht="13.5" customHeight="1">
      <c r="B230" s="177"/>
      <c r="C230" s="178"/>
      <c r="D230" s="189" t="s">
        <v>153</v>
      </c>
      <c r="E230" s="178"/>
      <c r="F230" s="180"/>
      <c r="G230" s="178"/>
      <c r="H230" s="181">
        <v>0</v>
      </c>
      <c r="J230" s="178"/>
      <c r="K230" s="178"/>
      <c r="L230" s="182"/>
      <c r="M230" s="183"/>
      <c r="N230" s="178"/>
      <c r="O230" s="178"/>
      <c r="P230" s="178"/>
      <c r="Q230" s="178"/>
      <c r="R230" s="178"/>
      <c r="S230" s="178"/>
      <c r="T230" s="184"/>
      <c r="AT230" s="185" t="s">
        <v>153</v>
      </c>
      <c r="AU230" s="185" t="s">
        <v>78</v>
      </c>
      <c r="AV230" s="185" t="s">
        <v>78</v>
      </c>
      <c r="AW230" s="185" t="s">
        <v>108</v>
      </c>
      <c r="AX230" s="185" t="s">
        <v>70</v>
      </c>
      <c r="AY230" s="185" t="s">
        <v>144</v>
      </c>
    </row>
    <row r="231" spans="2:51" s="6" customFormat="1" ht="13.5" customHeight="1">
      <c r="B231" s="177"/>
      <c r="C231" s="178"/>
      <c r="D231" s="189" t="s">
        <v>153</v>
      </c>
      <c r="E231" s="178"/>
      <c r="F231" s="180"/>
      <c r="G231" s="178"/>
      <c r="H231" s="181">
        <v>0</v>
      </c>
      <c r="J231" s="178"/>
      <c r="K231" s="178"/>
      <c r="L231" s="182"/>
      <c r="M231" s="183"/>
      <c r="N231" s="178"/>
      <c r="O231" s="178"/>
      <c r="P231" s="178"/>
      <c r="Q231" s="178"/>
      <c r="R231" s="178"/>
      <c r="S231" s="178"/>
      <c r="T231" s="184"/>
      <c r="AT231" s="185" t="s">
        <v>153</v>
      </c>
      <c r="AU231" s="185" t="s">
        <v>78</v>
      </c>
      <c r="AV231" s="185" t="s">
        <v>78</v>
      </c>
      <c r="AW231" s="185" t="s">
        <v>108</v>
      </c>
      <c r="AX231" s="185" t="s">
        <v>70</v>
      </c>
      <c r="AY231" s="185" t="s">
        <v>144</v>
      </c>
    </row>
    <row r="232" spans="2:51" s="6" customFormat="1" ht="13.5" customHeight="1">
      <c r="B232" s="177"/>
      <c r="C232" s="178"/>
      <c r="D232" s="189" t="s">
        <v>153</v>
      </c>
      <c r="E232" s="178"/>
      <c r="F232" s="180"/>
      <c r="G232" s="178"/>
      <c r="H232" s="181">
        <v>0</v>
      </c>
      <c r="J232" s="178"/>
      <c r="K232" s="178"/>
      <c r="L232" s="182"/>
      <c r="M232" s="183"/>
      <c r="N232" s="178"/>
      <c r="O232" s="178"/>
      <c r="P232" s="178"/>
      <c r="Q232" s="178"/>
      <c r="R232" s="178"/>
      <c r="S232" s="178"/>
      <c r="T232" s="184"/>
      <c r="AT232" s="185" t="s">
        <v>153</v>
      </c>
      <c r="AU232" s="185" t="s">
        <v>78</v>
      </c>
      <c r="AV232" s="185" t="s">
        <v>78</v>
      </c>
      <c r="AW232" s="185" t="s">
        <v>108</v>
      </c>
      <c r="AX232" s="185" t="s">
        <v>70</v>
      </c>
      <c r="AY232" s="185" t="s">
        <v>144</v>
      </c>
    </row>
    <row r="233" spans="2:51" s="6" customFormat="1" ht="13.5" customHeight="1">
      <c r="B233" s="177"/>
      <c r="C233" s="178"/>
      <c r="D233" s="189" t="s">
        <v>153</v>
      </c>
      <c r="E233" s="178"/>
      <c r="F233" s="180"/>
      <c r="G233" s="178"/>
      <c r="H233" s="181">
        <v>0</v>
      </c>
      <c r="J233" s="178"/>
      <c r="K233" s="178"/>
      <c r="L233" s="182"/>
      <c r="M233" s="183"/>
      <c r="N233" s="178"/>
      <c r="O233" s="178"/>
      <c r="P233" s="178"/>
      <c r="Q233" s="178"/>
      <c r="R233" s="178"/>
      <c r="S233" s="178"/>
      <c r="T233" s="184"/>
      <c r="AT233" s="185" t="s">
        <v>153</v>
      </c>
      <c r="AU233" s="185" t="s">
        <v>78</v>
      </c>
      <c r="AV233" s="185" t="s">
        <v>78</v>
      </c>
      <c r="AW233" s="185" t="s">
        <v>108</v>
      </c>
      <c r="AX233" s="185" t="s">
        <v>70</v>
      </c>
      <c r="AY233" s="185" t="s">
        <v>144</v>
      </c>
    </row>
    <row r="234" spans="2:65" s="6" customFormat="1" ht="13.5" customHeight="1">
      <c r="B234" s="95"/>
      <c r="C234" s="165" t="s">
        <v>947</v>
      </c>
      <c r="D234" s="165" t="s">
        <v>147</v>
      </c>
      <c r="E234" s="166" t="s">
        <v>639</v>
      </c>
      <c r="F234" s="167" t="s">
        <v>640</v>
      </c>
      <c r="G234" s="168" t="s">
        <v>219</v>
      </c>
      <c r="H234" s="169">
        <v>0.236</v>
      </c>
      <c r="I234" s="170"/>
      <c r="J234" s="171">
        <f>ROUND($I$234*$H$234,2)</f>
        <v>0</v>
      </c>
      <c r="K234" s="167" t="s">
        <v>151</v>
      </c>
      <c r="L234" s="139"/>
      <c r="M234" s="172"/>
      <c r="N234" s="173" t="s">
        <v>41</v>
      </c>
      <c r="O234" s="96"/>
      <c r="P234" s="96"/>
      <c r="Q234" s="174">
        <v>0</v>
      </c>
      <c r="R234" s="174">
        <f>$Q$234*$H$234</f>
        <v>0</v>
      </c>
      <c r="S234" s="174">
        <v>0</v>
      </c>
      <c r="T234" s="175">
        <f>$S$234*$H$234</f>
        <v>0</v>
      </c>
      <c r="AR234" s="99" t="s">
        <v>502</v>
      </c>
      <c r="AT234" s="99" t="s">
        <v>147</v>
      </c>
      <c r="AU234" s="99" t="s">
        <v>78</v>
      </c>
      <c r="AY234" s="6" t="s">
        <v>144</v>
      </c>
      <c r="BE234" s="176">
        <f>IF($N$234="základní",$J$234,0)</f>
        <v>0</v>
      </c>
      <c r="BF234" s="176">
        <f>IF($N$234="snížená",$J$234,0)</f>
        <v>0</v>
      </c>
      <c r="BG234" s="176">
        <f>IF($N$234="zákl. přenesená",$J$234,0)</f>
        <v>0</v>
      </c>
      <c r="BH234" s="176">
        <f>IF($N$234="sníž. přenesená",$J$234,0)</f>
        <v>0</v>
      </c>
      <c r="BI234" s="176">
        <f>IF($N$234="nulová",$J$234,0)</f>
        <v>0</v>
      </c>
      <c r="BJ234" s="99" t="s">
        <v>20</v>
      </c>
      <c r="BK234" s="176">
        <f>ROUND($I$234*$H$234,2)</f>
        <v>0</v>
      </c>
      <c r="BL234" s="99" t="s">
        <v>502</v>
      </c>
      <c r="BM234" s="99" t="s">
        <v>948</v>
      </c>
    </row>
    <row r="235" spans="2:63" s="152" customFormat="1" ht="30" customHeight="1">
      <c r="B235" s="153"/>
      <c r="C235" s="154"/>
      <c r="D235" s="154" t="s">
        <v>69</v>
      </c>
      <c r="E235" s="163" t="s">
        <v>642</v>
      </c>
      <c r="F235" s="163" t="s">
        <v>643</v>
      </c>
      <c r="G235" s="154"/>
      <c r="H235" s="154"/>
      <c r="J235" s="164">
        <f>$BK$235</f>
        <v>0</v>
      </c>
      <c r="K235" s="154"/>
      <c r="L235" s="157"/>
      <c r="M235" s="158"/>
      <c r="N235" s="154"/>
      <c r="O235" s="154"/>
      <c r="P235" s="159">
        <f>SUM($P$236:$P$240)</f>
        <v>0</v>
      </c>
      <c r="Q235" s="154"/>
      <c r="R235" s="159">
        <f>SUM($R$236:$R$240)</f>
        <v>1.2000000000000002</v>
      </c>
      <c r="S235" s="154"/>
      <c r="T235" s="160">
        <f>SUM($T$236:$T$240)</f>
        <v>0</v>
      </c>
      <c r="AR235" s="161" t="s">
        <v>78</v>
      </c>
      <c r="AT235" s="161" t="s">
        <v>69</v>
      </c>
      <c r="AU235" s="161" t="s">
        <v>20</v>
      </c>
      <c r="AY235" s="161" t="s">
        <v>144</v>
      </c>
      <c r="BK235" s="162">
        <f>SUM($BK$236:$BK$240)</f>
        <v>0</v>
      </c>
    </row>
    <row r="236" spans="2:65" s="6" customFormat="1" ht="13.5" customHeight="1">
      <c r="B236" s="95"/>
      <c r="C236" s="168" t="s">
        <v>949</v>
      </c>
      <c r="D236" s="168" t="s">
        <v>147</v>
      </c>
      <c r="E236" s="166" t="s">
        <v>645</v>
      </c>
      <c r="F236" s="167" t="s">
        <v>646</v>
      </c>
      <c r="G236" s="168" t="s">
        <v>219</v>
      </c>
      <c r="H236" s="169">
        <v>1.2</v>
      </c>
      <c r="I236" s="170"/>
      <c r="J236" s="171">
        <f>ROUND($I$236*$H$236,2)</f>
        <v>0</v>
      </c>
      <c r="K236" s="167" t="s">
        <v>151</v>
      </c>
      <c r="L236" s="139"/>
      <c r="M236" s="172"/>
      <c r="N236" s="173" t="s">
        <v>41</v>
      </c>
      <c r="O236" s="96"/>
      <c r="P236" s="96"/>
      <c r="Q236" s="174">
        <v>0</v>
      </c>
      <c r="R236" s="174">
        <f>$Q$236*$H$236</f>
        <v>0</v>
      </c>
      <c r="S236" s="174">
        <v>0</v>
      </c>
      <c r="T236" s="175">
        <f>$S$236*$H$236</f>
        <v>0</v>
      </c>
      <c r="AR236" s="99" t="s">
        <v>502</v>
      </c>
      <c r="AT236" s="99" t="s">
        <v>147</v>
      </c>
      <c r="AU236" s="99" t="s">
        <v>78</v>
      </c>
      <c r="AY236" s="99" t="s">
        <v>144</v>
      </c>
      <c r="BE236" s="176">
        <f>IF($N$236="základní",$J$236,0)</f>
        <v>0</v>
      </c>
      <c r="BF236" s="176">
        <f>IF($N$236="snížená",$J$236,0)</f>
        <v>0</v>
      </c>
      <c r="BG236" s="176">
        <f>IF($N$236="zákl. přenesená",$J$236,0)</f>
        <v>0</v>
      </c>
      <c r="BH236" s="176">
        <f>IF($N$236="sníž. přenesená",$J$236,0)</f>
        <v>0</v>
      </c>
      <c r="BI236" s="176">
        <f>IF($N$236="nulová",$J$236,0)</f>
        <v>0</v>
      </c>
      <c r="BJ236" s="99" t="s">
        <v>20</v>
      </c>
      <c r="BK236" s="176">
        <f>ROUND($I$236*$H$236,2)</f>
        <v>0</v>
      </c>
      <c r="BL236" s="99" t="s">
        <v>502</v>
      </c>
      <c r="BM236" s="99" t="s">
        <v>950</v>
      </c>
    </row>
    <row r="237" spans="2:65" s="6" customFormat="1" ht="24" customHeight="1">
      <c r="B237" s="95"/>
      <c r="C237" s="168" t="s">
        <v>88</v>
      </c>
      <c r="D237" s="168" t="s">
        <v>147</v>
      </c>
      <c r="E237" s="166" t="s">
        <v>951</v>
      </c>
      <c r="F237" s="167" t="s">
        <v>952</v>
      </c>
      <c r="G237" s="168" t="s">
        <v>312</v>
      </c>
      <c r="H237" s="169">
        <v>3</v>
      </c>
      <c r="I237" s="170"/>
      <c r="J237" s="171">
        <f>ROUND($I$237*$H$237,2)</f>
        <v>0</v>
      </c>
      <c r="K237" s="167"/>
      <c r="L237" s="139"/>
      <c r="M237" s="172"/>
      <c r="N237" s="173" t="s">
        <v>41</v>
      </c>
      <c r="O237" s="96"/>
      <c r="P237" s="96"/>
      <c r="Q237" s="174">
        <v>0.2</v>
      </c>
      <c r="R237" s="174">
        <f>$Q$237*$H$237</f>
        <v>0.6000000000000001</v>
      </c>
      <c r="S237" s="174">
        <v>0</v>
      </c>
      <c r="T237" s="175">
        <f>$S$237*$H$237</f>
        <v>0</v>
      </c>
      <c r="AR237" s="99" t="s">
        <v>502</v>
      </c>
      <c r="AT237" s="99" t="s">
        <v>147</v>
      </c>
      <c r="AU237" s="99" t="s">
        <v>78</v>
      </c>
      <c r="AY237" s="99" t="s">
        <v>144</v>
      </c>
      <c r="BE237" s="176">
        <f>IF($N$237="základní",$J$237,0)</f>
        <v>0</v>
      </c>
      <c r="BF237" s="176">
        <f>IF($N$237="snížená",$J$237,0)</f>
        <v>0</v>
      </c>
      <c r="BG237" s="176">
        <f>IF($N$237="zákl. přenesená",$J$237,0)</f>
        <v>0</v>
      </c>
      <c r="BH237" s="176">
        <f>IF($N$237="sníž. přenesená",$J$237,0)</f>
        <v>0</v>
      </c>
      <c r="BI237" s="176">
        <f>IF($N$237="nulová",$J$237,0)</f>
        <v>0</v>
      </c>
      <c r="BJ237" s="99" t="s">
        <v>20</v>
      </c>
      <c r="BK237" s="176">
        <f>ROUND($I$237*$H$237,2)</f>
        <v>0</v>
      </c>
      <c r="BL237" s="99" t="s">
        <v>502</v>
      </c>
      <c r="BM237" s="99" t="s">
        <v>953</v>
      </c>
    </row>
    <row r="238" spans="2:47" s="6" customFormat="1" ht="93" customHeight="1">
      <c r="B238" s="95"/>
      <c r="C238" s="96"/>
      <c r="D238" s="179" t="s">
        <v>161</v>
      </c>
      <c r="E238" s="96"/>
      <c r="F238" s="186" t="s">
        <v>954</v>
      </c>
      <c r="G238" s="96"/>
      <c r="H238" s="96"/>
      <c r="J238" s="96"/>
      <c r="K238" s="96"/>
      <c r="L238" s="139"/>
      <c r="M238" s="187"/>
      <c r="N238" s="96"/>
      <c r="O238" s="96"/>
      <c r="P238" s="96"/>
      <c r="Q238" s="96"/>
      <c r="R238" s="96"/>
      <c r="S238" s="96"/>
      <c r="T238" s="188"/>
      <c r="AT238" s="6" t="s">
        <v>161</v>
      </c>
      <c r="AU238" s="6" t="s">
        <v>78</v>
      </c>
    </row>
    <row r="239" spans="2:65" s="6" customFormat="1" ht="13.5" customHeight="1">
      <c r="B239" s="95"/>
      <c r="C239" s="165" t="s">
        <v>94</v>
      </c>
      <c r="D239" s="165" t="s">
        <v>147</v>
      </c>
      <c r="E239" s="166" t="s">
        <v>955</v>
      </c>
      <c r="F239" s="167" t="s">
        <v>956</v>
      </c>
      <c r="G239" s="168" t="s">
        <v>312</v>
      </c>
      <c r="H239" s="169">
        <v>3</v>
      </c>
      <c r="I239" s="170"/>
      <c r="J239" s="171">
        <f>ROUND($I$239*$H$239,2)</f>
        <v>0</v>
      </c>
      <c r="K239" s="167"/>
      <c r="L239" s="139"/>
      <c r="M239" s="172"/>
      <c r="N239" s="173" t="s">
        <v>41</v>
      </c>
      <c r="O239" s="96"/>
      <c r="P239" s="96"/>
      <c r="Q239" s="174">
        <v>0.2</v>
      </c>
      <c r="R239" s="174">
        <f>$Q$239*$H$239</f>
        <v>0.6000000000000001</v>
      </c>
      <c r="S239" s="174">
        <v>0</v>
      </c>
      <c r="T239" s="175">
        <f>$S$239*$H$239</f>
        <v>0</v>
      </c>
      <c r="AR239" s="99" t="s">
        <v>502</v>
      </c>
      <c r="AT239" s="99" t="s">
        <v>147</v>
      </c>
      <c r="AU239" s="99" t="s">
        <v>78</v>
      </c>
      <c r="AY239" s="6" t="s">
        <v>144</v>
      </c>
      <c r="BE239" s="176">
        <f>IF($N$239="základní",$J$239,0)</f>
        <v>0</v>
      </c>
      <c r="BF239" s="176">
        <f>IF($N$239="snížená",$J$239,0)</f>
        <v>0</v>
      </c>
      <c r="BG239" s="176">
        <f>IF($N$239="zákl. přenesená",$J$239,0)</f>
        <v>0</v>
      </c>
      <c r="BH239" s="176">
        <f>IF($N$239="sníž. přenesená",$J$239,0)</f>
        <v>0</v>
      </c>
      <c r="BI239" s="176">
        <f>IF($N$239="nulová",$J$239,0)</f>
        <v>0</v>
      </c>
      <c r="BJ239" s="99" t="s">
        <v>20</v>
      </c>
      <c r="BK239" s="176">
        <f>ROUND($I$239*$H$239,2)</f>
        <v>0</v>
      </c>
      <c r="BL239" s="99" t="s">
        <v>502</v>
      </c>
      <c r="BM239" s="99" t="s">
        <v>957</v>
      </c>
    </row>
    <row r="240" spans="2:47" s="6" customFormat="1" ht="93" customHeight="1">
      <c r="B240" s="95"/>
      <c r="C240" s="96"/>
      <c r="D240" s="179" t="s">
        <v>161</v>
      </c>
      <c r="E240" s="96"/>
      <c r="F240" s="186" t="s">
        <v>958</v>
      </c>
      <c r="G240" s="96"/>
      <c r="H240" s="96"/>
      <c r="J240" s="96"/>
      <c r="K240" s="96"/>
      <c r="L240" s="139"/>
      <c r="M240" s="187"/>
      <c r="N240" s="96"/>
      <c r="O240" s="96"/>
      <c r="P240" s="96"/>
      <c r="Q240" s="96"/>
      <c r="R240" s="96"/>
      <c r="S240" s="96"/>
      <c r="T240" s="188"/>
      <c r="AT240" s="6" t="s">
        <v>161</v>
      </c>
      <c r="AU240" s="6" t="s">
        <v>78</v>
      </c>
    </row>
    <row r="241" spans="2:63" s="152" customFormat="1" ht="30" customHeight="1">
      <c r="B241" s="153"/>
      <c r="C241" s="154"/>
      <c r="D241" s="154" t="s">
        <v>69</v>
      </c>
      <c r="E241" s="163" t="s">
        <v>959</v>
      </c>
      <c r="F241" s="163" t="s">
        <v>960</v>
      </c>
      <c r="G241" s="154"/>
      <c r="H241" s="154"/>
      <c r="J241" s="164">
        <f>$BK$241</f>
        <v>0</v>
      </c>
      <c r="K241" s="154"/>
      <c r="L241" s="157"/>
      <c r="M241" s="158"/>
      <c r="N241" s="154"/>
      <c r="O241" s="154"/>
      <c r="P241" s="159">
        <f>SUM($P$242:$P$243)</f>
        <v>0</v>
      </c>
      <c r="Q241" s="154"/>
      <c r="R241" s="159">
        <f>SUM($R$242:$R$243)</f>
        <v>0.0024</v>
      </c>
      <c r="S241" s="154"/>
      <c r="T241" s="160">
        <f>SUM($T$242:$T$243)</f>
        <v>0</v>
      </c>
      <c r="AR241" s="161" t="s">
        <v>78</v>
      </c>
      <c r="AT241" s="161" t="s">
        <v>69</v>
      </c>
      <c r="AU241" s="161" t="s">
        <v>20</v>
      </c>
      <c r="AY241" s="161" t="s">
        <v>144</v>
      </c>
      <c r="BK241" s="162">
        <f>SUM($BK$242:$BK$243)</f>
        <v>0</v>
      </c>
    </row>
    <row r="242" spans="2:65" s="6" customFormat="1" ht="13.5" customHeight="1">
      <c r="B242" s="95"/>
      <c r="C242" s="165" t="s">
        <v>961</v>
      </c>
      <c r="D242" s="165" t="s">
        <v>147</v>
      </c>
      <c r="E242" s="166" t="s">
        <v>962</v>
      </c>
      <c r="F242" s="167" t="s">
        <v>963</v>
      </c>
      <c r="G242" s="168" t="s">
        <v>607</v>
      </c>
      <c r="H242" s="169">
        <v>1</v>
      </c>
      <c r="I242" s="170"/>
      <c r="J242" s="171">
        <f>ROUND($I$242*$H$242,2)</f>
        <v>0</v>
      </c>
      <c r="K242" s="167" t="s">
        <v>151</v>
      </c>
      <c r="L242" s="139"/>
      <c r="M242" s="172"/>
      <c r="N242" s="173" t="s">
        <v>41</v>
      </c>
      <c r="O242" s="96"/>
      <c r="P242" s="96"/>
      <c r="Q242" s="174">
        <v>0</v>
      </c>
      <c r="R242" s="174">
        <f>$Q$242*$H$242</f>
        <v>0</v>
      </c>
      <c r="S242" s="174">
        <v>0</v>
      </c>
      <c r="T242" s="175">
        <f>$S$242*$H$242</f>
        <v>0</v>
      </c>
      <c r="AR242" s="99" t="s">
        <v>502</v>
      </c>
      <c r="AT242" s="99" t="s">
        <v>147</v>
      </c>
      <c r="AU242" s="99" t="s">
        <v>78</v>
      </c>
      <c r="AY242" s="6" t="s">
        <v>144</v>
      </c>
      <c r="BE242" s="176">
        <f>IF($N$242="základní",$J$242,0)</f>
        <v>0</v>
      </c>
      <c r="BF242" s="176">
        <f>IF($N$242="snížená",$J$242,0)</f>
        <v>0</v>
      </c>
      <c r="BG242" s="176">
        <f>IF($N$242="zákl. přenesená",$J$242,0)</f>
        <v>0</v>
      </c>
      <c r="BH242" s="176">
        <f>IF($N$242="sníž. přenesená",$J$242,0)</f>
        <v>0</v>
      </c>
      <c r="BI242" s="176">
        <f>IF($N$242="nulová",$J$242,0)</f>
        <v>0</v>
      </c>
      <c r="BJ242" s="99" t="s">
        <v>20</v>
      </c>
      <c r="BK242" s="176">
        <f>ROUND($I$242*$H$242,2)</f>
        <v>0</v>
      </c>
      <c r="BL242" s="99" t="s">
        <v>502</v>
      </c>
      <c r="BM242" s="99" t="s">
        <v>964</v>
      </c>
    </row>
    <row r="243" spans="2:65" s="6" customFormat="1" ht="13.5" customHeight="1">
      <c r="B243" s="95"/>
      <c r="C243" s="190" t="s">
        <v>965</v>
      </c>
      <c r="D243" s="190" t="s">
        <v>596</v>
      </c>
      <c r="E243" s="191" t="s">
        <v>966</v>
      </c>
      <c r="F243" s="192" t="s">
        <v>967</v>
      </c>
      <c r="G243" s="190" t="s">
        <v>607</v>
      </c>
      <c r="H243" s="193">
        <v>1</v>
      </c>
      <c r="I243" s="194"/>
      <c r="J243" s="195">
        <f>ROUND($I$243*$H$243,2)</f>
        <v>0</v>
      </c>
      <c r="K243" s="192"/>
      <c r="L243" s="196"/>
      <c r="M243" s="197"/>
      <c r="N243" s="198" t="s">
        <v>41</v>
      </c>
      <c r="O243" s="96"/>
      <c r="P243" s="96"/>
      <c r="Q243" s="174">
        <v>0.0024</v>
      </c>
      <c r="R243" s="174">
        <f>$Q$243*$H$243</f>
        <v>0.0024</v>
      </c>
      <c r="S243" s="174">
        <v>0</v>
      </c>
      <c r="T243" s="175">
        <f>$S$243*$H$243</f>
        <v>0</v>
      </c>
      <c r="AR243" s="99" t="s">
        <v>516</v>
      </c>
      <c r="AT243" s="99" t="s">
        <v>596</v>
      </c>
      <c r="AU243" s="99" t="s">
        <v>78</v>
      </c>
      <c r="AY243" s="99" t="s">
        <v>144</v>
      </c>
      <c r="BE243" s="176">
        <f>IF($N$243="základní",$J$243,0)</f>
        <v>0</v>
      </c>
      <c r="BF243" s="176">
        <f>IF($N$243="snížená",$J$243,0)</f>
        <v>0</v>
      </c>
      <c r="BG243" s="176">
        <f>IF($N$243="zákl. přenesená",$J$243,0)</f>
        <v>0</v>
      </c>
      <c r="BH243" s="176">
        <f>IF($N$243="sníž. přenesená",$J$243,0)</f>
        <v>0</v>
      </c>
      <c r="BI243" s="176">
        <f>IF($N$243="nulová",$J$243,0)</f>
        <v>0</v>
      </c>
      <c r="BJ243" s="99" t="s">
        <v>20</v>
      </c>
      <c r="BK243" s="176">
        <f>ROUND($I$243*$H$243,2)</f>
        <v>0</v>
      </c>
      <c r="BL243" s="99" t="s">
        <v>502</v>
      </c>
      <c r="BM243" s="99" t="s">
        <v>968</v>
      </c>
    </row>
    <row r="244" spans="2:63" s="152" customFormat="1" ht="30" customHeight="1">
      <c r="B244" s="153"/>
      <c r="C244" s="154"/>
      <c r="D244" s="154" t="s">
        <v>69</v>
      </c>
      <c r="E244" s="163" t="s">
        <v>969</v>
      </c>
      <c r="F244" s="163" t="s">
        <v>970</v>
      </c>
      <c r="G244" s="154"/>
      <c r="H244" s="154"/>
      <c r="J244" s="164">
        <f>$BK$244</f>
        <v>0</v>
      </c>
      <c r="K244" s="154"/>
      <c r="L244" s="157"/>
      <c r="M244" s="158"/>
      <c r="N244" s="154"/>
      <c r="O244" s="154"/>
      <c r="P244" s="159">
        <f>SUM($P$245:$P$264)</f>
        <v>0</v>
      </c>
      <c r="Q244" s="154"/>
      <c r="R244" s="159">
        <f>SUM($R$245:$R$264)</f>
        <v>3.7433919999999996</v>
      </c>
      <c r="S244" s="154"/>
      <c r="T244" s="160">
        <f>SUM($T$245:$T$264)</f>
        <v>0</v>
      </c>
      <c r="AR244" s="161" t="s">
        <v>78</v>
      </c>
      <c r="AT244" s="161" t="s">
        <v>69</v>
      </c>
      <c r="AU244" s="161" t="s">
        <v>20</v>
      </c>
      <c r="AY244" s="161" t="s">
        <v>144</v>
      </c>
      <c r="BK244" s="162">
        <f>SUM($BK$245:$BK$264)</f>
        <v>0</v>
      </c>
    </row>
    <row r="245" spans="2:65" s="6" customFormat="1" ht="13.5" customHeight="1">
      <c r="B245" s="95"/>
      <c r="C245" s="190" t="s">
        <v>544</v>
      </c>
      <c r="D245" s="190" t="s">
        <v>596</v>
      </c>
      <c r="E245" s="191" t="s">
        <v>971</v>
      </c>
      <c r="F245" s="192" t="s">
        <v>972</v>
      </c>
      <c r="G245" s="190" t="s">
        <v>150</v>
      </c>
      <c r="H245" s="193">
        <v>4.048</v>
      </c>
      <c r="I245" s="194"/>
      <c r="J245" s="195">
        <f>ROUND($I$245*$H$245,2)</f>
        <v>0</v>
      </c>
      <c r="K245" s="192"/>
      <c r="L245" s="196"/>
      <c r="M245" s="197"/>
      <c r="N245" s="198" t="s">
        <v>41</v>
      </c>
      <c r="O245" s="96"/>
      <c r="P245" s="96"/>
      <c r="Q245" s="174">
        <v>0.02</v>
      </c>
      <c r="R245" s="174">
        <f>$Q$245*$H$245</f>
        <v>0.08096</v>
      </c>
      <c r="S245" s="174">
        <v>0</v>
      </c>
      <c r="T245" s="175">
        <f>$S$245*$H$245</f>
        <v>0</v>
      </c>
      <c r="AR245" s="99" t="s">
        <v>516</v>
      </c>
      <c r="AT245" s="99" t="s">
        <v>596</v>
      </c>
      <c r="AU245" s="99" t="s">
        <v>78</v>
      </c>
      <c r="AY245" s="99" t="s">
        <v>144</v>
      </c>
      <c r="BE245" s="176">
        <f>IF($N$245="základní",$J$245,0)</f>
        <v>0</v>
      </c>
      <c r="BF245" s="176">
        <f>IF($N$245="snížená",$J$245,0)</f>
        <v>0</v>
      </c>
      <c r="BG245" s="176">
        <f>IF($N$245="zákl. přenesená",$J$245,0)</f>
        <v>0</v>
      </c>
      <c r="BH245" s="176">
        <f>IF($N$245="sníž. přenesená",$J$245,0)</f>
        <v>0</v>
      </c>
      <c r="BI245" s="176">
        <f>IF($N$245="nulová",$J$245,0)</f>
        <v>0</v>
      </c>
      <c r="BJ245" s="99" t="s">
        <v>20</v>
      </c>
      <c r="BK245" s="176">
        <f>ROUND($I$245*$H$245,2)</f>
        <v>0</v>
      </c>
      <c r="BL245" s="99" t="s">
        <v>502</v>
      </c>
      <c r="BM245" s="99" t="s">
        <v>973</v>
      </c>
    </row>
    <row r="246" spans="2:51" s="6" customFormat="1" ht="13.5" customHeight="1">
      <c r="B246" s="177"/>
      <c r="C246" s="178"/>
      <c r="D246" s="179" t="s">
        <v>153</v>
      </c>
      <c r="E246" s="180"/>
      <c r="F246" s="180" t="s">
        <v>974</v>
      </c>
      <c r="G246" s="178"/>
      <c r="H246" s="181">
        <v>4.048</v>
      </c>
      <c r="J246" s="178"/>
      <c r="K246" s="178"/>
      <c r="L246" s="182"/>
      <c r="M246" s="183"/>
      <c r="N246" s="178"/>
      <c r="O246" s="178"/>
      <c r="P246" s="178"/>
      <c r="Q246" s="178"/>
      <c r="R246" s="178"/>
      <c r="S246" s="178"/>
      <c r="T246" s="184"/>
      <c r="AT246" s="185" t="s">
        <v>153</v>
      </c>
      <c r="AU246" s="185" t="s">
        <v>78</v>
      </c>
      <c r="AV246" s="185" t="s">
        <v>78</v>
      </c>
      <c r="AW246" s="185" t="s">
        <v>108</v>
      </c>
      <c r="AX246" s="185" t="s">
        <v>70</v>
      </c>
      <c r="AY246" s="185" t="s">
        <v>144</v>
      </c>
    </row>
    <row r="247" spans="2:65" s="6" customFormat="1" ht="13.5" customHeight="1">
      <c r="B247" s="95"/>
      <c r="C247" s="199" t="s">
        <v>975</v>
      </c>
      <c r="D247" s="199" t="s">
        <v>596</v>
      </c>
      <c r="E247" s="191" t="s">
        <v>976</v>
      </c>
      <c r="F247" s="192" t="s">
        <v>977</v>
      </c>
      <c r="G247" s="190" t="s">
        <v>150</v>
      </c>
      <c r="H247" s="193">
        <v>4.048</v>
      </c>
      <c r="I247" s="194"/>
      <c r="J247" s="195">
        <f>ROUND($I$247*$H$247,2)</f>
        <v>0</v>
      </c>
      <c r="K247" s="192"/>
      <c r="L247" s="196"/>
      <c r="M247" s="197"/>
      <c r="N247" s="198" t="s">
        <v>41</v>
      </c>
      <c r="O247" s="96"/>
      <c r="P247" s="96"/>
      <c r="Q247" s="174">
        <v>0.02</v>
      </c>
      <c r="R247" s="174">
        <f>$Q$247*$H$247</f>
        <v>0.08096</v>
      </c>
      <c r="S247" s="174">
        <v>0</v>
      </c>
      <c r="T247" s="175">
        <f>$S$247*$H$247</f>
        <v>0</v>
      </c>
      <c r="AR247" s="99" t="s">
        <v>516</v>
      </c>
      <c r="AT247" s="99" t="s">
        <v>596</v>
      </c>
      <c r="AU247" s="99" t="s">
        <v>78</v>
      </c>
      <c r="AY247" s="6" t="s">
        <v>144</v>
      </c>
      <c r="BE247" s="176">
        <f>IF($N$247="základní",$J$247,0)</f>
        <v>0</v>
      </c>
      <c r="BF247" s="176">
        <f>IF($N$247="snížená",$J$247,0)</f>
        <v>0</v>
      </c>
      <c r="BG247" s="176">
        <f>IF($N$247="zákl. přenesená",$J$247,0)</f>
        <v>0</v>
      </c>
      <c r="BH247" s="176">
        <f>IF($N$247="sníž. přenesená",$J$247,0)</f>
        <v>0</v>
      </c>
      <c r="BI247" s="176">
        <f>IF($N$247="nulová",$J$247,0)</f>
        <v>0</v>
      </c>
      <c r="BJ247" s="99" t="s">
        <v>20</v>
      </c>
      <c r="BK247" s="176">
        <f>ROUND($I$247*$H$247,2)</f>
        <v>0</v>
      </c>
      <c r="BL247" s="99" t="s">
        <v>502</v>
      </c>
      <c r="BM247" s="99" t="s">
        <v>978</v>
      </c>
    </row>
    <row r="248" spans="2:51" s="6" customFormat="1" ht="13.5" customHeight="1">
      <c r="B248" s="177"/>
      <c r="C248" s="178"/>
      <c r="D248" s="179" t="s">
        <v>153</v>
      </c>
      <c r="E248" s="180"/>
      <c r="F248" s="180" t="s">
        <v>974</v>
      </c>
      <c r="G248" s="178"/>
      <c r="H248" s="181">
        <v>4.048</v>
      </c>
      <c r="J248" s="178"/>
      <c r="K248" s="178"/>
      <c r="L248" s="182"/>
      <c r="M248" s="183"/>
      <c r="N248" s="178"/>
      <c r="O248" s="178"/>
      <c r="P248" s="178"/>
      <c r="Q248" s="178"/>
      <c r="R248" s="178"/>
      <c r="S248" s="178"/>
      <c r="T248" s="184"/>
      <c r="AT248" s="185" t="s">
        <v>153</v>
      </c>
      <c r="AU248" s="185" t="s">
        <v>78</v>
      </c>
      <c r="AV248" s="185" t="s">
        <v>78</v>
      </c>
      <c r="AW248" s="185" t="s">
        <v>108</v>
      </c>
      <c r="AX248" s="185" t="s">
        <v>70</v>
      </c>
      <c r="AY248" s="185" t="s">
        <v>144</v>
      </c>
    </row>
    <row r="249" spans="2:65" s="6" customFormat="1" ht="13.5" customHeight="1">
      <c r="B249" s="95"/>
      <c r="C249" s="199" t="s">
        <v>979</v>
      </c>
      <c r="D249" s="199" t="s">
        <v>596</v>
      </c>
      <c r="E249" s="191" t="s">
        <v>980</v>
      </c>
      <c r="F249" s="192" t="s">
        <v>981</v>
      </c>
      <c r="G249" s="190" t="s">
        <v>150</v>
      </c>
      <c r="H249" s="193">
        <v>4.048</v>
      </c>
      <c r="I249" s="194"/>
      <c r="J249" s="195">
        <f>ROUND($I$249*$H$249,2)</f>
        <v>0</v>
      </c>
      <c r="K249" s="192"/>
      <c r="L249" s="196"/>
      <c r="M249" s="197"/>
      <c r="N249" s="198" t="s">
        <v>41</v>
      </c>
      <c r="O249" s="96"/>
      <c r="P249" s="96"/>
      <c r="Q249" s="174">
        <v>0</v>
      </c>
      <c r="R249" s="174">
        <f>$Q$249*$H$249</f>
        <v>0</v>
      </c>
      <c r="S249" s="174">
        <v>0</v>
      </c>
      <c r="T249" s="175">
        <f>$S$249*$H$249</f>
        <v>0</v>
      </c>
      <c r="AR249" s="99" t="s">
        <v>516</v>
      </c>
      <c r="AT249" s="99" t="s">
        <v>596</v>
      </c>
      <c r="AU249" s="99" t="s">
        <v>78</v>
      </c>
      <c r="AY249" s="6" t="s">
        <v>144</v>
      </c>
      <c r="BE249" s="176">
        <f>IF($N$249="základní",$J$249,0)</f>
        <v>0</v>
      </c>
      <c r="BF249" s="176">
        <f>IF($N$249="snížená",$J$249,0)</f>
        <v>0</v>
      </c>
      <c r="BG249" s="176">
        <f>IF($N$249="zákl. přenesená",$J$249,0)</f>
        <v>0</v>
      </c>
      <c r="BH249" s="176">
        <f>IF($N$249="sníž. přenesená",$J$249,0)</f>
        <v>0</v>
      </c>
      <c r="BI249" s="176">
        <f>IF($N$249="nulová",$J$249,0)</f>
        <v>0</v>
      </c>
      <c r="BJ249" s="99" t="s">
        <v>20</v>
      </c>
      <c r="BK249" s="176">
        <f>ROUND($I$249*$H$249,2)</f>
        <v>0</v>
      </c>
      <c r="BL249" s="99" t="s">
        <v>502</v>
      </c>
      <c r="BM249" s="99" t="s">
        <v>982</v>
      </c>
    </row>
    <row r="250" spans="2:51" s="6" customFormat="1" ht="13.5" customHeight="1">
      <c r="B250" s="177"/>
      <c r="C250" s="178"/>
      <c r="D250" s="179" t="s">
        <v>153</v>
      </c>
      <c r="E250" s="180"/>
      <c r="F250" s="180" t="s">
        <v>974</v>
      </c>
      <c r="G250" s="178"/>
      <c r="H250" s="181">
        <v>4.048</v>
      </c>
      <c r="J250" s="178"/>
      <c r="K250" s="178"/>
      <c r="L250" s="182"/>
      <c r="M250" s="183"/>
      <c r="N250" s="178"/>
      <c r="O250" s="178"/>
      <c r="P250" s="178"/>
      <c r="Q250" s="178"/>
      <c r="R250" s="178"/>
      <c r="S250" s="178"/>
      <c r="T250" s="184"/>
      <c r="AT250" s="185" t="s">
        <v>153</v>
      </c>
      <c r="AU250" s="185" t="s">
        <v>78</v>
      </c>
      <c r="AV250" s="185" t="s">
        <v>78</v>
      </c>
      <c r="AW250" s="185" t="s">
        <v>108</v>
      </c>
      <c r="AX250" s="185" t="s">
        <v>70</v>
      </c>
      <c r="AY250" s="185" t="s">
        <v>144</v>
      </c>
    </row>
    <row r="251" spans="2:65" s="6" customFormat="1" ht="13.5" customHeight="1">
      <c r="B251" s="95"/>
      <c r="C251" s="199" t="s">
        <v>983</v>
      </c>
      <c r="D251" s="199" t="s">
        <v>596</v>
      </c>
      <c r="E251" s="191" t="s">
        <v>984</v>
      </c>
      <c r="F251" s="192" t="s">
        <v>985</v>
      </c>
      <c r="G251" s="190" t="s">
        <v>150</v>
      </c>
      <c r="H251" s="193">
        <v>4.048</v>
      </c>
      <c r="I251" s="194"/>
      <c r="J251" s="195">
        <f>ROUND($I$251*$H$251,2)</f>
        <v>0</v>
      </c>
      <c r="K251" s="192"/>
      <c r="L251" s="196"/>
      <c r="M251" s="197"/>
      <c r="N251" s="198" t="s">
        <v>41</v>
      </c>
      <c r="O251" s="96"/>
      <c r="P251" s="96"/>
      <c r="Q251" s="174">
        <v>0</v>
      </c>
      <c r="R251" s="174">
        <f>$Q$251*$H$251</f>
        <v>0</v>
      </c>
      <c r="S251" s="174">
        <v>0</v>
      </c>
      <c r="T251" s="175">
        <f>$S$251*$H$251</f>
        <v>0</v>
      </c>
      <c r="AR251" s="99" t="s">
        <v>516</v>
      </c>
      <c r="AT251" s="99" t="s">
        <v>596</v>
      </c>
      <c r="AU251" s="99" t="s">
        <v>78</v>
      </c>
      <c r="AY251" s="6" t="s">
        <v>144</v>
      </c>
      <c r="BE251" s="176">
        <f>IF($N$251="základní",$J$251,0)</f>
        <v>0</v>
      </c>
      <c r="BF251" s="176">
        <f>IF($N$251="snížená",$J$251,0)</f>
        <v>0</v>
      </c>
      <c r="BG251" s="176">
        <f>IF($N$251="zákl. přenesená",$J$251,0)</f>
        <v>0</v>
      </c>
      <c r="BH251" s="176">
        <f>IF($N$251="sníž. přenesená",$J$251,0)</f>
        <v>0</v>
      </c>
      <c r="BI251" s="176">
        <f>IF($N$251="nulová",$J$251,0)</f>
        <v>0</v>
      </c>
      <c r="BJ251" s="99" t="s">
        <v>20</v>
      </c>
      <c r="BK251" s="176">
        <f>ROUND($I$251*$H$251,2)</f>
        <v>0</v>
      </c>
      <c r="BL251" s="99" t="s">
        <v>502</v>
      </c>
      <c r="BM251" s="99" t="s">
        <v>986</v>
      </c>
    </row>
    <row r="252" spans="2:51" s="6" customFormat="1" ht="13.5" customHeight="1">
      <c r="B252" s="177"/>
      <c r="C252" s="178"/>
      <c r="D252" s="179" t="s">
        <v>153</v>
      </c>
      <c r="E252" s="180"/>
      <c r="F252" s="180" t="s">
        <v>974</v>
      </c>
      <c r="G252" s="178"/>
      <c r="H252" s="181">
        <v>4.048</v>
      </c>
      <c r="J252" s="178"/>
      <c r="K252" s="178"/>
      <c r="L252" s="182"/>
      <c r="M252" s="183"/>
      <c r="N252" s="178"/>
      <c r="O252" s="178"/>
      <c r="P252" s="178"/>
      <c r="Q252" s="178"/>
      <c r="R252" s="178"/>
      <c r="S252" s="178"/>
      <c r="T252" s="184"/>
      <c r="AT252" s="185" t="s">
        <v>153</v>
      </c>
      <c r="AU252" s="185" t="s">
        <v>78</v>
      </c>
      <c r="AV252" s="185" t="s">
        <v>78</v>
      </c>
      <c r="AW252" s="185" t="s">
        <v>108</v>
      </c>
      <c r="AX252" s="185" t="s">
        <v>70</v>
      </c>
      <c r="AY252" s="185" t="s">
        <v>144</v>
      </c>
    </row>
    <row r="253" spans="2:65" s="6" customFormat="1" ht="13.5" customHeight="1">
      <c r="B253" s="95"/>
      <c r="C253" s="199" t="s">
        <v>987</v>
      </c>
      <c r="D253" s="199" t="s">
        <v>596</v>
      </c>
      <c r="E253" s="191" t="s">
        <v>988</v>
      </c>
      <c r="F253" s="192" t="s">
        <v>989</v>
      </c>
      <c r="G253" s="190" t="s">
        <v>150</v>
      </c>
      <c r="H253" s="193">
        <v>4.048</v>
      </c>
      <c r="I253" s="194"/>
      <c r="J253" s="195">
        <f>ROUND($I$253*$H$253,2)</f>
        <v>0</v>
      </c>
      <c r="K253" s="192"/>
      <c r="L253" s="196"/>
      <c r="M253" s="197"/>
      <c r="N253" s="198" t="s">
        <v>41</v>
      </c>
      <c r="O253" s="96"/>
      <c r="P253" s="96"/>
      <c r="Q253" s="174">
        <v>0.03</v>
      </c>
      <c r="R253" s="174">
        <f>$Q$253*$H$253</f>
        <v>0.12143999999999999</v>
      </c>
      <c r="S253" s="174">
        <v>0</v>
      </c>
      <c r="T253" s="175">
        <f>$S$253*$H$253</f>
        <v>0</v>
      </c>
      <c r="AR253" s="99" t="s">
        <v>516</v>
      </c>
      <c r="AT253" s="99" t="s">
        <v>596</v>
      </c>
      <c r="AU253" s="99" t="s">
        <v>78</v>
      </c>
      <c r="AY253" s="6" t="s">
        <v>144</v>
      </c>
      <c r="BE253" s="176">
        <f>IF($N$253="základní",$J$253,0)</f>
        <v>0</v>
      </c>
      <c r="BF253" s="176">
        <f>IF($N$253="snížená",$J$253,0)</f>
        <v>0</v>
      </c>
      <c r="BG253" s="176">
        <f>IF($N$253="zákl. přenesená",$J$253,0)</f>
        <v>0</v>
      </c>
      <c r="BH253" s="176">
        <f>IF($N$253="sníž. přenesená",$J$253,0)</f>
        <v>0</v>
      </c>
      <c r="BI253" s="176">
        <f>IF($N$253="nulová",$J$253,0)</f>
        <v>0</v>
      </c>
      <c r="BJ253" s="99" t="s">
        <v>20</v>
      </c>
      <c r="BK253" s="176">
        <f>ROUND($I$253*$H$253,2)</f>
        <v>0</v>
      </c>
      <c r="BL253" s="99" t="s">
        <v>502</v>
      </c>
      <c r="BM253" s="99" t="s">
        <v>990</v>
      </c>
    </row>
    <row r="254" spans="2:51" s="6" customFormat="1" ht="13.5" customHeight="1">
      <c r="B254" s="177"/>
      <c r="C254" s="178"/>
      <c r="D254" s="179" t="s">
        <v>153</v>
      </c>
      <c r="E254" s="180"/>
      <c r="F254" s="180" t="s">
        <v>974</v>
      </c>
      <c r="G254" s="178"/>
      <c r="H254" s="181">
        <v>4.048</v>
      </c>
      <c r="J254" s="178"/>
      <c r="K254" s="178"/>
      <c r="L254" s="182"/>
      <c r="M254" s="183"/>
      <c r="N254" s="178"/>
      <c r="O254" s="178"/>
      <c r="P254" s="178"/>
      <c r="Q254" s="178"/>
      <c r="R254" s="178"/>
      <c r="S254" s="178"/>
      <c r="T254" s="184"/>
      <c r="AT254" s="185" t="s">
        <v>153</v>
      </c>
      <c r="AU254" s="185" t="s">
        <v>78</v>
      </c>
      <c r="AV254" s="185" t="s">
        <v>78</v>
      </c>
      <c r="AW254" s="185" t="s">
        <v>108</v>
      </c>
      <c r="AX254" s="185" t="s">
        <v>70</v>
      </c>
      <c r="AY254" s="185" t="s">
        <v>144</v>
      </c>
    </row>
    <row r="255" spans="2:65" s="6" customFormat="1" ht="13.5" customHeight="1">
      <c r="B255" s="95"/>
      <c r="C255" s="199" t="s">
        <v>991</v>
      </c>
      <c r="D255" s="199" t="s">
        <v>596</v>
      </c>
      <c r="E255" s="191" t="s">
        <v>992</v>
      </c>
      <c r="F255" s="192" t="s">
        <v>993</v>
      </c>
      <c r="G255" s="190" t="s">
        <v>150</v>
      </c>
      <c r="H255" s="193">
        <v>4.048</v>
      </c>
      <c r="I255" s="194"/>
      <c r="J255" s="195">
        <f>ROUND($I$255*$H$255,2)</f>
        <v>0</v>
      </c>
      <c r="K255" s="192"/>
      <c r="L255" s="196"/>
      <c r="M255" s="197"/>
      <c r="N255" s="198" t="s">
        <v>41</v>
      </c>
      <c r="O255" s="96"/>
      <c r="P255" s="96"/>
      <c r="Q255" s="174">
        <v>0</v>
      </c>
      <c r="R255" s="174">
        <f>$Q$255*$H$255</f>
        <v>0</v>
      </c>
      <c r="S255" s="174">
        <v>0</v>
      </c>
      <c r="T255" s="175">
        <f>$S$255*$H$255</f>
        <v>0</v>
      </c>
      <c r="AR255" s="99" t="s">
        <v>516</v>
      </c>
      <c r="AT255" s="99" t="s">
        <v>596</v>
      </c>
      <c r="AU255" s="99" t="s">
        <v>78</v>
      </c>
      <c r="AY255" s="6" t="s">
        <v>144</v>
      </c>
      <c r="BE255" s="176">
        <f>IF($N$255="základní",$J$255,0)</f>
        <v>0</v>
      </c>
      <c r="BF255" s="176">
        <f>IF($N$255="snížená",$J$255,0)</f>
        <v>0</v>
      </c>
      <c r="BG255" s="176">
        <f>IF($N$255="zákl. přenesená",$J$255,0)</f>
        <v>0</v>
      </c>
      <c r="BH255" s="176">
        <f>IF($N$255="sníž. přenesená",$J$255,0)</f>
        <v>0</v>
      </c>
      <c r="BI255" s="176">
        <f>IF($N$255="nulová",$J$255,0)</f>
        <v>0</v>
      </c>
      <c r="BJ255" s="99" t="s">
        <v>20</v>
      </c>
      <c r="BK255" s="176">
        <f>ROUND($I$255*$H$255,2)</f>
        <v>0</v>
      </c>
      <c r="BL255" s="99" t="s">
        <v>502</v>
      </c>
      <c r="BM255" s="99" t="s">
        <v>994</v>
      </c>
    </row>
    <row r="256" spans="2:51" s="6" customFormat="1" ht="13.5" customHeight="1">
      <c r="B256" s="177"/>
      <c r="C256" s="178"/>
      <c r="D256" s="179" t="s">
        <v>153</v>
      </c>
      <c r="E256" s="180"/>
      <c r="F256" s="180" t="s">
        <v>974</v>
      </c>
      <c r="G256" s="178"/>
      <c r="H256" s="181">
        <v>4.048</v>
      </c>
      <c r="J256" s="178"/>
      <c r="K256" s="178"/>
      <c r="L256" s="182"/>
      <c r="M256" s="183"/>
      <c r="N256" s="178"/>
      <c r="O256" s="178"/>
      <c r="P256" s="178"/>
      <c r="Q256" s="178"/>
      <c r="R256" s="178"/>
      <c r="S256" s="178"/>
      <c r="T256" s="184"/>
      <c r="AT256" s="185" t="s">
        <v>153</v>
      </c>
      <c r="AU256" s="185" t="s">
        <v>78</v>
      </c>
      <c r="AV256" s="185" t="s">
        <v>78</v>
      </c>
      <c r="AW256" s="185" t="s">
        <v>108</v>
      </c>
      <c r="AX256" s="185" t="s">
        <v>20</v>
      </c>
      <c r="AY256" s="185" t="s">
        <v>144</v>
      </c>
    </row>
    <row r="257" spans="2:65" s="6" customFormat="1" ht="13.5" customHeight="1">
      <c r="B257" s="95"/>
      <c r="C257" s="199" t="s">
        <v>995</v>
      </c>
      <c r="D257" s="199" t="s">
        <v>596</v>
      </c>
      <c r="E257" s="191" t="s">
        <v>996</v>
      </c>
      <c r="F257" s="192" t="s">
        <v>997</v>
      </c>
      <c r="G257" s="190" t="s">
        <v>150</v>
      </c>
      <c r="H257" s="193">
        <v>4.048</v>
      </c>
      <c r="I257" s="194"/>
      <c r="J257" s="195">
        <f>ROUND($I$257*$H$257,2)</f>
        <v>0</v>
      </c>
      <c r="K257" s="192"/>
      <c r="L257" s="196"/>
      <c r="M257" s="197"/>
      <c r="N257" s="198" t="s">
        <v>41</v>
      </c>
      <c r="O257" s="96"/>
      <c r="P257" s="96"/>
      <c r="Q257" s="174">
        <v>0.7</v>
      </c>
      <c r="R257" s="174">
        <f>$Q$257*$H$257</f>
        <v>2.8335999999999997</v>
      </c>
      <c r="S257" s="174">
        <v>0</v>
      </c>
      <c r="T257" s="175">
        <f>$S$257*$H$257</f>
        <v>0</v>
      </c>
      <c r="AR257" s="99" t="s">
        <v>516</v>
      </c>
      <c r="AT257" s="99" t="s">
        <v>596</v>
      </c>
      <c r="AU257" s="99" t="s">
        <v>78</v>
      </c>
      <c r="AY257" s="6" t="s">
        <v>144</v>
      </c>
      <c r="BE257" s="176">
        <f>IF($N$257="základní",$J$257,0)</f>
        <v>0</v>
      </c>
      <c r="BF257" s="176">
        <f>IF($N$257="snížená",$J$257,0)</f>
        <v>0</v>
      </c>
      <c r="BG257" s="176">
        <f>IF($N$257="zákl. přenesená",$J$257,0)</f>
        <v>0</v>
      </c>
      <c r="BH257" s="176">
        <f>IF($N$257="sníž. přenesená",$J$257,0)</f>
        <v>0</v>
      </c>
      <c r="BI257" s="176">
        <f>IF($N$257="nulová",$J$257,0)</f>
        <v>0</v>
      </c>
      <c r="BJ257" s="99" t="s">
        <v>20</v>
      </c>
      <c r="BK257" s="176">
        <f>ROUND($I$257*$H$257,2)</f>
        <v>0</v>
      </c>
      <c r="BL257" s="99" t="s">
        <v>502</v>
      </c>
      <c r="BM257" s="99" t="s">
        <v>998</v>
      </c>
    </row>
    <row r="258" spans="2:51" s="6" customFormat="1" ht="13.5" customHeight="1">
      <c r="B258" s="177"/>
      <c r="C258" s="178"/>
      <c r="D258" s="179" t="s">
        <v>153</v>
      </c>
      <c r="E258" s="180"/>
      <c r="F258" s="180" t="s">
        <v>974</v>
      </c>
      <c r="G258" s="178"/>
      <c r="H258" s="181">
        <v>4.048</v>
      </c>
      <c r="J258" s="178"/>
      <c r="K258" s="178"/>
      <c r="L258" s="182"/>
      <c r="M258" s="183"/>
      <c r="N258" s="178"/>
      <c r="O258" s="178"/>
      <c r="P258" s="178"/>
      <c r="Q258" s="178"/>
      <c r="R258" s="178"/>
      <c r="S258" s="178"/>
      <c r="T258" s="184"/>
      <c r="AT258" s="185" t="s">
        <v>153</v>
      </c>
      <c r="AU258" s="185" t="s">
        <v>78</v>
      </c>
      <c r="AV258" s="185" t="s">
        <v>78</v>
      </c>
      <c r="AW258" s="185" t="s">
        <v>108</v>
      </c>
      <c r="AX258" s="185" t="s">
        <v>70</v>
      </c>
      <c r="AY258" s="185" t="s">
        <v>144</v>
      </c>
    </row>
    <row r="259" spans="2:65" s="6" customFormat="1" ht="13.5" customHeight="1">
      <c r="B259" s="95"/>
      <c r="C259" s="199" t="s">
        <v>999</v>
      </c>
      <c r="D259" s="199" t="s">
        <v>596</v>
      </c>
      <c r="E259" s="191" t="s">
        <v>1000</v>
      </c>
      <c r="F259" s="192" t="s">
        <v>1001</v>
      </c>
      <c r="G259" s="190" t="s">
        <v>150</v>
      </c>
      <c r="H259" s="193">
        <v>4.048</v>
      </c>
      <c r="I259" s="194"/>
      <c r="J259" s="195">
        <f>ROUND($I$259*$H$259,2)</f>
        <v>0</v>
      </c>
      <c r="K259" s="192"/>
      <c r="L259" s="196"/>
      <c r="M259" s="197"/>
      <c r="N259" s="198" t="s">
        <v>41</v>
      </c>
      <c r="O259" s="96"/>
      <c r="P259" s="96"/>
      <c r="Q259" s="174">
        <v>0.12</v>
      </c>
      <c r="R259" s="174">
        <f>$Q$259*$H$259</f>
        <v>0.48575999999999997</v>
      </c>
      <c r="S259" s="174">
        <v>0</v>
      </c>
      <c r="T259" s="175">
        <f>$S$259*$H$259</f>
        <v>0</v>
      </c>
      <c r="AR259" s="99" t="s">
        <v>516</v>
      </c>
      <c r="AT259" s="99" t="s">
        <v>596</v>
      </c>
      <c r="AU259" s="99" t="s">
        <v>78</v>
      </c>
      <c r="AY259" s="6" t="s">
        <v>144</v>
      </c>
      <c r="BE259" s="176">
        <f>IF($N$259="základní",$J$259,0)</f>
        <v>0</v>
      </c>
      <c r="BF259" s="176">
        <f>IF($N$259="snížená",$J$259,0)</f>
        <v>0</v>
      </c>
      <c r="BG259" s="176">
        <f>IF($N$259="zákl. přenesená",$J$259,0)</f>
        <v>0</v>
      </c>
      <c r="BH259" s="176">
        <f>IF($N$259="sníž. přenesená",$J$259,0)</f>
        <v>0</v>
      </c>
      <c r="BI259" s="176">
        <f>IF($N$259="nulová",$J$259,0)</f>
        <v>0</v>
      </c>
      <c r="BJ259" s="99" t="s">
        <v>20</v>
      </c>
      <c r="BK259" s="176">
        <f>ROUND($I$259*$H$259,2)</f>
        <v>0</v>
      </c>
      <c r="BL259" s="99" t="s">
        <v>502</v>
      </c>
      <c r="BM259" s="99" t="s">
        <v>1002</v>
      </c>
    </row>
    <row r="260" spans="2:51" s="6" customFormat="1" ht="13.5" customHeight="1">
      <c r="B260" s="177"/>
      <c r="C260" s="178"/>
      <c r="D260" s="179" t="s">
        <v>153</v>
      </c>
      <c r="E260" s="180"/>
      <c r="F260" s="180" t="s">
        <v>974</v>
      </c>
      <c r="G260" s="178"/>
      <c r="H260" s="181">
        <v>4.048</v>
      </c>
      <c r="J260" s="178"/>
      <c r="K260" s="178"/>
      <c r="L260" s="182"/>
      <c r="M260" s="183"/>
      <c r="N260" s="178"/>
      <c r="O260" s="178"/>
      <c r="P260" s="178"/>
      <c r="Q260" s="178"/>
      <c r="R260" s="178"/>
      <c r="S260" s="178"/>
      <c r="T260" s="184"/>
      <c r="AT260" s="185" t="s">
        <v>153</v>
      </c>
      <c r="AU260" s="185" t="s">
        <v>78</v>
      </c>
      <c r="AV260" s="185" t="s">
        <v>78</v>
      </c>
      <c r="AW260" s="185" t="s">
        <v>108</v>
      </c>
      <c r="AX260" s="185" t="s">
        <v>70</v>
      </c>
      <c r="AY260" s="185" t="s">
        <v>144</v>
      </c>
    </row>
    <row r="261" spans="2:65" s="6" customFormat="1" ht="13.5" customHeight="1">
      <c r="B261" s="95"/>
      <c r="C261" s="199" t="s">
        <v>1003</v>
      </c>
      <c r="D261" s="199" t="s">
        <v>596</v>
      </c>
      <c r="E261" s="191" t="s">
        <v>1004</v>
      </c>
      <c r="F261" s="192" t="s">
        <v>1005</v>
      </c>
      <c r="G261" s="190" t="s">
        <v>150</v>
      </c>
      <c r="H261" s="193">
        <v>4.048</v>
      </c>
      <c r="I261" s="194"/>
      <c r="J261" s="195">
        <f>ROUND($I$261*$H$261,2)</f>
        <v>0</v>
      </c>
      <c r="K261" s="192"/>
      <c r="L261" s="196"/>
      <c r="M261" s="197"/>
      <c r="N261" s="198" t="s">
        <v>41</v>
      </c>
      <c r="O261" s="96"/>
      <c r="P261" s="96"/>
      <c r="Q261" s="174">
        <v>0.014</v>
      </c>
      <c r="R261" s="174">
        <f>$Q$261*$H$261</f>
        <v>0.056672</v>
      </c>
      <c r="S261" s="174">
        <v>0</v>
      </c>
      <c r="T261" s="175">
        <f>$S$261*$H$261</f>
        <v>0</v>
      </c>
      <c r="AR261" s="99" t="s">
        <v>516</v>
      </c>
      <c r="AT261" s="99" t="s">
        <v>596</v>
      </c>
      <c r="AU261" s="99" t="s">
        <v>78</v>
      </c>
      <c r="AY261" s="6" t="s">
        <v>144</v>
      </c>
      <c r="BE261" s="176">
        <f>IF($N$261="základní",$J$261,0)</f>
        <v>0</v>
      </c>
      <c r="BF261" s="176">
        <f>IF($N$261="snížená",$J$261,0)</f>
        <v>0</v>
      </c>
      <c r="BG261" s="176">
        <f>IF($N$261="zákl. přenesená",$J$261,0)</f>
        <v>0</v>
      </c>
      <c r="BH261" s="176">
        <f>IF($N$261="sníž. přenesená",$J$261,0)</f>
        <v>0</v>
      </c>
      <c r="BI261" s="176">
        <f>IF($N$261="nulová",$J$261,0)</f>
        <v>0</v>
      </c>
      <c r="BJ261" s="99" t="s">
        <v>20</v>
      </c>
      <c r="BK261" s="176">
        <f>ROUND($I$261*$H$261,2)</f>
        <v>0</v>
      </c>
      <c r="BL261" s="99" t="s">
        <v>502</v>
      </c>
      <c r="BM261" s="99" t="s">
        <v>1006</v>
      </c>
    </row>
    <row r="262" spans="2:51" s="6" customFormat="1" ht="13.5" customHeight="1">
      <c r="B262" s="177"/>
      <c r="C262" s="178"/>
      <c r="D262" s="179" t="s">
        <v>153</v>
      </c>
      <c r="E262" s="180"/>
      <c r="F262" s="180" t="s">
        <v>974</v>
      </c>
      <c r="G262" s="178"/>
      <c r="H262" s="181">
        <v>4.048</v>
      </c>
      <c r="J262" s="178"/>
      <c r="K262" s="178"/>
      <c r="L262" s="182"/>
      <c r="M262" s="183"/>
      <c r="N262" s="178"/>
      <c r="O262" s="178"/>
      <c r="P262" s="178"/>
      <c r="Q262" s="178"/>
      <c r="R262" s="178"/>
      <c r="S262" s="178"/>
      <c r="T262" s="184"/>
      <c r="AT262" s="185" t="s">
        <v>153</v>
      </c>
      <c r="AU262" s="185" t="s">
        <v>78</v>
      </c>
      <c r="AV262" s="185" t="s">
        <v>78</v>
      </c>
      <c r="AW262" s="185" t="s">
        <v>108</v>
      </c>
      <c r="AX262" s="185" t="s">
        <v>70</v>
      </c>
      <c r="AY262" s="185" t="s">
        <v>144</v>
      </c>
    </row>
    <row r="263" spans="2:65" s="6" customFormat="1" ht="13.5" customHeight="1">
      <c r="B263" s="95"/>
      <c r="C263" s="199" t="s">
        <v>1007</v>
      </c>
      <c r="D263" s="199" t="s">
        <v>596</v>
      </c>
      <c r="E263" s="191" t="s">
        <v>1008</v>
      </c>
      <c r="F263" s="192" t="s">
        <v>1009</v>
      </c>
      <c r="G263" s="190" t="s">
        <v>312</v>
      </c>
      <c r="H263" s="193">
        <v>6</v>
      </c>
      <c r="I263" s="194"/>
      <c r="J263" s="195">
        <f>ROUND($I$263*$H$263,2)</f>
        <v>0</v>
      </c>
      <c r="K263" s="192"/>
      <c r="L263" s="196"/>
      <c r="M263" s="197"/>
      <c r="N263" s="198" t="s">
        <v>41</v>
      </c>
      <c r="O263" s="96"/>
      <c r="P263" s="96"/>
      <c r="Q263" s="174">
        <v>0.014</v>
      </c>
      <c r="R263" s="174">
        <f>$Q$263*$H$263</f>
        <v>0.084</v>
      </c>
      <c r="S263" s="174">
        <v>0</v>
      </c>
      <c r="T263" s="175">
        <f>$S$263*$H$263</f>
        <v>0</v>
      </c>
      <c r="AR263" s="99" t="s">
        <v>516</v>
      </c>
      <c r="AT263" s="99" t="s">
        <v>596</v>
      </c>
      <c r="AU263" s="99" t="s">
        <v>78</v>
      </c>
      <c r="AY263" s="6" t="s">
        <v>144</v>
      </c>
      <c r="BE263" s="176">
        <f>IF($N$263="základní",$J$263,0)</f>
        <v>0</v>
      </c>
      <c r="BF263" s="176">
        <f>IF($N$263="snížená",$J$263,0)</f>
        <v>0</v>
      </c>
      <c r="BG263" s="176">
        <f>IF($N$263="zákl. přenesená",$J$263,0)</f>
        <v>0</v>
      </c>
      <c r="BH263" s="176">
        <f>IF($N$263="sníž. přenesená",$J$263,0)</f>
        <v>0</v>
      </c>
      <c r="BI263" s="176">
        <f>IF($N$263="nulová",$J$263,0)</f>
        <v>0</v>
      </c>
      <c r="BJ263" s="99" t="s">
        <v>20</v>
      </c>
      <c r="BK263" s="176">
        <f>ROUND($I$263*$H$263,2)</f>
        <v>0</v>
      </c>
      <c r="BL263" s="99" t="s">
        <v>502</v>
      </c>
      <c r="BM263" s="99" t="s">
        <v>1010</v>
      </c>
    </row>
    <row r="264" spans="2:65" s="6" customFormat="1" ht="13.5" customHeight="1">
      <c r="B264" s="95"/>
      <c r="C264" s="168" t="s">
        <v>1011</v>
      </c>
      <c r="D264" s="168" t="s">
        <v>147</v>
      </c>
      <c r="E264" s="166" t="s">
        <v>1012</v>
      </c>
      <c r="F264" s="167" t="s">
        <v>1013</v>
      </c>
      <c r="G264" s="168" t="s">
        <v>219</v>
      </c>
      <c r="H264" s="169">
        <v>3.743</v>
      </c>
      <c r="I264" s="170"/>
      <c r="J264" s="171">
        <f>ROUND($I$264*$H$264,2)</f>
        <v>0</v>
      </c>
      <c r="K264" s="167" t="s">
        <v>151</v>
      </c>
      <c r="L264" s="139"/>
      <c r="M264" s="172"/>
      <c r="N264" s="173" t="s">
        <v>41</v>
      </c>
      <c r="O264" s="96"/>
      <c r="P264" s="96"/>
      <c r="Q264" s="174">
        <v>0</v>
      </c>
      <c r="R264" s="174">
        <f>$Q$264*$H$264</f>
        <v>0</v>
      </c>
      <c r="S264" s="174">
        <v>0</v>
      </c>
      <c r="T264" s="175">
        <f>$S$264*$H$264</f>
        <v>0</v>
      </c>
      <c r="AR264" s="99" t="s">
        <v>502</v>
      </c>
      <c r="AT264" s="99" t="s">
        <v>147</v>
      </c>
      <c r="AU264" s="99" t="s">
        <v>78</v>
      </c>
      <c r="AY264" s="99" t="s">
        <v>144</v>
      </c>
      <c r="BE264" s="176">
        <f>IF($N$264="základní",$J$264,0)</f>
        <v>0</v>
      </c>
      <c r="BF264" s="176">
        <f>IF($N$264="snížená",$J$264,0)</f>
        <v>0</v>
      </c>
      <c r="BG264" s="176">
        <f>IF($N$264="zákl. přenesená",$J$264,0)</f>
        <v>0</v>
      </c>
      <c r="BH264" s="176">
        <f>IF($N$264="sníž. přenesená",$J$264,0)</f>
        <v>0</v>
      </c>
      <c r="BI264" s="176">
        <f>IF($N$264="nulová",$J$264,0)</f>
        <v>0</v>
      </c>
      <c r="BJ264" s="99" t="s">
        <v>20</v>
      </c>
      <c r="BK264" s="176">
        <f>ROUND($I$264*$H$264,2)</f>
        <v>0</v>
      </c>
      <c r="BL264" s="99" t="s">
        <v>502</v>
      </c>
      <c r="BM264" s="99" t="s">
        <v>1014</v>
      </c>
    </row>
    <row r="265" spans="2:63" s="152" customFormat="1" ht="30" customHeight="1">
      <c r="B265" s="153"/>
      <c r="C265" s="154"/>
      <c r="D265" s="154" t="s">
        <v>69</v>
      </c>
      <c r="E265" s="163" t="s">
        <v>666</v>
      </c>
      <c r="F265" s="163" t="s">
        <v>667</v>
      </c>
      <c r="G265" s="154"/>
      <c r="H265" s="154"/>
      <c r="J265" s="164">
        <f>$BK$265</f>
        <v>0</v>
      </c>
      <c r="K265" s="154"/>
      <c r="L265" s="157"/>
      <c r="M265" s="158"/>
      <c r="N265" s="154"/>
      <c r="O265" s="154"/>
      <c r="P265" s="159">
        <f>SUM($P$266:$P$268)</f>
        <v>0</v>
      </c>
      <c r="Q265" s="154"/>
      <c r="R265" s="159">
        <f>SUM($R$266:$R$268)</f>
        <v>0.08573519999999998</v>
      </c>
      <c r="S265" s="154"/>
      <c r="T265" s="160">
        <f>SUM($T$266:$T$268)</f>
        <v>0</v>
      </c>
      <c r="AR265" s="161" t="s">
        <v>78</v>
      </c>
      <c r="AT265" s="161" t="s">
        <v>69</v>
      </c>
      <c r="AU265" s="161" t="s">
        <v>20</v>
      </c>
      <c r="AY265" s="161" t="s">
        <v>144</v>
      </c>
      <c r="BK265" s="162">
        <f>SUM($BK$266:$BK$268)</f>
        <v>0</v>
      </c>
    </row>
    <row r="266" spans="2:65" s="6" customFormat="1" ht="13.5" customHeight="1">
      <c r="B266" s="95"/>
      <c r="C266" s="168" t="s">
        <v>1015</v>
      </c>
      <c r="D266" s="168" t="s">
        <v>147</v>
      </c>
      <c r="E266" s="166" t="s">
        <v>1016</v>
      </c>
      <c r="F266" s="167" t="s">
        <v>1017</v>
      </c>
      <c r="G266" s="168" t="s">
        <v>150</v>
      </c>
      <c r="H266" s="169">
        <v>2</v>
      </c>
      <c r="I266" s="170"/>
      <c r="J266" s="171">
        <f>ROUND($I$266*$H$266,2)</f>
        <v>0</v>
      </c>
      <c r="K266" s="167" t="s">
        <v>151</v>
      </c>
      <c r="L266" s="139"/>
      <c r="M266" s="172"/>
      <c r="N266" s="173" t="s">
        <v>41</v>
      </c>
      <c r="O266" s="96"/>
      <c r="P266" s="96"/>
      <c r="Q266" s="174">
        <v>0.00072</v>
      </c>
      <c r="R266" s="174">
        <f>$Q$266*$H$266</f>
        <v>0.00144</v>
      </c>
      <c r="S266" s="174">
        <v>0</v>
      </c>
      <c r="T266" s="175">
        <f>$S$266*$H$266</f>
        <v>0</v>
      </c>
      <c r="AR266" s="99" t="s">
        <v>502</v>
      </c>
      <c r="AT266" s="99" t="s">
        <v>147</v>
      </c>
      <c r="AU266" s="99" t="s">
        <v>78</v>
      </c>
      <c r="AY266" s="99" t="s">
        <v>144</v>
      </c>
      <c r="BE266" s="176">
        <f>IF($N$266="základní",$J$266,0)</f>
        <v>0</v>
      </c>
      <c r="BF266" s="176">
        <f>IF($N$266="snížená",$J$266,0)</f>
        <v>0</v>
      </c>
      <c r="BG266" s="176">
        <f>IF($N$266="zákl. přenesená",$J$266,0)</f>
        <v>0</v>
      </c>
      <c r="BH266" s="176">
        <f>IF($N$266="sníž. přenesená",$J$266,0)</f>
        <v>0</v>
      </c>
      <c r="BI266" s="176">
        <f>IF($N$266="nulová",$J$266,0)</f>
        <v>0</v>
      </c>
      <c r="BJ266" s="99" t="s">
        <v>20</v>
      </c>
      <c r="BK266" s="176">
        <f>ROUND($I$266*$H$266,2)</f>
        <v>0</v>
      </c>
      <c r="BL266" s="99" t="s">
        <v>502</v>
      </c>
      <c r="BM266" s="99" t="s">
        <v>1018</v>
      </c>
    </row>
    <row r="267" spans="2:65" s="6" customFormat="1" ht="13.5" customHeight="1">
      <c r="B267" s="95"/>
      <c r="C267" s="168" t="s">
        <v>1019</v>
      </c>
      <c r="D267" s="168" t="s">
        <v>147</v>
      </c>
      <c r="E267" s="166" t="s">
        <v>669</v>
      </c>
      <c r="F267" s="167" t="s">
        <v>670</v>
      </c>
      <c r="G267" s="168" t="s">
        <v>150</v>
      </c>
      <c r="H267" s="169">
        <v>140.492</v>
      </c>
      <c r="I267" s="170"/>
      <c r="J267" s="171">
        <f>ROUND($I$267*$H$267,2)</f>
        <v>0</v>
      </c>
      <c r="K267" s="167"/>
      <c r="L267" s="139"/>
      <c r="M267" s="172"/>
      <c r="N267" s="173" t="s">
        <v>41</v>
      </c>
      <c r="O267" s="96"/>
      <c r="P267" s="96"/>
      <c r="Q267" s="174">
        <v>0.0006</v>
      </c>
      <c r="R267" s="174">
        <f>$Q$267*$H$267</f>
        <v>0.08429519999999999</v>
      </c>
      <c r="S267" s="174">
        <v>0</v>
      </c>
      <c r="T267" s="175">
        <f>$S$267*$H$267</f>
        <v>0</v>
      </c>
      <c r="AR267" s="99" t="s">
        <v>94</v>
      </c>
      <c r="AT267" s="99" t="s">
        <v>147</v>
      </c>
      <c r="AU267" s="99" t="s">
        <v>78</v>
      </c>
      <c r="AY267" s="99" t="s">
        <v>144</v>
      </c>
      <c r="BE267" s="176">
        <f>IF($N$267="základní",$J$267,0)</f>
        <v>0</v>
      </c>
      <c r="BF267" s="176">
        <f>IF($N$267="snížená",$J$267,0)</f>
        <v>0</v>
      </c>
      <c r="BG267" s="176">
        <f>IF($N$267="zákl. přenesená",$J$267,0)</f>
        <v>0</v>
      </c>
      <c r="BH267" s="176">
        <f>IF($N$267="sníž. přenesená",$J$267,0)</f>
        <v>0</v>
      </c>
      <c r="BI267" s="176">
        <f>IF($N$267="nulová",$J$267,0)</f>
        <v>0</v>
      </c>
      <c r="BJ267" s="99" t="s">
        <v>20</v>
      </c>
      <c r="BK267" s="176">
        <f>ROUND($I$267*$H$267,2)</f>
        <v>0</v>
      </c>
      <c r="BL267" s="99" t="s">
        <v>94</v>
      </c>
      <c r="BM267" s="99" t="s">
        <v>1020</v>
      </c>
    </row>
    <row r="268" spans="2:51" s="6" customFormat="1" ht="13.5" customHeight="1">
      <c r="B268" s="177"/>
      <c r="C268" s="178"/>
      <c r="D268" s="179" t="s">
        <v>153</v>
      </c>
      <c r="E268" s="180"/>
      <c r="F268" s="180" t="s">
        <v>725</v>
      </c>
      <c r="G268" s="178"/>
      <c r="H268" s="181">
        <v>140.492</v>
      </c>
      <c r="J268" s="178"/>
      <c r="K268" s="178"/>
      <c r="L268" s="182"/>
      <c r="M268" s="205"/>
      <c r="N268" s="206"/>
      <c r="O268" s="206"/>
      <c r="P268" s="206"/>
      <c r="Q268" s="206"/>
      <c r="R268" s="206"/>
      <c r="S268" s="206"/>
      <c r="T268" s="207"/>
      <c r="AT268" s="185" t="s">
        <v>153</v>
      </c>
      <c r="AU268" s="185" t="s">
        <v>78</v>
      </c>
      <c r="AV268" s="185" t="s">
        <v>78</v>
      </c>
      <c r="AW268" s="185" t="s">
        <v>108</v>
      </c>
      <c r="AX268" s="185" t="s">
        <v>70</v>
      </c>
      <c r="AY268" s="185" t="s">
        <v>144</v>
      </c>
    </row>
    <row r="269" spans="2:12" s="6" customFormat="1" ht="7.5" customHeight="1">
      <c r="B269" s="115"/>
      <c r="C269" s="116"/>
      <c r="D269" s="116"/>
      <c r="E269" s="116"/>
      <c r="F269" s="116"/>
      <c r="G269" s="116"/>
      <c r="H269" s="116"/>
      <c r="I269" s="117"/>
      <c r="J269" s="116"/>
      <c r="K269" s="116"/>
      <c r="L269" s="139"/>
    </row>
    <row r="309" s="2" customFormat="1" ht="12" customHeight="1"/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2" customFormat="1" ht="13.5" customHeight="1">
      <c r="B8" s="10"/>
      <c r="C8" s="11"/>
      <c r="D8" s="19" t="s">
        <v>102</v>
      </c>
      <c r="E8" s="11"/>
      <c r="F8" s="11"/>
      <c r="G8" s="11"/>
      <c r="H8" s="11"/>
      <c r="J8" s="11"/>
      <c r="K8" s="13"/>
    </row>
    <row r="9" spans="2:11" s="99" customFormat="1" ht="14.25" customHeight="1">
      <c r="B9" s="100"/>
      <c r="C9" s="101"/>
      <c r="D9" s="101"/>
      <c r="E9" s="250" t="s">
        <v>705</v>
      </c>
      <c r="F9" s="252"/>
      <c r="G9" s="252"/>
      <c r="H9" s="252"/>
      <c r="J9" s="101"/>
      <c r="K9" s="102"/>
    </row>
    <row r="10" spans="2:11" s="6" customFormat="1" ht="13.5" customHeight="1">
      <c r="B10" s="95"/>
      <c r="C10" s="96"/>
      <c r="D10" s="19" t="s">
        <v>694</v>
      </c>
      <c r="E10" s="96"/>
      <c r="F10" s="96"/>
      <c r="G10" s="96"/>
      <c r="H10" s="96"/>
      <c r="J10" s="96"/>
      <c r="K10" s="97"/>
    </row>
    <row r="11" spans="2:11" s="6" customFormat="1" ht="37.5" customHeight="1">
      <c r="B11" s="95"/>
      <c r="C11" s="96"/>
      <c r="D11" s="96"/>
      <c r="E11" s="230" t="s">
        <v>1021</v>
      </c>
      <c r="F11" s="251"/>
      <c r="G11" s="251"/>
      <c r="H11" s="251"/>
      <c r="J11" s="96"/>
      <c r="K11" s="97"/>
    </row>
    <row r="12" spans="2:11" s="6" customFormat="1" ht="12" customHeight="1">
      <c r="B12" s="95"/>
      <c r="C12" s="96"/>
      <c r="D12" s="96"/>
      <c r="E12" s="96"/>
      <c r="F12" s="96"/>
      <c r="G12" s="96"/>
      <c r="H12" s="96"/>
      <c r="J12" s="96"/>
      <c r="K12" s="97"/>
    </row>
    <row r="13" spans="2:11" s="6" customFormat="1" ht="15" customHeight="1">
      <c r="B13" s="95"/>
      <c r="C13" s="96"/>
      <c r="D13" s="19" t="s">
        <v>18</v>
      </c>
      <c r="E13" s="96"/>
      <c r="F13" s="17"/>
      <c r="G13" s="96"/>
      <c r="H13" s="96"/>
      <c r="I13" s="98" t="s">
        <v>19</v>
      </c>
      <c r="J13" s="17"/>
      <c r="K13" s="97"/>
    </row>
    <row r="14" spans="2:11" s="6" customFormat="1" ht="15" customHeight="1">
      <c r="B14" s="95"/>
      <c r="C14" s="96"/>
      <c r="D14" s="19" t="s">
        <v>21</v>
      </c>
      <c r="E14" s="96"/>
      <c r="F14" s="17" t="s">
        <v>22</v>
      </c>
      <c r="G14" s="96"/>
      <c r="H14" s="96"/>
      <c r="I14" s="98" t="s">
        <v>23</v>
      </c>
      <c r="J14" s="52" t="str">
        <f>'Rekapitulace stavby'!$AN$8</f>
        <v>15.03.2017</v>
      </c>
      <c r="K14" s="97"/>
    </row>
    <row r="15" spans="2:11" s="6" customFormat="1" ht="11.25" customHeight="1">
      <c r="B15" s="95"/>
      <c r="C15" s="96"/>
      <c r="D15" s="96"/>
      <c r="E15" s="96"/>
      <c r="F15" s="96"/>
      <c r="G15" s="96"/>
      <c r="H15" s="96"/>
      <c r="J15" s="96"/>
      <c r="K15" s="97"/>
    </row>
    <row r="16" spans="2:11" s="6" customFormat="1" ht="15" customHeight="1">
      <c r="B16" s="95"/>
      <c r="C16" s="96"/>
      <c r="D16" s="19" t="s">
        <v>27</v>
      </c>
      <c r="E16" s="96"/>
      <c r="F16" s="96"/>
      <c r="G16" s="96"/>
      <c r="H16" s="96"/>
      <c r="I16" s="98" t="s">
        <v>28</v>
      </c>
      <c r="J16" s="17"/>
      <c r="K16" s="97"/>
    </row>
    <row r="17" spans="2:11" s="6" customFormat="1" ht="18" customHeight="1">
      <c r="B17" s="95"/>
      <c r="C17" s="96"/>
      <c r="D17" s="96"/>
      <c r="E17" s="17" t="s">
        <v>29</v>
      </c>
      <c r="F17" s="96"/>
      <c r="G17" s="96"/>
      <c r="H17" s="96"/>
      <c r="I17" s="98" t="s">
        <v>30</v>
      </c>
      <c r="J17" s="17"/>
      <c r="K17" s="97"/>
    </row>
    <row r="18" spans="2:11" s="6" customFormat="1" ht="7.5" customHeight="1">
      <c r="B18" s="95"/>
      <c r="C18" s="96"/>
      <c r="D18" s="96"/>
      <c r="E18" s="96"/>
      <c r="F18" s="96"/>
      <c r="G18" s="96"/>
      <c r="H18" s="96"/>
      <c r="J18" s="96"/>
      <c r="K18" s="97"/>
    </row>
    <row r="19" spans="2:11" s="6" customFormat="1" ht="15" customHeight="1">
      <c r="B19" s="95"/>
      <c r="C19" s="96"/>
      <c r="D19" s="19" t="s">
        <v>31</v>
      </c>
      <c r="E19" s="96"/>
      <c r="F19" s="96"/>
      <c r="G19" s="96"/>
      <c r="H19" s="96"/>
      <c r="I19" s="98" t="s">
        <v>28</v>
      </c>
      <c r="J19" s="17">
        <f>IF('Rekapitulace stavby'!$AN$13="Vyplň údaj","",IF('Rekapitulace stavby'!$AN$13="","",'Rekapitulace stavby'!$AN$13))</f>
      </c>
      <c r="K19" s="97"/>
    </row>
    <row r="20" spans="2:11" s="6" customFormat="1" ht="18" customHeight="1">
      <c r="B20" s="95"/>
      <c r="C20" s="96"/>
      <c r="D20" s="96"/>
      <c r="E20" s="17">
        <f>IF('Rekapitulace stavby'!$E$14="Vyplň údaj","",IF('Rekapitulace stavby'!$E$14="","",'Rekapitulace stavby'!$E$14))</f>
      </c>
      <c r="F20" s="96"/>
      <c r="G20" s="96"/>
      <c r="H20" s="96"/>
      <c r="I20" s="98" t="s">
        <v>30</v>
      </c>
      <c r="J20" s="17">
        <f>IF('Rekapitulace stavby'!$AN$14="Vyplň údaj","",IF('Rekapitulace stavby'!$AN$14="","",'Rekapitulace stavby'!$AN$14))</f>
      </c>
      <c r="K20" s="97"/>
    </row>
    <row r="21" spans="2:11" s="6" customFormat="1" ht="7.5" customHeight="1">
      <c r="B21" s="95"/>
      <c r="C21" s="96"/>
      <c r="D21" s="96"/>
      <c r="E21" s="96"/>
      <c r="F21" s="96"/>
      <c r="G21" s="96"/>
      <c r="H21" s="96"/>
      <c r="J21" s="96"/>
      <c r="K21" s="97"/>
    </row>
    <row r="22" spans="2:11" s="6" customFormat="1" ht="15" customHeight="1">
      <c r="B22" s="95"/>
      <c r="C22" s="96"/>
      <c r="D22" s="19" t="s">
        <v>33</v>
      </c>
      <c r="E22" s="96"/>
      <c r="F22" s="96"/>
      <c r="G22" s="96"/>
      <c r="H22" s="96"/>
      <c r="I22" s="98" t="s">
        <v>28</v>
      </c>
      <c r="J22" s="17">
        <f>IF('Rekapitulace stavby'!$AN$16="","",'Rekapitulace stavby'!$AN$16)</f>
      </c>
      <c r="K22" s="97"/>
    </row>
    <row r="23" spans="2:11" s="6" customFormat="1" ht="18" customHeight="1">
      <c r="B23" s="95"/>
      <c r="C23" s="96"/>
      <c r="D23" s="96"/>
      <c r="E23" s="17" t="str">
        <f>IF('Rekapitulace stavby'!$E$17="","",'Rekapitulace stavby'!$E$17)</f>
        <v> </v>
      </c>
      <c r="F23" s="96"/>
      <c r="G23" s="96"/>
      <c r="H23" s="96"/>
      <c r="I23" s="98" t="s">
        <v>30</v>
      </c>
      <c r="J23" s="17">
        <f>IF('Rekapitulace stavby'!$AN$17="","",'Rekapitulace stavby'!$AN$17)</f>
      </c>
      <c r="K23" s="97"/>
    </row>
    <row r="24" spans="2:11" s="6" customFormat="1" ht="7.5" customHeight="1">
      <c r="B24" s="95"/>
      <c r="C24" s="96"/>
      <c r="D24" s="96"/>
      <c r="E24" s="96"/>
      <c r="F24" s="96"/>
      <c r="G24" s="96"/>
      <c r="H24" s="96"/>
      <c r="J24" s="96"/>
      <c r="K24" s="97"/>
    </row>
    <row r="25" spans="2:11" s="6" customFormat="1" ht="15" customHeight="1">
      <c r="B25" s="95"/>
      <c r="C25" s="96"/>
      <c r="D25" s="19" t="s">
        <v>35</v>
      </c>
      <c r="E25" s="96"/>
      <c r="F25" s="96"/>
      <c r="G25" s="96"/>
      <c r="H25" s="96"/>
      <c r="J25" s="96"/>
      <c r="K25" s="97"/>
    </row>
    <row r="26" spans="2:11" s="99" customFormat="1" ht="13.5" customHeight="1">
      <c r="B26" s="100"/>
      <c r="C26" s="101"/>
      <c r="D26" s="101"/>
      <c r="E26" s="218"/>
      <c r="F26" s="252"/>
      <c r="G26" s="252"/>
      <c r="H26" s="252"/>
      <c r="J26" s="101"/>
      <c r="K26" s="102"/>
    </row>
    <row r="27" spans="2:11" s="6" customFormat="1" ht="7.5" customHeight="1">
      <c r="B27" s="95"/>
      <c r="C27" s="96"/>
      <c r="D27" s="96"/>
      <c r="E27" s="96"/>
      <c r="F27" s="96"/>
      <c r="G27" s="96"/>
      <c r="H27" s="96"/>
      <c r="J27" s="96"/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5"/>
      <c r="C29" s="96"/>
      <c r="D29" s="106" t="s">
        <v>36</v>
      </c>
      <c r="E29" s="96"/>
      <c r="F29" s="96"/>
      <c r="G29" s="96"/>
      <c r="H29" s="96"/>
      <c r="J29" s="65">
        <f>ROUND($J$84,2)</f>
        <v>0</v>
      </c>
      <c r="K29" s="97"/>
    </row>
    <row r="30" spans="2:11" s="6" customFormat="1" ht="7.5" customHeight="1">
      <c r="B30" s="95"/>
      <c r="C30" s="96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5"/>
      <c r="C31" s="96"/>
      <c r="D31" s="96"/>
      <c r="E31" s="96"/>
      <c r="F31" s="28" t="s">
        <v>38</v>
      </c>
      <c r="G31" s="96"/>
      <c r="H31" s="96"/>
      <c r="I31" s="107" t="s">
        <v>37</v>
      </c>
      <c r="J31" s="28" t="s">
        <v>39</v>
      </c>
      <c r="K31" s="97"/>
    </row>
    <row r="32" spans="2:11" s="6" customFormat="1" ht="15" customHeight="1">
      <c r="B32" s="95"/>
      <c r="C32" s="96"/>
      <c r="D32" s="30" t="s">
        <v>40</v>
      </c>
      <c r="E32" s="30" t="s">
        <v>41</v>
      </c>
      <c r="F32" s="108">
        <f>ROUND(SUM($BE$84:$BE$91),2)</f>
        <v>0</v>
      </c>
      <c r="G32" s="96"/>
      <c r="H32" s="96"/>
      <c r="I32" s="109">
        <v>0.21</v>
      </c>
      <c r="J32" s="108">
        <f>ROUND(SUM($BE$84:$BE$91)*$I$32,2)</f>
        <v>0</v>
      </c>
      <c r="K32" s="97"/>
    </row>
    <row r="33" spans="2:11" s="6" customFormat="1" ht="15" customHeight="1">
      <c r="B33" s="95"/>
      <c r="C33" s="96"/>
      <c r="D33" s="96"/>
      <c r="E33" s="30" t="s">
        <v>42</v>
      </c>
      <c r="F33" s="108">
        <f>ROUND(SUM($BF$84:$BF$91),2)</f>
        <v>0</v>
      </c>
      <c r="G33" s="96"/>
      <c r="H33" s="96"/>
      <c r="I33" s="109">
        <v>0.15</v>
      </c>
      <c r="J33" s="108">
        <f>ROUND(SUM($BF$84:$BF$91)*$I$33,2)</f>
        <v>0</v>
      </c>
      <c r="K33" s="97"/>
    </row>
    <row r="34" spans="2:11" s="6" customFormat="1" ht="15" customHeight="1" hidden="1">
      <c r="B34" s="95"/>
      <c r="C34" s="96"/>
      <c r="D34" s="96"/>
      <c r="E34" s="30" t="s">
        <v>43</v>
      </c>
      <c r="F34" s="108">
        <f>ROUND(SUM($BG$84:$BG$91),2)</f>
        <v>0</v>
      </c>
      <c r="G34" s="96"/>
      <c r="H34" s="96"/>
      <c r="I34" s="109">
        <v>0.21</v>
      </c>
      <c r="J34" s="108">
        <v>0</v>
      </c>
      <c r="K34" s="97"/>
    </row>
    <row r="35" spans="2:11" s="6" customFormat="1" ht="15" customHeight="1" hidden="1">
      <c r="B35" s="95"/>
      <c r="C35" s="96"/>
      <c r="D35" s="96"/>
      <c r="E35" s="30" t="s">
        <v>44</v>
      </c>
      <c r="F35" s="108">
        <f>ROUND(SUM($BH$84:$BH$91),2)</f>
        <v>0</v>
      </c>
      <c r="G35" s="96"/>
      <c r="H35" s="96"/>
      <c r="I35" s="109">
        <v>0.15</v>
      </c>
      <c r="J35" s="108">
        <v>0</v>
      </c>
      <c r="K35" s="97"/>
    </row>
    <row r="36" spans="2:11" s="6" customFormat="1" ht="15" customHeight="1" hidden="1">
      <c r="B36" s="95"/>
      <c r="C36" s="96"/>
      <c r="D36" s="96"/>
      <c r="E36" s="30" t="s">
        <v>45</v>
      </c>
      <c r="F36" s="108">
        <f>ROUND(SUM($BI$84:$BI$91),2)</f>
        <v>0</v>
      </c>
      <c r="G36" s="96"/>
      <c r="H36" s="96"/>
      <c r="I36" s="109">
        <v>0</v>
      </c>
      <c r="J36" s="108">
        <v>0</v>
      </c>
      <c r="K36" s="97"/>
    </row>
    <row r="37" spans="2:11" s="6" customFormat="1" ht="7.5" customHeight="1">
      <c r="B37" s="95"/>
      <c r="C37" s="96"/>
      <c r="D37" s="96"/>
      <c r="E37" s="96"/>
      <c r="F37" s="96"/>
      <c r="G37" s="96"/>
      <c r="H37" s="96"/>
      <c r="J37" s="96"/>
      <c r="K37" s="97"/>
    </row>
    <row r="38" spans="2:11" s="6" customFormat="1" ht="26.25" customHeight="1">
      <c r="B38" s="95"/>
      <c r="C38" s="110"/>
      <c r="D38" s="33" t="s">
        <v>46</v>
      </c>
      <c r="E38" s="111"/>
      <c r="F38" s="111"/>
      <c r="G38" s="112" t="s">
        <v>47</v>
      </c>
      <c r="H38" s="35" t="s">
        <v>48</v>
      </c>
      <c r="I38" s="113"/>
      <c r="J38" s="36">
        <f>ROUND(SUM($J$29:$J$36),2)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5"/>
      <c r="C44" s="12" t="s">
        <v>104</v>
      </c>
      <c r="D44" s="96"/>
      <c r="E44" s="96"/>
      <c r="F44" s="96"/>
      <c r="G44" s="96"/>
      <c r="H44" s="96"/>
      <c r="J44" s="96"/>
      <c r="K44" s="97"/>
    </row>
    <row r="45" spans="2:11" s="6" customFormat="1" ht="7.5" customHeight="1">
      <c r="B45" s="95"/>
      <c r="C45" s="96"/>
      <c r="D45" s="96"/>
      <c r="E45" s="96"/>
      <c r="F45" s="96"/>
      <c r="G45" s="96"/>
      <c r="H45" s="96"/>
      <c r="J45" s="96"/>
      <c r="K45" s="97"/>
    </row>
    <row r="46" spans="2:11" s="6" customFormat="1" ht="15" customHeight="1">
      <c r="B46" s="95"/>
      <c r="C46" s="19" t="s">
        <v>15</v>
      </c>
      <c r="D46" s="96"/>
      <c r="E46" s="96"/>
      <c r="F46" s="96"/>
      <c r="G46" s="96"/>
      <c r="H46" s="96"/>
      <c r="J46" s="96"/>
      <c r="K46" s="97"/>
    </row>
    <row r="47" spans="2:11" s="6" customFormat="1" ht="14.25" customHeight="1">
      <c r="B47" s="95"/>
      <c r="C47" s="96"/>
      <c r="D47" s="96"/>
      <c r="E47" s="250" t="str">
        <f>$E$7</f>
        <v>Obnova vnějšího pláště hlavní budovy Hankova domu č.p. 299 ve Dvoře Králové n. Labem - pro rok 2019</v>
      </c>
      <c r="F47" s="251"/>
      <c r="G47" s="251"/>
      <c r="H47" s="251"/>
      <c r="J47" s="96"/>
      <c r="K47" s="97"/>
    </row>
    <row r="48" spans="2:11" s="2" customFormat="1" ht="13.5" customHeight="1">
      <c r="B48" s="10"/>
      <c r="C48" s="19" t="s">
        <v>102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5"/>
      <c r="C49" s="96"/>
      <c r="D49" s="96"/>
      <c r="E49" s="250" t="s">
        <v>705</v>
      </c>
      <c r="F49" s="251"/>
      <c r="G49" s="251"/>
      <c r="H49" s="251"/>
      <c r="J49" s="96"/>
      <c r="K49" s="97"/>
    </row>
    <row r="50" spans="2:11" s="6" customFormat="1" ht="15" customHeight="1">
      <c r="B50" s="95"/>
      <c r="C50" s="19" t="s">
        <v>694</v>
      </c>
      <c r="D50" s="96"/>
      <c r="E50" s="96"/>
      <c r="F50" s="96"/>
      <c r="G50" s="96"/>
      <c r="H50" s="96"/>
      <c r="J50" s="96"/>
      <c r="K50" s="97"/>
    </row>
    <row r="51" spans="2:11" s="6" customFormat="1" ht="18" customHeight="1">
      <c r="B51" s="95"/>
      <c r="C51" s="96"/>
      <c r="D51" s="96"/>
      <c r="E51" s="230" t="str">
        <f>$E$11</f>
        <v>02b - západní díl - zakrývání</v>
      </c>
      <c r="F51" s="251"/>
      <c r="G51" s="251"/>
      <c r="H51" s="251"/>
      <c r="J51" s="96"/>
      <c r="K51" s="97"/>
    </row>
    <row r="52" spans="2:11" s="6" customFormat="1" ht="7.5" customHeight="1">
      <c r="B52" s="95"/>
      <c r="C52" s="96"/>
      <c r="D52" s="96"/>
      <c r="E52" s="96"/>
      <c r="F52" s="96"/>
      <c r="G52" s="96"/>
      <c r="H52" s="96"/>
      <c r="J52" s="96"/>
      <c r="K52" s="97"/>
    </row>
    <row r="53" spans="2:11" s="6" customFormat="1" ht="18" customHeight="1">
      <c r="B53" s="95"/>
      <c r="C53" s="19" t="s">
        <v>21</v>
      </c>
      <c r="D53" s="96"/>
      <c r="E53" s="96"/>
      <c r="F53" s="17" t="str">
        <f>$F$14</f>
        <v> </v>
      </c>
      <c r="G53" s="96"/>
      <c r="H53" s="96"/>
      <c r="I53" s="98" t="s">
        <v>23</v>
      </c>
      <c r="J53" s="52" t="str">
        <f>IF($J$14="","",$J$14)</f>
        <v>15.03.2017</v>
      </c>
      <c r="K53" s="97"/>
    </row>
    <row r="54" spans="2:11" s="6" customFormat="1" ht="7.5" customHeight="1">
      <c r="B54" s="95"/>
      <c r="C54" s="96"/>
      <c r="D54" s="96"/>
      <c r="E54" s="96"/>
      <c r="F54" s="96"/>
      <c r="G54" s="96"/>
      <c r="H54" s="96"/>
      <c r="J54" s="96"/>
      <c r="K54" s="97"/>
    </row>
    <row r="55" spans="2:11" s="6" customFormat="1" ht="13.5" customHeight="1">
      <c r="B55" s="95"/>
      <c r="C55" s="19" t="s">
        <v>27</v>
      </c>
      <c r="D55" s="96"/>
      <c r="E55" s="96"/>
      <c r="F55" s="17" t="str">
        <f>$E$17</f>
        <v>Město Dvůr Králové nad Labem</v>
      </c>
      <c r="G55" s="96"/>
      <c r="H55" s="96"/>
      <c r="I55" s="98" t="s">
        <v>33</v>
      </c>
      <c r="J55" s="17" t="str">
        <f>$E$23</f>
        <v> </v>
      </c>
      <c r="K55" s="97"/>
    </row>
    <row r="56" spans="2:11" s="6" customFormat="1" ht="15" customHeight="1">
      <c r="B56" s="95"/>
      <c r="C56" s="19" t="s">
        <v>31</v>
      </c>
      <c r="D56" s="96"/>
      <c r="E56" s="96"/>
      <c r="F56" s="17">
        <f>IF($E$20="","",$E$20)</f>
      </c>
      <c r="G56" s="96"/>
      <c r="H56" s="96"/>
      <c r="J56" s="96"/>
      <c r="K56" s="97"/>
    </row>
    <row r="57" spans="2:11" s="6" customFormat="1" ht="11.25" customHeight="1">
      <c r="B57" s="95"/>
      <c r="C57" s="96"/>
      <c r="D57" s="96"/>
      <c r="E57" s="96"/>
      <c r="F57" s="96"/>
      <c r="G57" s="96"/>
      <c r="H57" s="96"/>
      <c r="J57" s="96"/>
      <c r="K57" s="97"/>
    </row>
    <row r="58" spans="2:11" s="6" customFormat="1" ht="30" customHeight="1">
      <c r="B58" s="95"/>
      <c r="C58" s="122" t="s">
        <v>105</v>
      </c>
      <c r="D58" s="110"/>
      <c r="E58" s="110"/>
      <c r="F58" s="110"/>
      <c r="G58" s="110"/>
      <c r="H58" s="110"/>
      <c r="I58" s="123"/>
      <c r="J58" s="124" t="s">
        <v>106</v>
      </c>
      <c r="K58" s="125"/>
    </row>
    <row r="59" spans="2:11" s="6" customFormat="1" ht="11.25" customHeight="1">
      <c r="B59" s="95"/>
      <c r="C59" s="96"/>
      <c r="D59" s="96"/>
      <c r="E59" s="96"/>
      <c r="F59" s="96"/>
      <c r="G59" s="96"/>
      <c r="H59" s="96"/>
      <c r="J59" s="96"/>
      <c r="K59" s="97"/>
    </row>
    <row r="60" spans="2:47" s="6" customFormat="1" ht="30" customHeight="1">
      <c r="B60" s="95"/>
      <c r="C60" s="64" t="s">
        <v>107</v>
      </c>
      <c r="D60" s="96"/>
      <c r="E60" s="96"/>
      <c r="F60" s="96"/>
      <c r="G60" s="96"/>
      <c r="H60" s="96"/>
      <c r="J60" s="65">
        <f>ROUND($J$84,2)</f>
        <v>0</v>
      </c>
      <c r="K60" s="97"/>
      <c r="AU60" s="6" t="s">
        <v>108</v>
      </c>
    </row>
    <row r="61" spans="2:11" s="71" customFormat="1" ht="25.5" customHeight="1">
      <c r="B61" s="126"/>
      <c r="C61" s="127"/>
      <c r="D61" s="128" t="s">
        <v>109</v>
      </c>
      <c r="E61" s="128"/>
      <c r="F61" s="128"/>
      <c r="G61" s="128"/>
      <c r="H61" s="128"/>
      <c r="I61" s="129"/>
      <c r="J61" s="130">
        <f>ROUND($J$85,2)</f>
        <v>0</v>
      </c>
      <c r="K61" s="131"/>
    </row>
    <row r="62" spans="2:11" s="81" customFormat="1" ht="20.25" customHeight="1">
      <c r="B62" s="132"/>
      <c r="C62" s="83"/>
      <c r="D62" s="133" t="s">
        <v>113</v>
      </c>
      <c r="E62" s="133"/>
      <c r="F62" s="133"/>
      <c r="G62" s="133"/>
      <c r="H62" s="133"/>
      <c r="I62" s="134"/>
      <c r="J62" s="135">
        <f>ROUND($J$86,2)</f>
        <v>0</v>
      </c>
      <c r="K62" s="136"/>
    </row>
    <row r="63" spans="2:11" s="6" customFormat="1" ht="22.5" customHeight="1">
      <c r="B63" s="95"/>
      <c r="C63" s="96"/>
      <c r="D63" s="96"/>
      <c r="E63" s="96"/>
      <c r="F63" s="96"/>
      <c r="G63" s="96"/>
      <c r="H63" s="96"/>
      <c r="J63" s="96"/>
      <c r="K63" s="97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5"/>
      <c r="C69" s="12" t="s">
        <v>127</v>
      </c>
      <c r="D69" s="96"/>
      <c r="E69" s="96"/>
      <c r="F69" s="96"/>
      <c r="G69" s="96"/>
      <c r="H69" s="96"/>
      <c r="J69" s="96"/>
      <c r="K69" s="96"/>
      <c r="L69" s="139"/>
    </row>
    <row r="70" spans="2:12" s="6" customFormat="1" ht="7.5" customHeight="1">
      <c r="B70" s="95"/>
      <c r="C70" s="96"/>
      <c r="D70" s="96"/>
      <c r="E70" s="96"/>
      <c r="F70" s="96"/>
      <c r="G70" s="96"/>
      <c r="H70" s="96"/>
      <c r="J70" s="96"/>
      <c r="K70" s="96"/>
      <c r="L70" s="139"/>
    </row>
    <row r="71" spans="2:12" s="6" customFormat="1" ht="15" customHeight="1">
      <c r="B71" s="95"/>
      <c r="C71" s="19" t="s">
        <v>15</v>
      </c>
      <c r="D71" s="96"/>
      <c r="E71" s="96"/>
      <c r="F71" s="96"/>
      <c r="G71" s="96"/>
      <c r="H71" s="96"/>
      <c r="J71" s="96"/>
      <c r="K71" s="96"/>
      <c r="L71" s="139"/>
    </row>
    <row r="72" spans="2:12" s="6" customFormat="1" ht="14.25" customHeight="1">
      <c r="B72" s="95"/>
      <c r="C72" s="96"/>
      <c r="D72" s="96"/>
      <c r="E72" s="250" t="str">
        <f>$E$7</f>
        <v>Obnova vnějšího pláště hlavní budovy Hankova domu č.p. 299 ve Dvoře Králové n. Labem - pro rok 2019</v>
      </c>
      <c r="F72" s="251"/>
      <c r="G72" s="251"/>
      <c r="H72" s="251"/>
      <c r="J72" s="96"/>
      <c r="K72" s="96"/>
      <c r="L72" s="139"/>
    </row>
    <row r="73" spans="2:12" s="2" customFormat="1" ht="13.5" customHeight="1">
      <c r="B73" s="10"/>
      <c r="C73" s="19" t="s">
        <v>102</v>
      </c>
      <c r="D73" s="11"/>
      <c r="E73" s="11"/>
      <c r="F73" s="11"/>
      <c r="G73" s="11"/>
      <c r="H73" s="11"/>
      <c r="J73" s="11"/>
      <c r="K73" s="11"/>
      <c r="L73" s="204"/>
    </row>
    <row r="74" spans="2:12" s="6" customFormat="1" ht="14.25" customHeight="1">
      <c r="B74" s="95"/>
      <c r="C74" s="96"/>
      <c r="D74" s="96"/>
      <c r="E74" s="250" t="s">
        <v>705</v>
      </c>
      <c r="F74" s="251"/>
      <c r="G74" s="251"/>
      <c r="H74" s="251"/>
      <c r="J74" s="96"/>
      <c r="K74" s="96"/>
      <c r="L74" s="139"/>
    </row>
    <row r="75" spans="2:12" s="6" customFormat="1" ht="15" customHeight="1">
      <c r="B75" s="95"/>
      <c r="C75" s="19" t="s">
        <v>694</v>
      </c>
      <c r="D75" s="96"/>
      <c r="E75" s="96"/>
      <c r="F75" s="96"/>
      <c r="G75" s="96"/>
      <c r="H75" s="96"/>
      <c r="J75" s="96"/>
      <c r="K75" s="96"/>
      <c r="L75" s="139"/>
    </row>
    <row r="76" spans="2:12" s="6" customFormat="1" ht="18" customHeight="1">
      <c r="B76" s="95"/>
      <c r="C76" s="96"/>
      <c r="D76" s="96"/>
      <c r="E76" s="230" t="str">
        <f>$E$11</f>
        <v>02b - západní díl - zakrývání</v>
      </c>
      <c r="F76" s="251"/>
      <c r="G76" s="251"/>
      <c r="H76" s="251"/>
      <c r="J76" s="96"/>
      <c r="K76" s="96"/>
      <c r="L76" s="139"/>
    </row>
    <row r="77" spans="2:12" s="6" customFormat="1" ht="7.5" customHeight="1">
      <c r="B77" s="95"/>
      <c r="C77" s="96"/>
      <c r="D77" s="96"/>
      <c r="E77" s="96"/>
      <c r="F77" s="96"/>
      <c r="G77" s="96"/>
      <c r="H77" s="96"/>
      <c r="J77" s="96"/>
      <c r="K77" s="96"/>
      <c r="L77" s="139"/>
    </row>
    <row r="78" spans="2:12" s="6" customFormat="1" ht="18" customHeight="1">
      <c r="B78" s="95"/>
      <c r="C78" s="19" t="s">
        <v>21</v>
      </c>
      <c r="D78" s="96"/>
      <c r="E78" s="96"/>
      <c r="F78" s="17" t="str">
        <f>$F$14</f>
        <v> </v>
      </c>
      <c r="G78" s="96"/>
      <c r="H78" s="96"/>
      <c r="I78" s="98" t="s">
        <v>23</v>
      </c>
      <c r="J78" s="52" t="str">
        <f>IF($J$14="","",$J$14)</f>
        <v>15.03.2017</v>
      </c>
      <c r="K78" s="96"/>
      <c r="L78" s="139"/>
    </row>
    <row r="79" spans="2:12" s="6" customFormat="1" ht="7.5" customHeight="1">
      <c r="B79" s="95"/>
      <c r="C79" s="96"/>
      <c r="D79" s="96"/>
      <c r="E79" s="96"/>
      <c r="F79" s="96"/>
      <c r="G79" s="96"/>
      <c r="H79" s="96"/>
      <c r="J79" s="96"/>
      <c r="K79" s="96"/>
      <c r="L79" s="139"/>
    </row>
    <row r="80" spans="2:12" s="6" customFormat="1" ht="13.5" customHeight="1">
      <c r="B80" s="95"/>
      <c r="C80" s="19" t="s">
        <v>27</v>
      </c>
      <c r="D80" s="96"/>
      <c r="E80" s="96"/>
      <c r="F80" s="17" t="str">
        <f>$E$17</f>
        <v>Město Dvůr Králové nad Labem</v>
      </c>
      <c r="G80" s="96"/>
      <c r="H80" s="96"/>
      <c r="I80" s="98" t="s">
        <v>33</v>
      </c>
      <c r="J80" s="17" t="str">
        <f>$E$23</f>
        <v> </v>
      </c>
      <c r="K80" s="96"/>
      <c r="L80" s="139"/>
    </row>
    <row r="81" spans="2:12" s="6" customFormat="1" ht="15" customHeight="1">
      <c r="B81" s="95"/>
      <c r="C81" s="19" t="s">
        <v>31</v>
      </c>
      <c r="D81" s="96"/>
      <c r="E81" s="96"/>
      <c r="F81" s="17">
        <f>IF($E$20="","",$E$20)</f>
      </c>
      <c r="G81" s="96"/>
      <c r="H81" s="96"/>
      <c r="J81" s="96"/>
      <c r="K81" s="96"/>
      <c r="L81" s="139"/>
    </row>
    <row r="82" spans="2:12" s="6" customFormat="1" ht="11.25" customHeight="1">
      <c r="B82" s="95"/>
      <c r="C82" s="96"/>
      <c r="D82" s="96"/>
      <c r="E82" s="96"/>
      <c r="F82" s="96"/>
      <c r="G82" s="96"/>
      <c r="H82" s="96"/>
      <c r="J82" s="96"/>
      <c r="K82" s="96"/>
      <c r="L82" s="139"/>
    </row>
    <row r="83" spans="2:20" s="140" customFormat="1" ht="30" customHeight="1">
      <c r="B83" s="141"/>
      <c r="C83" s="142" t="s">
        <v>128</v>
      </c>
      <c r="D83" s="143" t="s">
        <v>55</v>
      </c>
      <c r="E83" s="143" t="s">
        <v>51</v>
      </c>
      <c r="F83" s="143" t="s">
        <v>129</v>
      </c>
      <c r="G83" s="143" t="s">
        <v>130</v>
      </c>
      <c r="H83" s="143" t="s">
        <v>131</v>
      </c>
      <c r="I83" s="144" t="s">
        <v>132</v>
      </c>
      <c r="J83" s="143" t="s">
        <v>133</v>
      </c>
      <c r="K83" s="145" t="s">
        <v>134</v>
      </c>
      <c r="L83" s="146"/>
      <c r="M83" s="58" t="s">
        <v>135</v>
      </c>
      <c r="N83" s="59" t="s">
        <v>40</v>
      </c>
      <c r="O83" s="59" t="s">
        <v>136</v>
      </c>
      <c r="P83" s="59" t="s">
        <v>137</v>
      </c>
      <c r="Q83" s="59" t="s">
        <v>138</v>
      </c>
      <c r="R83" s="59" t="s">
        <v>139</v>
      </c>
      <c r="S83" s="59" t="s">
        <v>140</v>
      </c>
      <c r="T83" s="60" t="s">
        <v>141</v>
      </c>
    </row>
    <row r="84" spans="2:63" s="6" customFormat="1" ht="30" customHeight="1">
      <c r="B84" s="95"/>
      <c r="C84" s="64" t="s">
        <v>107</v>
      </c>
      <c r="D84" s="96"/>
      <c r="E84" s="96"/>
      <c r="F84" s="96"/>
      <c r="G84" s="96"/>
      <c r="H84" s="96"/>
      <c r="J84" s="147">
        <f>$BK$84</f>
        <v>0</v>
      </c>
      <c r="K84" s="96"/>
      <c r="L84" s="139"/>
      <c r="M84" s="148"/>
      <c r="N84" s="103"/>
      <c r="O84" s="103"/>
      <c r="P84" s="149">
        <f>$P$85</f>
        <v>0</v>
      </c>
      <c r="Q84" s="103"/>
      <c r="R84" s="149">
        <f>$R$85</f>
        <v>0.030276000000000004</v>
      </c>
      <c r="S84" s="103"/>
      <c r="T84" s="150">
        <f>$T$85</f>
        <v>0</v>
      </c>
      <c r="AT84" s="6" t="s">
        <v>69</v>
      </c>
      <c r="AU84" s="6" t="s">
        <v>108</v>
      </c>
      <c r="BK84" s="151">
        <f>$BK$85</f>
        <v>0</v>
      </c>
    </row>
    <row r="85" spans="2:63" s="152" customFormat="1" ht="38.25" customHeight="1">
      <c r="B85" s="153"/>
      <c r="C85" s="154"/>
      <c r="D85" s="154" t="s">
        <v>69</v>
      </c>
      <c r="E85" s="155" t="s">
        <v>142</v>
      </c>
      <c r="F85" s="155" t="s">
        <v>143</v>
      </c>
      <c r="G85" s="154"/>
      <c r="H85" s="154"/>
      <c r="J85" s="156">
        <f>$BK$85</f>
        <v>0</v>
      </c>
      <c r="K85" s="154"/>
      <c r="L85" s="157"/>
      <c r="M85" s="158"/>
      <c r="N85" s="154"/>
      <c r="O85" s="154"/>
      <c r="P85" s="159">
        <f>$P$86</f>
        <v>0</v>
      </c>
      <c r="Q85" s="154"/>
      <c r="R85" s="159">
        <f>$R$86</f>
        <v>0.030276000000000004</v>
      </c>
      <c r="S85" s="154"/>
      <c r="T85" s="160">
        <f>$T$86</f>
        <v>0</v>
      </c>
      <c r="AR85" s="161" t="s">
        <v>20</v>
      </c>
      <c r="AT85" s="161" t="s">
        <v>69</v>
      </c>
      <c r="AU85" s="161" t="s">
        <v>70</v>
      </c>
      <c r="AY85" s="161" t="s">
        <v>144</v>
      </c>
      <c r="BK85" s="162">
        <f>$BK$86</f>
        <v>0</v>
      </c>
    </row>
    <row r="86" spans="2:63" s="152" customFormat="1" ht="20.25" customHeight="1">
      <c r="B86" s="153"/>
      <c r="C86" s="154"/>
      <c r="D86" s="154" t="s">
        <v>69</v>
      </c>
      <c r="E86" s="163" t="s">
        <v>169</v>
      </c>
      <c r="F86" s="163" t="s">
        <v>170</v>
      </c>
      <c r="G86" s="154"/>
      <c r="H86" s="154"/>
      <c r="J86" s="164">
        <f>$BK$86</f>
        <v>0</v>
      </c>
      <c r="K86" s="154"/>
      <c r="L86" s="157"/>
      <c r="M86" s="158"/>
      <c r="N86" s="154"/>
      <c r="O86" s="154"/>
      <c r="P86" s="159">
        <f>SUM($P$87:$P$91)</f>
        <v>0</v>
      </c>
      <c r="Q86" s="154"/>
      <c r="R86" s="159">
        <f>SUM($R$87:$R$91)</f>
        <v>0.030276000000000004</v>
      </c>
      <c r="S86" s="154"/>
      <c r="T86" s="160">
        <f>SUM($T$87:$T$91)</f>
        <v>0</v>
      </c>
      <c r="AR86" s="161" t="s">
        <v>20</v>
      </c>
      <c r="AT86" s="161" t="s">
        <v>69</v>
      </c>
      <c r="AU86" s="161" t="s">
        <v>20</v>
      </c>
      <c r="AY86" s="161" t="s">
        <v>144</v>
      </c>
      <c r="BK86" s="162">
        <f>SUM($BK$87:$BK$91)</f>
        <v>0</v>
      </c>
    </row>
    <row r="87" spans="2:65" s="6" customFormat="1" ht="13.5" customHeight="1">
      <c r="B87" s="95"/>
      <c r="C87" s="165" t="s">
        <v>20</v>
      </c>
      <c r="D87" s="165" t="s">
        <v>147</v>
      </c>
      <c r="E87" s="166" t="s">
        <v>696</v>
      </c>
      <c r="F87" s="167" t="s">
        <v>697</v>
      </c>
      <c r="G87" s="168" t="s">
        <v>150</v>
      </c>
      <c r="H87" s="169">
        <v>108.75</v>
      </c>
      <c r="I87" s="170"/>
      <c r="J87" s="171">
        <f>ROUND($I$87*$H$87,2)</f>
        <v>0</v>
      </c>
      <c r="K87" s="167"/>
      <c r="L87" s="139"/>
      <c r="M87" s="172"/>
      <c r="N87" s="173" t="s">
        <v>41</v>
      </c>
      <c r="O87" s="96"/>
      <c r="P87" s="96"/>
      <c r="Q87" s="174">
        <v>0.00012</v>
      </c>
      <c r="R87" s="174">
        <f>$Q$87*$H$87</f>
        <v>0.01305</v>
      </c>
      <c r="S87" s="174">
        <v>0</v>
      </c>
      <c r="T87" s="175">
        <f>$S$87*$H$87</f>
        <v>0</v>
      </c>
      <c r="AR87" s="99" t="s">
        <v>94</v>
      </c>
      <c r="AT87" s="99" t="s">
        <v>147</v>
      </c>
      <c r="AU87" s="99" t="s">
        <v>78</v>
      </c>
      <c r="AY87" s="6" t="s">
        <v>144</v>
      </c>
      <c r="BE87" s="176">
        <f>IF($N$87="základní",$J$87,0)</f>
        <v>0</v>
      </c>
      <c r="BF87" s="176">
        <f>IF($N$87="snížená",$J$87,0)</f>
        <v>0</v>
      </c>
      <c r="BG87" s="176">
        <f>IF($N$87="zákl. přenesená",$J$87,0)</f>
        <v>0</v>
      </c>
      <c r="BH87" s="176">
        <f>IF($N$87="sníž. přenesená",$J$87,0)</f>
        <v>0</v>
      </c>
      <c r="BI87" s="176">
        <f>IF($N$87="nulová",$J$87,0)</f>
        <v>0</v>
      </c>
      <c r="BJ87" s="99" t="s">
        <v>20</v>
      </c>
      <c r="BK87" s="176">
        <f>ROUND($I$87*$H$87,2)</f>
        <v>0</v>
      </c>
      <c r="BL87" s="99" t="s">
        <v>94</v>
      </c>
      <c r="BM87" s="99" t="s">
        <v>1022</v>
      </c>
    </row>
    <row r="88" spans="2:51" s="6" customFormat="1" ht="13.5" customHeight="1">
      <c r="B88" s="177"/>
      <c r="C88" s="178"/>
      <c r="D88" s="179" t="s">
        <v>153</v>
      </c>
      <c r="E88" s="180"/>
      <c r="F88" s="180" t="s">
        <v>1023</v>
      </c>
      <c r="G88" s="178"/>
      <c r="H88" s="181">
        <v>63.75</v>
      </c>
      <c r="J88" s="178"/>
      <c r="K88" s="178"/>
      <c r="L88" s="182"/>
      <c r="M88" s="183"/>
      <c r="N88" s="178"/>
      <c r="O88" s="178"/>
      <c r="P88" s="178"/>
      <c r="Q88" s="178"/>
      <c r="R88" s="178"/>
      <c r="S88" s="178"/>
      <c r="T88" s="184"/>
      <c r="AT88" s="185" t="s">
        <v>153</v>
      </c>
      <c r="AU88" s="185" t="s">
        <v>78</v>
      </c>
      <c r="AV88" s="185" t="s">
        <v>78</v>
      </c>
      <c r="AW88" s="185" t="s">
        <v>108</v>
      </c>
      <c r="AX88" s="185" t="s">
        <v>70</v>
      </c>
      <c r="AY88" s="185" t="s">
        <v>144</v>
      </c>
    </row>
    <row r="89" spans="2:51" s="6" customFormat="1" ht="13.5" customHeight="1">
      <c r="B89" s="177"/>
      <c r="C89" s="178"/>
      <c r="D89" s="189" t="s">
        <v>153</v>
      </c>
      <c r="E89" s="178"/>
      <c r="F89" s="180" t="s">
        <v>1024</v>
      </c>
      <c r="G89" s="178"/>
      <c r="H89" s="181">
        <v>45</v>
      </c>
      <c r="J89" s="178"/>
      <c r="K89" s="178"/>
      <c r="L89" s="182"/>
      <c r="M89" s="183"/>
      <c r="N89" s="178"/>
      <c r="O89" s="178"/>
      <c r="P89" s="178"/>
      <c r="Q89" s="178"/>
      <c r="R89" s="178"/>
      <c r="S89" s="178"/>
      <c r="T89" s="184"/>
      <c r="AT89" s="185" t="s">
        <v>153</v>
      </c>
      <c r="AU89" s="185" t="s">
        <v>78</v>
      </c>
      <c r="AV89" s="185" t="s">
        <v>78</v>
      </c>
      <c r="AW89" s="185" t="s">
        <v>108</v>
      </c>
      <c r="AX89" s="185" t="s">
        <v>70</v>
      </c>
      <c r="AY89" s="185" t="s">
        <v>144</v>
      </c>
    </row>
    <row r="90" spans="2:65" s="6" customFormat="1" ht="13.5" customHeight="1">
      <c r="B90" s="95"/>
      <c r="C90" s="165" t="s">
        <v>78</v>
      </c>
      <c r="D90" s="165" t="s">
        <v>147</v>
      </c>
      <c r="E90" s="166" t="s">
        <v>701</v>
      </c>
      <c r="F90" s="167" t="s">
        <v>702</v>
      </c>
      <c r="G90" s="168" t="s">
        <v>150</v>
      </c>
      <c r="H90" s="169">
        <v>143.55</v>
      </c>
      <c r="I90" s="170"/>
      <c r="J90" s="171">
        <f>ROUND($I$90*$H$90,2)</f>
        <v>0</v>
      </c>
      <c r="K90" s="167" t="s">
        <v>151</v>
      </c>
      <c r="L90" s="139"/>
      <c r="M90" s="172"/>
      <c r="N90" s="173" t="s">
        <v>41</v>
      </c>
      <c r="O90" s="96"/>
      <c r="P90" s="96"/>
      <c r="Q90" s="174">
        <v>0.00012</v>
      </c>
      <c r="R90" s="174">
        <f>$Q$90*$H$90</f>
        <v>0.017226</v>
      </c>
      <c r="S90" s="174">
        <v>0</v>
      </c>
      <c r="T90" s="175">
        <f>$S$90*$H$90</f>
        <v>0</v>
      </c>
      <c r="AR90" s="99" t="s">
        <v>94</v>
      </c>
      <c r="AT90" s="99" t="s">
        <v>147</v>
      </c>
      <c r="AU90" s="99" t="s">
        <v>78</v>
      </c>
      <c r="AY90" s="6" t="s">
        <v>144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20</v>
      </c>
      <c r="BK90" s="176">
        <f>ROUND($I$90*$H$90,2)</f>
        <v>0</v>
      </c>
      <c r="BL90" s="99" t="s">
        <v>94</v>
      </c>
      <c r="BM90" s="99" t="s">
        <v>1025</v>
      </c>
    </row>
    <row r="91" spans="2:51" s="6" customFormat="1" ht="13.5" customHeight="1">
      <c r="B91" s="177"/>
      <c r="C91" s="178"/>
      <c r="D91" s="179" t="s">
        <v>153</v>
      </c>
      <c r="E91" s="180"/>
      <c r="F91" s="180" t="s">
        <v>1026</v>
      </c>
      <c r="G91" s="178"/>
      <c r="H91" s="181">
        <v>143.55</v>
      </c>
      <c r="J91" s="178"/>
      <c r="K91" s="178"/>
      <c r="L91" s="182"/>
      <c r="M91" s="205"/>
      <c r="N91" s="206"/>
      <c r="O91" s="206"/>
      <c r="P91" s="206"/>
      <c r="Q91" s="206"/>
      <c r="R91" s="206"/>
      <c r="S91" s="206"/>
      <c r="T91" s="207"/>
      <c r="AT91" s="185" t="s">
        <v>153</v>
      </c>
      <c r="AU91" s="185" t="s">
        <v>78</v>
      </c>
      <c r="AV91" s="185" t="s">
        <v>78</v>
      </c>
      <c r="AW91" s="185" t="s">
        <v>108</v>
      </c>
      <c r="AX91" s="185" t="s">
        <v>20</v>
      </c>
      <c r="AY91" s="185" t="s">
        <v>144</v>
      </c>
    </row>
    <row r="92" spans="2:12" s="6" customFormat="1" ht="7.5" customHeight="1">
      <c r="B92" s="115"/>
      <c r="C92" s="116"/>
      <c r="D92" s="116"/>
      <c r="E92" s="116"/>
      <c r="F92" s="116"/>
      <c r="G92" s="116"/>
      <c r="H92" s="116"/>
      <c r="I92" s="117"/>
      <c r="J92" s="116"/>
      <c r="K92" s="116"/>
      <c r="L92" s="139"/>
    </row>
    <row r="309" s="2" customFormat="1" ht="12" customHeight="1"/>
  </sheetData>
  <sheetProtection password="CC35" sheet="1" objects="1" scenarios="1" formatColumns="0" formatRows="0" sort="0" autoFilter="0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6" customFormat="1" ht="13.5" customHeight="1">
      <c r="B8" s="95"/>
      <c r="C8" s="96"/>
      <c r="D8" s="19" t="s">
        <v>102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230" t="s">
        <v>1027</v>
      </c>
      <c r="F9" s="251"/>
      <c r="G9" s="251"/>
      <c r="H9" s="251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18</v>
      </c>
      <c r="E11" s="96"/>
      <c r="F11" s="17"/>
      <c r="G11" s="96"/>
      <c r="H11" s="96"/>
      <c r="I11" s="98" t="s">
        <v>19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22</v>
      </c>
      <c r="G12" s="96"/>
      <c r="H12" s="96"/>
      <c r="I12" s="98" t="s">
        <v>23</v>
      </c>
      <c r="J12" s="52" t="str">
        <f>'Rekapitulace stavby'!$AN$8</f>
        <v>15.03.2017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27</v>
      </c>
      <c r="E14" s="96"/>
      <c r="F14" s="96"/>
      <c r="G14" s="96"/>
      <c r="H14" s="96"/>
      <c r="I14" s="98" t="s">
        <v>28</v>
      </c>
      <c r="J14" s="17"/>
      <c r="K14" s="97"/>
    </row>
    <row r="15" spans="2:11" s="6" customFormat="1" ht="18" customHeight="1">
      <c r="B15" s="95"/>
      <c r="C15" s="96"/>
      <c r="D15" s="96"/>
      <c r="E15" s="17" t="s">
        <v>29</v>
      </c>
      <c r="F15" s="96"/>
      <c r="G15" s="96"/>
      <c r="H15" s="96"/>
      <c r="I15" s="98" t="s">
        <v>30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31</v>
      </c>
      <c r="E17" s="96"/>
      <c r="F17" s="96"/>
      <c r="G17" s="96"/>
      <c r="H17" s="96"/>
      <c r="I17" s="98" t="s">
        <v>28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30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33</v>
      </c>
      <c r="E20" s="96"/>
      <c r="F20" s="96"/>
      <c r="G20" s="96"/>
      <c r="H20" s="96"/>
      <c r="I20" s="98" t="s">
        <v>28</v>
      </c>
      <c r="J20" s="17">
        <f>IF('Rekapitulace stavby'!$AN$16="","",'Rekapitulace stavby'!$AN$16)</f>
      </c>
      <c r="K20" s="97"/>
    </row>
    <row r="21" spans="2:11" s="6" customFormat="1" ht="18" customHeight="1">
      <c r="B21" s="95"/>
      <c r="C21" s="96"/>
      <c r="D21" s="96"/>
      <c r="E21" s="17" t="str">
        <f>IF('Rekapitulace stavby'!$E$17="","",'Rekapitulace stavby'!$E$17)</f>
        <v> </v>
      </c>
      <c r="F21" s="96"/>
      <c r="G21" s="96"/>
      <c r="H21" s="96"/>
      <c r="I21" s="98" t="s">
        <v>30</v>
      </c>
      <c r="J21" s="17">
        <f>IF('Rekapitulace stavby'!$AN$17="","",'Rekapitulace stavby'!$AN$17)</f>
      </c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35</v>
      </c>
      <c r="E23" s="96"/>
      <c r="F23" s="96"/>
      <c r="G23" s="96"/>
      <c r="H23" s="96"/>
      <c r="J23" s="96"/>
      <c r="K23" s="97"/>
    </row>
    <row r="24" spans="2:11" s="99" customFormat="1" ht="13.5" customHeight="1">
      <c r="B24" s="100"/>
      <c r="C24" s="101"/>
      <c r="D24" s="101"/>
      <c r="E24" s="218"/>
      <c r="F24" s="252"/>
      <c r="G24" s="252"/>
      <c r="H24" s="252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36</v>
      </c>
      <c r="E27" s="96"/>
      <c r="F27" s="96"/>
      <c r="G27" s="96"/>
      <c r="H27" s="96"/>
      <c r="J27" s="65">
        <f>ROUND($J$87,2)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38</v>
      </c>
      <c r="G29" s="96"/>
      <c r="H29" s="96"/>
      <c r="I29" s="107" t="s">
        <v>37</v>
      </c>
      <c r="J29" s="28" t="s">
        <v>39</v>
      </c>
      <c r="K29" s="97"/>
    </row>
    <row r="30" spans="2:11" s="6" customFormat="1" ht="15" customHeight="1">
      <c r="B30" s="95"/>
      <c r="C30" s="96"/>
      <c r="D30" s="30" t="s">
        <v>40</v>
      </c>
      <c r="E30" s="30" t="s">
        <v>41</v>
      </c>
      <c r="F30" s="108">
        <f>ROUND(SUM($BE$87:$BE$263),2)</f>
        <v>0</v>
      </c>
      <c r="G30" s="96"/>
      <c r="H30" s="96"/>
      <c r="I30" s="109">
        <v>0.21</v>
      </c>
      <c r="J30" s="108">
        <f>ROUND(SUM($BE$87:$BE$263)*$I$30,2)</f>
        <v>0</v>
      </c>
      <c r="K30" s="97"/>
    </row>
    <row r="31" spans="2:11" s="6" customFormat="1" ht="15" customHeight="1">
      <c r="B31" s="95"/>
      <c r="C31" s="96"/>
      <c r="D31" s="96"/>
      <c r="E31" s="30" t="s">
        <v>42</v>
      </c>
      <c r="F31" s="108">
        <f>ROUND(SUM($BF$87:$BF$263),2)</f>
        <v>0</v>
      </c>
      <c r="G31" s="96"/>
      <c r="H31" s="96"/>
      <c r="I31" s="109">
        <v>0.15</v>
      </c>
      <c r="J31" s="108">
        <f>ROUND(SUM($BF$87:$BF$263)*$I$31,2)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43</v>
      </c>
      <c r="F32" s="108">
        <f>ROUND(SUM($BG$87:$BG$263),2)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44</v>
      </c>
      <c r="F33" s="108">
        <f>ROUND(SUM($BH$87:$BH$263),2)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45</v>
      </c>
      <c r="F34" s="108">
        <f>ROUND(SUM($BI$87:$BI$263),2)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46</v>
      </c>
      <c r="E36" s="111"/>
      <c r="F36" s="111"/>
      <c r="G36" s="112" t="s">
        <v>47</v>
      </c>
      <c r="H36" s="35" t="s">
        <v>48</v>
      </c>
      <c r="I36" s="113"/>
      <c r="J36" s="36">
        <f>ROUND(SUM($J$27:$J$34),2)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104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15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250" t="str">
        <f>$E$7</f>
        <v>Obnova vnějšího pláště hlavní budovy Hankova domu č.p. 299 ve Dvoře Králové n. Labem - pro rok 2019</v>
      </c>
      <c r="F45" s="251"/>
      <c r="G45" s="251"/>
      <c r="H45" s="251"/>
      <c r="J45" s="96"/>
      <c r="K45" s="97"/>
    </row>
    <row r="46" spans="2:11" s="6" customFormat="1" ht="15" customHeight="1">
      <c r="B46" s="95"/>
      <c r="C46" s="19" t="s">
        <v>102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230" t="str">
        <f>$E$9</f>
        <v>3 - Jižní průčelí - východní díl</v>
      </c>
      <c r="F47" s="251"/>
      <c r="G47" s="251"/>
      <c r="H47" s="251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 </v>
      </c>
      <c r="G49" s="96"/>
      <c r="H49" s="96"/>
      <c r="I49" s="98" t="s">
        <v>23</v>
      </c>
      <c r="J49" s="52" t="str">
        <f>IF($J$12="","",$J$12)</f>
        <v>15.03.2017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27</v>
      </c>
      <c r="D51" s="96"/>
      <c r="E51" s="96"/>
      <c r="F51" s="17" t="str">
        <f>$E$15</f>
        <v>Město Dvůr Králové nad Labem</v>
      </c>
      <c r="G51" s="96"/>
      <c r="H51" s="96"/>
      <c r="I51" s="98" t="s">
        <v>33</v>
      </c>
      <c r="J51" s="17" t="str">
        <f>$E$21</f>
        <v> </v>
      </c>
      <c r="K51" s="97"/>
    </row>
    <row r="52" spans="2:11" s="6" customFormat="1" ht="15" customHeight="1">
      <c r="B52" s="95"/>
      <c r="C52" s="19" t="s">
        <v>31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105</v>
      </c>
      <c r="D54" s="110"/>
      <c r="E54" s="110"/>
      <c r="F54" s="110"/>
      <c r="G54" s="110"/>
      <c r="H54" s="110"/>
      <c r="I54" s="123"/>
      <c r="J54" s="124" t="s">
        <v>106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107</v>
      </c>
      <c r="D56" s="96"/>
      <c r="E56" s="96"/>
      <c r="F56" s="96"/>
      <c r="G56" s="96"/>
      <c r="H56" s="96"/>
      <c r="J56" s="65">
        <f>ROUND($J$87,2)</f>
        <v>0</v>
      </c>
      <c r="K56" s="97"/>
      <c r="AU56" s="6" t="s">
        <v>108</v>
      </c>
    </row>
    <row r="57" spans="2:11" s="71" customFormat="1" ht="25.5" customHeight="1">
      <c r="B57" s="126"/>
      <c r="C57" s="127"/>
      <c r="D57" s="128" t="s">
        <v>109</v>
      </c>
      <c r="E57" s="128"/>
      <c r="F57" s="128"/>
      <c r="G57" s="128"/>
      <c r="H57" s="128"/>
      <c r="I57" s="129"/>
      <c r="J57" s="130">
        <f>ROUND($J$88,2)</f>
        <v>0</v>
      </c>
      <c r="K57" s="131"/>
    </row>
    <row r="58" spans="2:11" s="81" customFormat="1" ht="20.25" customHeight="1">
      <c r="B58" s="132"/>
      <c r="C58" s="83"/>
      <c r="D58" s="133" t="s">
        <v>111</v>
      </c>
      <c r="E58" s="133"/>
      <c r="F58" s="133"/>
      <c r="G58" s="133"/>
      <c r="H58" s="133"/>
      <c r="I58" s="134"/>
      <c r="J58" s="135">
        <f>ROUND($J$89,2)</f>
        <v>0</v>
      </c>
      <c r="K58" s="136"/>
    </row>
    <row r="59" spans="2:11" s="81" customFormat="1" ht="20.25" customHeight="1">
      <c r="B59" s="132"/>
      <c r="C59" s="83"/>
      <c r="D59" s="133" t="s">
        <v>113</v>
      </c>
      <c r="E59" s="133"/>
      <c r="F59" s="133"/>
      <c r="G59" s="133"/>
      <c r="H59" s="133"/>
      <c r="I59" s="134"/>
      <c r="J59" s="135">
        <f>ROUND($J$94,2)</f>
        <v>0</v>
      </c>
      <c r="K59" s="136"/>
    </row>
    <row r="60" spans="2:11" s="81" customFormat="1" ht="20.25" customHeight="1">
      <c r="B60" s="132"/>
      <c r="C60" s="83"/>
      <c r="D60" s="133" t="s">
        <v>114</v>
      </c>
      <c r="E60" s="133"/>
      <c r="F60" s="133"/>
      <c r="G60" s="133"/>
      <c r="H60" s="133"/>
      <c r="I60" s="134"/>
      <c r="J60" s="135">
        <f>ROUND($J$154,2)</f>
        <v>0</v>
      </c>
      <c r="K60" s="136"/>
    </row>
    <row r="61" spans="2:11" s="81" customFormat="1" ht="20.25" customHeight="1">
      <c r="B61" s="132"/>
      <c r="C61" s="83"/>
      <c r="D61" s="133" t="s">
        <v>115</v>
      </c>
      <c r="E61" s="133"/>
      <c r="F61" s="133"/>
      <c r="G61" s="133"/>
      <c r="H61" s="133"/>
      <c r="I61" s="134"/>
      <c r="J61" s="135">
        <f>ROUND($J$186,2)</f>
        <v>0</v>
      </c>
      <c r="K61" s="136"/>
    </row>
    <row r="62" spans="2:11" s="81" customFormat="1" ht="20.25" customHeight="1">
      <c r="B62" s="132"/>
      <c r="C62" s="83"/>
      <c r="D62" s="133" t="s">
        <v>116</v>
      </c>
      <c r="E62" s="133"/>
      <c r="F62" s="133"/>
      <c r="G62" s="133"/>
      <c r="H62" s="133"/>
      <c r="I62" s="134"/>
      <c r="J62" s="135">
        <f>ROUND($J$188,2)</f>
        <v>0</v>
      </c>
      <c r="K62" s="136"/>
    </row>
    <row r="63" spans="2:11" s="71" customFormat="1" ht="25.5" customHeight="1">
      <c r="B63" s="126"/>
      <c r="C63" s="127"/>
      <c r="D63" s="128" t="s">
        <v>117</v>
      </c>
      <c r="E63" s="128"/>
      <c r="F63" s="128"/>
      <c r="G63" s="128"/>
      <c r="H63" s="128"/>
      <c r="I63" s="129"/>
      <c r="J63" s="130">
        <f>ROUND($J$194,2)</f>
        <v>0</v>
      </c>
      <c r="K63" s="131"/>
    </row>
    <row r="64" spans="2:11" s="81" customFormat="1" ht="20.25" customHeight="1">
      <c r="B64" s="132"/>
      <c r="C64" s="83"/>
      <c r="D64" s="133" t="s">
        <v>121</v>
      </c>
      <c r="E64" s="133"/>
      <c r="F64" s="133"/>
      <c r="G64" s="133"/>
      <c r="H64" s="133"/>
      <c r="I64" s="134"/>
      <c r="J64" s="135">
        <f>ROUND($J$195,2)</f>
        <v>0</v>
      </c>
      <c r="K64" s="136"/>
    </row>
    <row r="65" spans="2:11" s="81" customFormat="1" ht="20.25" customHeight="1">
      <c r="B65" s="132"/>
      <c r="C65" s="83"/>
      <c r="D65" s="133" t="s">
        <v>122</v>
      </c>
      <c r="E65" s="133"/>
      <c r="F65" s="133"/>
      <c r="G65" s="133"/>
      <c r="H65" s="133"/>
      <c r="I65" s="134"/>
      <c r="J65" s="135">
        <f>ROUND($J$234,2)</f>
        <v>0</v>
      </c>
      <c r="K65" s="136"/>
    </row>
    <row r="66" spans="2:11" s="81" customFormat="1" ht="20.25" customHeight="1">
      <c r="B66" s="132"/>
      <c r="C66" s="83"/>
      <c r="D66" s="133" t="s">
        <v>707</v>
      </c>
      <c r="E66" s="133"/>
      <c r="F66" s="133"/>
      <c r="G66" s="133"/>
      <c r="H66" s="133"/>
      <c r="I66" s="134"/>
      <c r="J66" s="135">
        <f>ROUND($J$240,2)</f>
        <v>0</v>
      </c>
      <c r="K66" s="136"/>
    </row>
    <row r="67" spans="2:11" s="81" customFormat="1" ht="20.25" customHeight="1">
      <c r="B67" s="132"/>
      <c r="C67" s="83"/>
      <c r="D67" s="133" t="s">
        <v>124</v>
      </c>
      <c r="E67" s="133"/>
      <c r="F67" s="133"/>
      <c r="G67" s="133"/>
      <c r="H67" s="133"/>
      <c r="I67" s="134"/>
      <c r="J67" s="135">
        <f>ROUND($J$261,2)</f>
        <v>0</v>
      </c>
      <c r="K67" s="136"/>
    </row>
    <row r="68" spans="2:11" s="6" customFormat="1" ht="22.5" customHeight="1">
      <c r="B68" s="95"/>
      <c r="C68" s="96"/>
      <c r="D68" s="96"/>
      <c r="E68" s="96"/>
      <c r="F68" s="96"/>
      <c r="G68" s="96"/>
      <c r="H68" s="96"/>
      <c r="J68" s="96"/>
      <c r="K68" s="97"/>
    </row>
    <row r="69" spans="2:11" s="6" customFormat="1" ht="7.5" customHeight="1">
      <c r="B69" s="115"/>
      <c r="C69" s="116"/>
      <c r="D69" s="116"/>
      <c r="E69" s="116"/>
      <c r="F69" s="116"/>
      <c r="G69" s="116"/>
      <c r="H69" s="116"/>
      <c r="I69" s="117"/>
      <c r="J69" s="116"/>
      <c r="K69" s="118"/>
    </row>
    <row r="73" spans="2:12" s="6" customFormat="1" ht="7.5" customHeight="1">
      <c r="B73" s="137"/>
      <c r="C73" s="138"/>
      <c r="D73" s="138"/>
      <c r="E73" s="138"/>
      <c r="F73" s="138"/>
      <c r="G73" s="138"/>
      <c r="H73" s="138"/>
      <c r="I73" s="120"/>
      <c r="J73" s="138"/>
      <c r="K73" s="138"/>
      <c r="L73" s="139"/>
    </row>
    <row r="74" spans="2:12" s="6" customFormat="1" ht="37.5" customHeight="1">
      <c r="B74" s="95"/>
      <c r="C74" s="12" t="s">
        <v>127</v>
      </c>
      <c r="D74" s="96"/>
      <c r="E74" s="96"/>
      <c r="F74" s="96"/>
      <c r="G74" s="96"/>
      <c r="H74" s="96"/>
      <c r="J74" s="96"/>
      <c r="K74" s="96"/>
      <c r="L74" s="139"/>
    </row>
    <row r="75" spans="2:12" s="6" customFormat="1" ht="7.5" customHeight="1">
      <c r="B75" s="95"/>
      <c r="C75" s="96"/>
      <c r="D75" s="96"/>
      <c r="E75" s="96"/>
      <c r="F75" s="96"/>
      <c r="G75" s="96"/>
      <c r="H75" s="96"/>
      <c r="J75" s="96"/>
      <c r="K75" s="96"/>
      <c r="L75" s="139"/>
    </row>
    <row r="76" spans="2:12" s="6" customFormat="1" ht="15" customHeight="1">
      <c r="B76" s="95"/>
      <c r="C76" s="19" t="s">
        <v>15</v>
      </c>
      <c r="D76" s="96"/>
      <c r="E76" s="96"/>
      <c r="F76" s="96"/>
      <c r="G76" s="96"/>
      <c r="H76" s="96"/>
      <c r="J76" s="96"/>
      <c r="K76" s="96"/>
      <c r="L76" s="139"/>
    </row>
    <row r="77" spans="2:12" s="6" customFormat="1" ht="14.25" customHeight="1">
      <c r="B77" s="95"/>
      <c r="C77" s="96"/>
      <c r="D77" s="96"/>
      <c r="E77" s="250" t="str">
        <f>$E$7</f>
        <v>Obnova vnějšího pláště hlavní budovy Hankova domu č.p. 299 ve Dvoře Králové n. Labem - pro rok 2019</v>
      </c>
      <c r="F77" s="251"/>
      <c r="G77" s="251"/>
      <c r="H77" s="251"/>
      <c r="J77" s="96"/>
      <c r="K77" s="96"/>
      <c r="L77" s="139"/>
    </row>
    <row r="78" spans="2:12" s="6" customFormat="1" ht="15" customHeight="1">
      <c r="B78" s="95"/>
      <c r="C78" s="19" t="s">
        <v>102</v>
      </c>
      <c r="D78" s="96"/>
      <c r="E78" s="96"/>
      <c r="F78" s="96"/>
      <c r="G78" s="96"/>
      <c r="H78" s="96"/>
      <c r="J78" s="96"/>
      <c r="K78" s="96"/>
      <c r="L78" s="139"/>
    </row>
    <row r="79" spans="2:12" s="6" customFormat="1" ht="18" customHeight="1">
      <c r="B79" s="95"/>
      <c r="C79" s="96"/>
      <c r="D79" s="96"/>
      <c r="E79" s="230" t="str">
        <f>$E$9</f>
        <v>3 - Jižní průčelí - východní díl</v>
      </c>
      <c r="F79" s="251"/>
      <c r="G79" s="251"/>
      <c r="H79" s="251"/>
      <c r="J79" s="96"/>
      <c r="K79" s="96"/>
      <c r="L79" s="139"/>
    </row>
    <row r="80" spans="2:12" s="6" customFormat="1" ht="7.5" customHeight="1">
      <c r="B80" s="95"/>
      <c r="C80" s="96"/>
      <c r="D80" s="96"/>
      <c r="E80" s="96"/>
      <c r="F80" s="96"/>
      <c r="G80" s="96"/>
      <c r="H80" s="96"/>
      <c r="J80" s="96"/>
      <c r="K80" s="96"/>
      <c r="L80" s="139"/>
    </row>
    <row r="81" spans="2:12" s="6" customFormat="1" ht="18" customHeight="1">
      <c r="B81" s="95"/>
      <c r="C81" s="19" t="s">
        <v>21</v>
      </c>
      <c r="D81" s="96"/>
      <c r="E81" s="96"/>
      <c r="F81" s="17" t="str">
        <f>$F$12</f>
        <v> </v>
      </c>
      <c r="G81" s="96"/>
      <c r="H81" s="96"/>
      <c r="I81" s="98" t="s">
        <v>23</v>
      </c>
      <c r="J81" s="52" t="str">
        <f>IF($J$12="","",$J$12)</f>
        <v>15.03.2017</v>
      </c>
      <c r="K81" s="96"/>
      <c r="L81" s="139"/>
    </row>
    <row r="82" spans="2:12" s="6" customFormat="1" ht="7.5" customHeight="1">
      <c r="B82" s="95"/>
      <c r="C82" s="96"/>
      <c r="D82" s="96"/>
      <c r="E82" s="96"/>
      <c r="F82" s="96"/>
      <c r="G82" s="96"/>
      <c r="H82" s="96"/>
      <c r="J82" s="96"/>
      <c r="K82" s="96"/>
      <c r="L82" s="139"/>
    </row>
    <row r="83" spans="2:12" s="6" customFormat="1" ht="13.5" customHeight="1">
      <c r="B83" s="95"/>
      <c r="C83" s="19" t="s">
        <v>27</v>
      </c>
      <c r="D83" s="96"/>
      <c r="E83" s="96"/>
      <c r="F83" s="17" t="str">
        <f>$E$15</f>
        <v>Město Dvůr Králové nad Labem</v>
      </c>
      <c r="G83" s="96"/>
      <c r="H83" s="96"/>
      <c r="I83" s="98" t="s">
        <v>33</v>
      </c>
      <c r="J83" s="17" t="str">
        <f>$E$21</f>
        <v> </v>
      </c>
      <c r="K83" s="96"/>
      <c r="L83" s="139"/>
    </row>
    <row r="84" spans="2:12" s="6" customFormat="1" ht="15" customHeight="1">
      <c r="B84" s="95"/>
      <c r="C84" s="19" t="s">
        <v>31</v>
      </c>
      <c r="D84" s="96"/>
      <c r="E84" s="96"/>
      <c r="F84" s="17">
        <f>IF($E$18="","",$E$18)</f>
      </c>
      <c r="G84" s="96"/>
      <c r="H84" s="96"/>
      <c r="J84" s="96"/>
      <c r="K84" s="96"/>
      <c r="L84" s="139"/>
    </row>
    <row r="85" spans="2:12" s="6" customFormat="1" ht="11.25" customHeight="1">
      <c r="B85" s="95"/>
      <c r="C85" s="96"/>
      <c r="D85" s="96"/>
      <c r="E85" s="96"/>
      <c r="F85" s="96"/>
      <c r="G85" s="96"/>
      <c r="H85" s="96"/>
      <c r="J85" s="96"/>
      <c r="K85" s="96"/>
      <c r="L85" s="139"/>
    </row>
    <row r="86" spans="2:20" s="140" customFormat="1" ht="30" customHeight="1">
      <c r="B86" s="141"/>
      <c r="C86" s="142" t="s">
        <v>128</v>
      </c>
      <c r="D86" s="143" t="s">
        <v>55</v>
      </c>
      <c r="E86" s="143" t="s">
        <v>51</v>
      </c>
      <c r="F86" s="143" t="s">
        <v>129</v>
      </c>
      <c r="G86" s="143" t="s">
        <v>130</v>
      </c>
      <c r="H86" s="143" t="s">
        <v>131</v>
      </c>
      <c r="I86" s="144" t="s">
        <v>132</v>
      </c>
      <c r="J86" s="143" t="s">
        <v>133</v>
      </c>
      <c r="K86" s="145" t="s">
        <v>134</v>
      </c>
      <c r="L86" s="146"/>
      <c r="M86" s="58" t="s">
        <v>135</v>
      </c>
      <c r="N86" s="59" t="s">
        <v>40</v>
      </c>
      <c r="O86" s="59" t="s">
        <v>136</v>
      </c>
      <c r="P86" s="59" t="s">
        <v>137</v>
      </c>
      <c r="Q86" s="59" t="s">
        <v>138</v>
      </c>
      <c r="R86" s="59" t="s">
        <v>139</v>
      </c>
      <c r="S86" s="59" t="s">
        <v>140</v>
      </c>
      <c r="T86" s="60" t="s">
        <v>141</v>
      </c>
    </row>
    <row r="87" spans="2:63" s="6" customFormat="1" ht="30" customHeight="1">
      <c r="B87" s="95"/>
      <c r="C87" s="64" t="s">
        <v>107</v>
      </c>
      <c r="D87" s="96"/>
      <c r="E87" s="96"/>
      <c r="F87" s="96"/>
      <c r="G87" s="96"/>
      <c r="H87" s="96"/>
      <c r="J87" s="147">
        <f>$BK$87</f>
        <v>0</v>
      </c>
      <c r="K87" s="96"/>
      <c r="L87" s="139"/>
      <c r="M87" s="148"/>
      <c r="N87" s="103"/>
      <c r="O87" s="103"/>
      <c r="P87" s="149">
        <f>$P$88+$P$194</f>
        <v>0</v>
      </c>
      <c r="Q87" s="103"/>
      <c r="R87" s="149">
        <f>$R$88+$R$194</f>
        <v>32.23642431999999</v>
      </c>
      <c r="S87" s="103"/>
      <c r="T87" s="150">
        <f>$T$88+$T$194</f>
        <v>22.53542158</v>
      </c>
      <c r="AT87" s="6" t="s">
        <v>69</v>
      </c>
      <c r="AU87" s="6" t="s">
        <v>108</v>
      </c>
      <c r="BK87" s="151">
        <f>$BK$88+$BK$194</f>
        <v>0</v>
      </c>
    </row>
    <row r="88" spans="2:63" s="152" customFormat="1" ht="38.25" customHeight="1">
      <c r="B88" s="153"/>
      <c r="C88" s="154"/>
      <c r="D88" s="154" t="s">
        <v>69</v>
      </c>
      <c r="E88" s="155" t="s">
        <v>142</v>
      </c>
      <c r="F88" s="155" t="s">
        <v>143</v>
      </c>
      <c r="G88" s="154"/>
      <c r="H88" s="154"/>
      <c r="J88" s="156">
        <f>$BK$88</f>
        <v>0</v>
      </c>
      <c r="K88" s="154"/>
      <c r="L88" s="157"/>
      <c r="M88" s="158"/>
      <c r="N88" s="154"/>
      <c r="O88" s="154"/>
      <c r="P88" s="159">
        <f>$P$89+$P$94+$P$154+$P$186+$P$188</f>
        <v>0</v>
      </c>
      <c r="Q88" s="154"/>
      <c r="R88" s="159">
        <f>$R$89+$R$94+$R$154+$R$186+$R$188</f>
        <v>26.97304911999999</v>
      </c>
      <c r="S88" s="154"/>
      <c r="T88" s="160">
        <f>$T$89+$T$94+$T$154+$T$186+$T$188</f>
        <v>22.50779508</v>
      </c>
      <c r="AR88" s="161" t="s">
        <v>20</v>
      </c>
      <c r="AT88" s="161" t="s">
        <v>69</v>
      </c>
      <c r="AU88" s="161" t="s">
        <v>70</v>
      </c>
      <c r="AY88" s="161" t="s">
        <v>144</v>
      </c>
      <c r="BK88" s="162">
        <f>$BK$89+$BK$94+$BK$154+$BK$186+$BK$188</f>
        <v>0</v>
      </c>
    </row>
    <row r="89" spans="2:63" s="152" customFormat="1" ht="20.25" customHeight="1">
      <c r="B89" s="153"/>
      <c r="C89" s="154"/>
      <c r="D89" s="154" t="s">
        <v>69</v>
      </c>
      <c r="E89" s="163" t="s">
        <v>88</v>
      </c>
      <c r="F89" s="163" t="s">
        <v>155</v>
      </c>
      <c r="G89" s="154"/>
      <c r="H89" s="154"/>
      <c r="J89" s="164">
        <f>$BK$89</f>
        <v>0</v>
      </c>
      <c r="K89" s="154"/>
      <c r="L89" s="157"/>
      <c r="M89" s="158"/>
      <c r="N89" s="154"/>
      <c r="O89" s="154"/>
      <c r="P89" s="159">
        <f>SUM($P$90:$P$93)</f>
        <v>0</v>
      </c>
      <c r="Q89" s="154"/>
      <c r="R89" s="159">
        <f>SUM($R$90:$R$93)</f>
        <v>2.7313386599999996</v>
      </c>
      <c r="S89" s="154"/>
      <c r="T89" s="160">
        <f>SUM($T$90:$T$93)</f>
        <v>0.00034408</v>
      </c>
      <c r="AR89" s="161" t="s">
        <v>20</v>
      </c>
      <c r="AT89" s="161" t="s">
        <v>69</v>
      </c>
      <c r="AU89" s="161" t="s">
        <v>20</v>
      </c>
      <c r="AY89" s="161" t="s">
        <v>144</v>
      </c>
      <c r="BK89" s="162">
        <f>SUM($BK$90:$BK$93)</f>
        <v>0</v>
      </c>
    </row>
    <row r="90" spans="2:65" s="6" customFormat="1" ht="13.5" customHeight="1">
      <c r="B90" s="95"/>
      <c r="C90" s="165" t="s">
        <v>983</v>
      </c>
      <c r="D90" s="165" t="s">
        <v>147</v>
      </c>
      <c r="E90" s="166" t="s">
        <v>709</v>
      </c>
      <c r="F90" s="167" t="s">
        <v>710</v>
      </c>
      <c r="G90" s="168" t="s">
        <v>159</v>
      </c>
      <c r="H90" s="169">
        <v>1.525</v>
      </c>
      <c r="I90" s="170"/>
      <c r="J90" s="171">
        <f>ROUND($I$90*$H$90,2)</f>
        <v>0</v>
      </c>
      <c r="K90" s="167" t="s">
        <v>151</v>
      </c>
      <c r="L90" s="139"/>
      <c r="M90" s="172"/>
      <c r="N90" s="173" t="s">
        <v>41</v>
      </c>
      <c r="O90" s="96"/>
      <c r="P90" s="96"/>
      <c r="Q90" s="174">
        <v>1.78636</v>
      </c>
      <c r="R90" s="174">
        <f>$Q$90*$H$90</f>
        <v>2.7241989999999996</v>
      </c>
      <c r="S90" s="174">
        <v>0</v>
      </c>
      <c r="T90" s="175">
        <f>$S$90*$H$90</f>
        <v>0</v>
      </c>
      <c r="AR90" s="99" t="s">
        <v>94</v>
      </c>
      <c r="AT90" s="99" t="s">
        <v>147</v>
      </c>
      <c r="AU90" s="99" t="s">
        <v>78</v>
      </c>
      <c r="AY90" s="6" t="s">
        <v>144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20</v>
      </c>
      <c r="BK90" s="176">
        <f>ROUND($I$90*$H$90,2)</f>
        <v>0</v>
      </c>
      <c r="BL90" s="99" t="s">
        <v>94</v>
      </c>
      <c r="BM90" s="99" t="s">
        <v>1028</v>
      </c>
    </row>
    <row r="91" spans="2:51" s="6" customFormat="1" ht="13.5" customHeight="1">
      <c r="B91" s="177"/>
      <c r="C91" s="178"/>
      <c r="D91" s="179" t="s">
        <v>153</v>
      </c>
      <c r="E91" s="180"/>
      <c r="F91" s="180" t="s">
        <v>712</v>
      </c>
      <c r="G91" s="178"/>
      <c r="H91" s="181">
        <v>1.525</v>
      </c>
      <c r="J91" s="178"/>
      <c r="K91" s="178"/>
      <c r="L91" s="182"/>
      <c r="M91" s="183"/>
      <c r="N91" s="178"/>
      <c r="O91" s="178"/>
      <c r="P91" s="178"/>
      <c r="Q91" s="178"/>
      <c r="R91" s="178"/>
      <c r="S91" s="178"/>
      <c r="T91" s="184"/>
      <c r="AT91" s="185" t="s">
        <v>153</v>
      </c>
      <c r="AU91" s="185" t="s">
        <v>78</v>
      </c>
      <c r="AV91" s="185" t="s">
        <v>78</v>
      </c>
      <c r="AW91" s="185" t="s">
        <v>108</v>
      </c>
      <c r="AX91" s="185" t="s">
        <v>20</v>
      </c>
      <c r="AY91" s="185" t="s">
        <v>144</v>
      </c>
    </row>
    <row r="92" spans="2:65" s="6" customFormat="1" ht="13.5" customHeight="1">
      <c r="B92" s="95"/>
      <c r="C92" s="165" t="s">
        <v>979</v>
      </c>
      <c r="D92" s="165" t="s">
        <v>147</v>
      </c>
      <c r="E92" s="166" t="s">
        <v>713</v>
      </c>
      <c r="F92" s="167" t="s">
        <v>714</v>
      </c>
      <c r="G92" s="168" t="s">
        <v>150</v>
      </c>
      <c r="H92" s="169">
        <v>8.602</v>
      </c>
      <c r="I92" s="170"/>
      <c r="J92" s="171">
        <f>ROUND($I$92*$H$92,2)</f>
        <v>0</v>
      </c>
      <c r="K92" s="167"/>
      <c r="L92" s="139"/>
      <c r="M92" s="172"/>
      <c r="N92" s="173" t="s">
        <v>41</v>
      </c>
      <c r="O92" s="96"/>
      <c r="P92" s="96"/>
      <c r="Q92" s="174">
        <v>0.00083</v>
      </c>
      <c r="R92" s="174">
        <f>$Q$92*$H$92</f>
        <v>0.00713966</v>
      </c>
      <c r="S92" s="174">
        <v>4E-05</v>
      </c>
      <c r="T92" s="175">
        <f>$S$92*$H$92</f>
        <v>0.00034408</v>
      </c>
      <c r="AR92" s="99" t="s">
        <v>94</v>
      </c>
      <c r="AT92" s="99" t="s">
        <v>147</v>
      </c>
      <c r="AU92" s="99" t="s">
        <v>78</v>
      </c>
      <c r="AY92" s="6" t="s">
        <v>144</v>
      </c>
      <c r="BE92" s="176">
        <f>IF($N$92="základní",$J$92,0)</f>
        <v>0</v>
      </c>
      <c r="BF92" s="176">
        <f>IF($N$92="snížená",$J$92,0)</f>
        <v>0</v>
      </c>
      <c r="BG92" s="176">
        <f>IF($N$92="zákl. přenesená",$J$92,0)</f>
        <v>0</v>
      </c>
      <c r="BH92" s="176">
        <f>IF($N$92="sníž. přenesená",$J$92,0)</f>
        <v>0</v>
      </c>
      <c r="BI92" s="176">
        <f>IF($N$92="nulová",$J$92,0)</f>
        <v>0</v>
      </c>
      <c r="BJ92" s="99" t="s">
        <v>20</v>
      </c>
      <c r="BK92" s="176">
        <f>ROUND($I$92*$H$92,2)</f>
        <v>0</v>
      </c>
      <c r="BL92" s="99" t="s">
        <v>94</v>
      </c>
      <c r="BM92" s="99" t="s">
        <v>1029</v>
      </c>
    </row>
    <row r="93" spans="2:51" s="6" customFormat="1" ht="13.5" customHeight="1">
      <c r="B93" s="177"/>
      <c r="C93" s="178"/>
      <c r="D93" s="179" t="s">
        <v>153</v>
      </c>
      <c r="E93" s="180"/>
      <c r="F93" s="180" t="s">
        <v>716</v>
      </c>
      <c r="G93" s="178"/>
      <c r="H93" s="181">
        <v>8.602</v>
      </c>
      <c r="J93" s="178"/>
      <c r="K93" s="178"/>
      <c r="L93" s="182"/>
      <c r="M93" s="183"/>
      <c r="N93" s="178"/>
      <c r="O93" s="178"/>
      <c r="P93" s="178"/>
      <c r="Q93" s="178"/>
      <c r="R93" s="178"/>
      <c r="S93" s="178"/>
      <c r="T93" s="184"/>
      <c r="AT93" s="185" t="s">
        <v>153</v>
      </c>
      <c r="AU93" s="185" t="s">
        <v>78</v>
      </c>
      <c r="AV93" s="185" t="s">
        <v>78</v>
      </c>
      <c r="AW93" s="185" t="s">
        <v>108</v>
      </c>
      <c r="AX93" s="185" t="s">
        <v>70</v>
      </c>
      <c r="AY93" s="185" t="s">
        <v>144</v>
      </c>
    </row>
    <row r="94" spans="2:63" s="152" customFormat="1" ht="30" customHeight="1">
      <c r="B94" s="153"/>
      <c r="C94" s="154"/>
      <c r="D94" s="154" t="s">
        <v>69</v>
      </c>
      <c r="E94" s="163" t="s">
        <v>169</v>
      </c>
      <c r="F94" s="163" t="s">
        <v>170</v>
      </c>
      <c r="G94" s="154"/>
      <c r="H94" s="154"/>
      <c r="J94" s="164">
        <f>$BK$94</f>
        <v>0</v>
      </c>
      <c r="K94" s="154"/>
      <c r="L94" s="157"/>
      <c r="M94" s="158"/>
      <c r="N94" s="154"/>
      <c r="O94" s="154"/>
      <c r="P94" s="159">
        <f>SUM($P$95:$P$153)</f>
        <v>0</v>
      </c>
      <c r="Q94" s="154"/>
      <c r="R94" s="159">
        <f>SUM($R$95:$R$153)</f>
        <v>24.145310459999994</v>
      </c>
      <c r="S94" s="154"/>
      <c r="T94" s="160">
        <f>SUM($T$95:$T$153)</f>
        <v>0</v>
      </c>
      <c r="AR94" s="161" t="s">
        <v>20</v>
      </c>
      <c r="AT94" s="161" t="s">
        <v>69</v>
      </c>
      <c r="AU94" s="161" t="s">
        <v>20</v>
      </c>
      <c r="AY94" s="161" t="s">
        <v>144</v>
      </c>
      <c r="BK94" s="162">
        <f>SUM($BK$95:$BK$153)</f>
        <v>0</v>
      </c>
    </row>
    <row r="95" spans="2:65" s="6" customFormat="1" ht="13.5" customHeight="1">
      <c r="B95" s="95"/>
      <c r="C95" s="165" t="s">
        <v>1030</v>
      </c>
      <c r="D95" s="165" t="s">
        <v>147</v>
      </c>
      <c r="E95" s="166" t="s">
        <v>188</v>
      </c>
      <c r="F95" s="167" t="s">
        <v>189</v>
      </c>
      <c r="G95" s="168" t="s">
        <v>150</v>
      </c>
      <c r="H95" s="169">
        <v>140.492</v>
      </c>
      <c r="I95" s="170"/>
      <c r="J95" s="171">
        <f>ROUND($I$95*$H$95,2)</f>
        <v>0</v>
      </c>
      <c r="K95" s="167" t="s">
        <v>151</v>
      </c>
      <c r="L95" s="139"/>
      <c r="M95" s="172"/>
      <c r="N95" s="173" t="s">
        <v>41</v>
      </c>
      <c r="O95" s="96"/>
      <c r="P95" s="96"/>
      <c r="Q95" s="174">
        <v>0</v>
      </c>
      <c r="R95" s="174">
        <f>$Q$95*$H$95</f>
        <v>0</v>
      </c>
      <c r="S95" s="174">
        <v>0</v>
      </c>
      <c r="T95" s="175">
        <f>$S$95*$H$95</f>
        <v>0</v>
      </c>
      <c r="AR95" s="99" t="s">
        <v>94</v>
      </c>
      <c r="AT95" s="99" t="s">
        <v>147</v>
      </c>
      <c r="AU95" s="99" t="s">
        <v>78</v>
      </c>
      <c r="AY95" s="6" t="s">
        <v>144</v>
      </c>
      <c r="BE95" s="176">
        <f>IF($N$95="základní",$J$95,0)</f>
        <v>0</v>
      </c>
      <c r="BF95" s="176">
        <f>IF($N$95="snížená",$J$95,0)</f>
        <v>0</v>
      </c>
      <c r="BG95" s="176">
        <f>IF($N$95="zákl. přenesená",$J$95,0)</f>
        <v>0</v>
      </c>
      <c r="BH95" s="176">
        <f>IF($N$95="sníž. přenesená",$J$95,0)</f>
        <v>0</v>
      </c>
      <c r="BI95" s="176">
        <f>IF($N$95="nulová",$J$95,0)</f>
        <v>0</v>
      </c>
      <c r="BJ95" s="99" t="s">
        <v>20</v>
      </c>
      <c r="BK95" s="176">
        <f>ROUND($I$95*$H$95,2)</f>
        <v>0</v>
      </c>
      <c r="BL95" s="99" t="s">
        <v>94</v>
      </c>
      <c r="BM95" s="99" t="s">
        <v>1031</v>
      </c>
    </row>
    <row r="96" spans="2:51" s="6" customFormat="1" ht="13.5" customHeight="1">
      <c r="B96" s="177"/>
      <c r="C96" s="178"/>
      <c r="D96" s="179" t="s">
        <v>153</v>
      </c>
      <c r="E96" s="180"/>
      <c r="F96" s="180" t="s">
        <v>725</v>
      </c>
      <c r="G96" s="178"/>
      <c r="H96" s="181">
        <v>140.492</v>
      </c>
      <c r="J96" s="178"/>
      <c r="K96" s="178"/>
      <c r="L96" s="182"/>
      <c r="M96" s="183"/>
      <c r="N96" s="178"/>
      <c r="O96" s="178"/>
      <c r="P96" s="178"/>
      <c r="Q96" s="178"/>
      <c r="R96" s="178"/>
      <c r="S96" s="178"/>
      <c r="T96" s="184"/>
      <c r="AT96" s="185" t="s">
        <v>153</v>
      </c>
      <c r="AU96" s="185" t="s">
        <v>78</v>
      </c>
      <c r="AV96" s="185" t="s">
        <v>78</v>
      </c>
      <c r="AW96" s="185" t="s">
        <v>108</v>
      </c>
      <c r="AX96" s="185" t="s">
        <v>20</v>
      </c>
      <c r="AY96" s="185" t="s">
        <v>144</v>
      </c>
    </row>
    <row r="97" spans="2:65" s="6" customFormat="1" ht="13.5" customHeight="1">
      <c r="B97" s="95"/>
      <c r="C97" s="165" t="s">
        <v>1032</v>
      </c>
      <c r="D97" s="165" t="s">
        <v>147</v>
      </c>
      <c r="E97" s="166" t="s">
        <v>746</v>
      </c>
      <c r="F97" s="167" t="s">
        <v>747</v>
      </c>
      <c r="G97" s="168" t="s">
        <v>150</v>
      </c>
      <c r="H97" s="169">
        <v>10.166</v>
      </c>
      <c r="I97" s="170"/>
      <c r="J97" s="171">
        <f>ROUND($I$97*$H$97,2)</f>
        <v>0</v>
      </c>
      <c r="K97" s="167"/>
      <c r="L97" s="139"/>
      <c r="M97" s="172"/>
      <c r="N97" s="173" t="s">
        <v>41</v>
      </c>
      <c r="O97" s="96"/>
      <c r="P97" s="96"/>
      <c r="Q97" s="174">
        <v>0.0147</v>
      </c>
      <c r="R97" s="174">
        <f>$Q$97*$H$97</f>
        <v>0.1494402</v>
      </c>
      <c r="S97" s="174">
        <v>0</v>
      </c>
      <c r="T97" s="175">
        <f>$S$97*$H$97</f>
        <v>0</v>
      </c>
      <c r="AR97" s="99" t="s">
        <v>94</v>
      </c>
      <c r="AT97" s="99" t="s">
        <v>147</v>
      </c>
      <c r="AU97" s="99" t="s">
        <v>78</v>
      </c>
      <c r="AY97" s="6" t="s">
        <v>144</v>
      </c>
      <c r="BE97" s="176">
        <f>IF($N$97="základní",$J$97,0)</f>
        <v>0</v>
      </c>
      <c r="BF97" s="176">
        <f>IF($N$97="snížená",$J$97,0)</f>
        <v>0</v>
      </c>
      <c r="BG97" s="176">
        <f>IF($N$97="zákl. přenesená",$J$97,0)</f>
        <v>0</v>
      </c>
      <c r="BH97" s="176">
        <f>IF($N$97="sníž. přenesená",$J$97,0)</f>
        <v>0</v>
      </c>
      <c r="BI97" s="176">
        <f>IF($N$97="nulová",$J$97,0)</f>
        <v>0</v>
      </c>
      <c r="BJ97" s="99" t="s">
        <v>20</v>
      </c>
      <c r="BK97" s="176">
        <f>ROUND($I$97*$H$97,2)</f>
        <v>0</v>
      </c>
      <c r="BL97" s="99" t="s">
        <v>94</v>
      </c>
      <c r="BM97" s="99" t="s">
        <v>1033</v>
      </c>
    </row>
    <row r="98" spans="2:51" s="6" customFormat="1" ht="13.5" customHeight="1">
      <c r="B98" s="177"/>
      <c r="C98" s="178"/>
      <c r="D98" s="179" t="s">
        <v>153</v>
      </c>
      <c r="E98" s="180"/>
      <c r="F98" s="180" t="s">
        <v>739</v>
      </c>
      <c r="G98" s="178"/>
      <c r="H98" s="181">
        <v>10.166</v>
      </c>
      <c r="J98" s="178"/>
      <c r="K98" s="178"/>
      <c r="L98" s="182"/>
      <c r="M98" s="183"/>
      <c r="N98" s="178"/>
      <c r="O98" s="178"/>
      <c r="P98" s="178"/>
      <c r="Q98" s="178"/>
      <c r="R98" s="178"/>
      <c r="S98" s="178"/>
      <c r="T98" s="184"/>
      <c r="AT98" s="185" t="s">
        <v>153</v>
      </c>
      <c r="AU98" s="185" t="s">
        <v>78</v>
      </c>
      <c r="AV98" s="185" t="s">
        <v>78</v>
      </c>
      <c r="AW98" s="185" t="s">
        <v>108</v>
      </c>
      <c r="AX98" s="185" t="s">
        <v>20</v>
      </c>
      <c r="AY98" s="185" t="s">
        <v>144</v>
      </c>
    </row>
    <row r="99" spans="2:65" s="6" customFormat="1" ht="13.5" customHeight="1">
      <c r="B99" s="95"/>
      <c r="C99" s="165" t="s">
        <v>1034</v>
      </c>
      <c r="D99" s="165" t="s">
        <v>147</v>
      </c>
      <c r="E99" s="166" t="s">
        <v>750</v>
      </c>
      <c r="F99" s="167" t="s">
        <v>751</v>
      </c>
      <c r="G99" s="168" t="s">
        <v>150</v>
      </c>
      <c r="H99" s="169">
        <v>60.996</v>
      </c>
      <c r="I99" s="170"/>
      <c r="J99" s="171">
        <f>ROUND($I$99*$H$99,2)</f>
        <v>0</v>
      </c>
      <c r="K99" s="167"/>
      <c r="L99" s="139"/>
      <c r="M99" s="172"/>
      <c r="N99" s="173" t="s">
        <v>41</v>
      </c>
      <c r="O99" s="96"/>
      <c r="P99" s="96"/>
      <c r="Q99" s="174">
        <v>0.00735</v>
      </c>
      <c r="R99" s="174">
        <f>$Q$99*$H$99</f>
        <v>0.4483206</v>
      </c>
      <c r="S99" s="174">
        <v>0</v>
      </c>
      <c r="T99" s="175">
        <f>$S$99*$H$99</f>
        <v>0</v>
      </c>
      <c r="AR99" s="99" t="s">
        <v>94</v>
      </c>
      <c r="AT99" s="99" t="s">
        <v>147</v>
      </c>
      <c r="AU99" s="99" t="s">
        <v>78</v>
      </c>
      <c r="AY99" s="6" t="s">
        <v>144</v>
      </c>
      <c r="BE99" s="176">
        <f>IF($N$99="základní",$J$99,0)</f>
        <v>0</v>
      </c>
      <c r="BF99" s="176">
        <f>IF($N$99="snížená",$J$99,0)</f>
        <v>0</v>
      </c>
      <c r="BG99" s="176">
        <f>IF($N$99="zákl. přenesená",$J$99,0)</f>
        <v>0</v>
      </c>
      <c r="BH99" s="176">
        <f>IF($N$99="sníž. přenesená",$J$99,0)</f>
        <v>0</v>
      </c>
      <c r="BI99" s="176">
        <f>IF($N$99="nulová",$J$99,0)</f>
        <v>0</v>
      </c>
      <c r="BJ99" s="99" t="s">
        <v>20</v>
      </c>
      <c r="BK99" s="176">
        <f>ROUND($I$99*$H$99,2)</f>
        <v>0</v>
      </c>
      <c r="BL99" s="99" t="s">
        <v>94</v>
      </c>
      <c r="BM99" s="99" t="s">
        <v>1035</v>
      </c>
    </row>
    <row r="100" spans="2:51" s="6" customFormat="1" ht="13.5" customHeight="1">
      <c r="B100" s="177"/>
      <c r="C100" s="178"/>
      <c r="D100" s="179" t="s">
        <v>153</v>
      </c>
      <c r="E100" s="180"/>
      <c r="F100" s="180" t="s">
        <v>753</v>
      </c>
      <c r="G100" s="178"/>
      <c r="H100" s="181">
        <v>60.996</v>
      </c>
      <c r="J100" s="178"/>
      <c r="K100" s="178"/>
      <c r="L100" s="182"/>
      <c r="M100" s="183"/>
      <c r="N100" s="178"/>
      <c r="O100" s="178"/>
      <c r="P100" s="178"/>
      <c r="Q100" s="178"/>
      <c r="R100" s="178"/>
      <c r="S100" s="178"/>
      <c r="T100" s="184"/>
      <c r="AT100" s="185" t="s">
        <v>153</v>
      </c>
      <c r="AU100" s="185" t="s">
        <v>78</v>
      </c>
      <c r="AV100" s="185" t="s">
        <v>78</v>
      </c>
      <c r="AW100" s="185" t="s">
        <v>108</v>
      </c>
      <c r="AX100" s="185" t="s">
        <v>20</v>
      </c>
      <c r="AY100" s="185" t="s">
        <v>144</v>
      </c>
    </row>
    <row r="101" spans="2:65" s="6" customFormat="1" ht="13.5" customHeight="1">
      <c r="B101" s="95"/>
      <c r="C101" s="165" t="s">
        <v>369</v>
      </c>
      <c r="D101" s="165" t="s">
        <v>147</v>
      </c>
      <c r="E101" s="166" t="s">
        <v>172</v>
      </c>
      <c r="F101" s="167" t="s">
        <v>173</v>
      </c>
      <c r="G101" s="168" t="s">
        <v>174</v>
      </c>
      <c r="H101" s="169">
        <v>1011.528</v>
      </c>
      <c r="I101" s="170"/>
      <c r="J101" s="171">
        <f>ROUND($I$101*$H$101,2)</f>
        <v>0</v>
      </c>
      <c r="K101" s="167"/>
      <c r="L101" s="139"/>
      <c r="M101" s="172"/>
      <c r="N101" s="173" t="s">
        <v>41</v>
      </c>
      <c r="O101" s="96"/>
      <c r="P101" s="96"/>
      <c r="Q101" s="174">
        <v>0.0079</v>
      </c>
      <c r="R101" s="174">
        <f>$Q$101*$H$101</f>
        <v>7.991071200000001</v>
      </c>
      <c r="S101" s="174">
        <v>0</v>
      </c>
      <c r="T101" s="175">
        <f>$S$101*$H$101</f>
        <v>0</v>
      </c>
      <c r="AR101" s="99" t="s">
        <v>94</v>
      </c>
      <c r="AT101" s="99" t="s">
        <v>147</v>
      </c>
      <c r="AU101" s="99" t="s">
        <v>78</v>
      </c>
      <c r="AY101" s="6" t="s">
        <v>144</v>
      </c>
      <c r="BE101" s="176">
        <f>IF($N$101="základní",$J$101,0)</f>
        <v>0</v>
      </c>
      <c r="BF101" s="176">
        <f>IF($N$101="snížená",$J$101,0)</f>
        <v>0</v>
      </c>
      <c r="BG101" s="176">
        <f>IF($N$101="zákl. přenesená",$J$101,0)</f>
        <v>0</v>
      </c>
      <c r="BH101" s="176">
        <f>IF($N$101="sníž. přenesená",$J$101,0)</f>
        <v>0</v>
      </c>
      <c r="BI101" s="176">
        <f>IF($N$101="nulová",$J$101,0)</f>
        <v>0</v>
      </c>
      <c r="BJ101" s="99" t="s">
        <v>20</v>
      </c>
      <c r="BK101" s="176">
        <f>ROUND($I$101*$H$101,2)</f>
        <v>0</v>
      </c>
      <c r="BL101" s="99" t="s">
        <v>94</v>
      </c>
      <c r="BM101" s="99" t="s">
        <v>1036</v>
      </c>
    </row>
    <row r="102" spans="2:51" s="6" customFormat="1" ht="13.5" customHeight="1">
      <c r="B102" s="177"/>
      <c r="C102" s="178"/>
      <c r="D102" s="179" t="s">
        <v>153</v>
      </c>
      <c r="E102" s="180"/>
      <c r="F102" s="180" t="s">
        <v>718</v>
      </c>
      <c r="G102" s="178"/>
      <c r="H102" s="181">
        <v>1011.528</v>
      </c>
      <c r="J102" s="178"/>
      <c r="K102" s="178"/>
      <c r="L102" s="182"/>
      <c r="M102" s="183"/>
      <c r="N102" s="178"/>
      <c r="O102" s="178"/>
      <c r="P102" s="178"/>
      <c r="Q102" s="178"/>
      <c r="R102" s="178"/>
      <c r="S102" s="178"/>
      <c r="T102" s="184"/>
      <c r="AT102" s="185" t="s">
        <v>153</v>
      </c>
      <c r="AU102" s="185" t="s">
        <v>78</v>
      </c>
      <c r="AV102" s="185" t="s">
        <v>78</v>
      </c>
      <c r="AW102" s="185" t="s">
        <v>108</v>
      </c>
      <c r="AX102" s="185" t="s">
        <v>20</v>
      </c>
      <c r="AY102" s="185" t="s">
        <v>144</v>
      </c>
    </row>
    <row r="103" spans="2:65" s="6" customFormat="1" ht="13.5" customHeight="1">
      <c r="B103" s="95"/>
      <c r="C103" s="165" t="s">
        <v>373</v>
      </c>
      <c r="D103" s="165" t="s">
        <v>147</v>
      </c>
      <c r="E103" s="166" t="s">
        <v>178</v>
      </c>
      <c r="F103" s="167" t="s">
        <v>179</v>
      </c>
      <c r="G103" s="168" t="s">
        <v>174</v>
      </c>
      <c r="H103" s="169">
        <v>132.763</v>
      </c>
      <c r="I103" s="170"/>
      <c r="J103" s="171">
        <f>ROUND($I$103*$H$103,2)</f>
        <v>0</v>
      </c>
      <c r="K103" s="167"/>
      <c r="L103" s="139"/>
      <c r="M103" s="172"/>
      <c r="N103" s="173" t="s">
        <v>41</v>
      </c>
      <c r="O103" s="96"/>
      <c r="P103" s="96"/>
      <c r="Q103" s="174">
        <v>0.0079</v>
      </c>
      <c r="R103" s="174">
        <f>$Q$103*$H$103</f>
        <v>1.0488277000000001</v>
      </c>
      <c r="S103" s="174">
        <v>0</v>
      </c>
      <c r="T103" s="175">
        <f>$S$103*$H$103</f>
        <v>0</v>
      </c>
      <c r="AR103" s="99" t="s">
        <v>94</v>
      </c>
      <c r="AT103" s="99" t="s">
        <v>147</v>
      </c>
      <c r="AU103" s="99" t="s">
        <v>78</v>
      </c>
      <c r="AY103" s="6" t="s">
        <v>144</v>
      </c>
      <c r="BE103" s="176">
        <f>IF($N$103="základní",$J$103,0)</f>
        <v>0</v>
      </c>
      <c r="BF103" s="176">
        <f>IF($N$103="snížená",$J$103,0)</f>
        <v>0</v>
      </c>
      <c r="BG103" s="176">
        <f>IF($N$103="zákl. přenesená",$J$103,0)</f>
        <v>0</v>
      </c>
      <c r="BH103" s="176">
        <f>IF($N$103="sníž. přenesená",$J$103,0)</f>
        <v>0</v>
      </c>
      <c r="BI103" s="176">
        <f>IF($N$103="nulová",$J$103,0)</f>
        <v>0</v>
      </c>
      <c r="BJ103" s="99" t="s">
        <v>20</v>
      </c>
      <c r="BK103" s="176">
        <f>ROUND($I$103*$H$103,2)</f>
        <v>0</v>
      </c>
      <c r="BL103" s="99" t="s">
        <v>94</v>
      </c>
      <c r="BM103" s="99" t="s">
        <v>1037</v>
      </c>
    </row>
    <row r="104" spans="2:51" s="6" customFormat="1" ht="13.5" customHeight="1">
      <c r="B104" s="177"/>
      <c r="C104" s="178"/>
      <c r="D104" s="179" t="s">
        <v>153</v>
      </c>
      <c r="E104" s="180"/>
      <c r="F104" s="180" t="s">
        <v>720</v>
      </c>
      <c r="G104" s="178"/>
      <c r="H104" s="181">
        <v>132.763</v>
      </c>
      <c r="J104" s="178"/>
      <c r="K104" s="178"/>
      <c r="L104" s="182"/>
      <c r="M104" s="183"/>
      <c r="N104" s="178"/>
      <c r="O104" s="178"/>
      <c r="P104" s="178"/>
      <c r="Q104" s="178"/>
      <c r="R104" s="178"/>
      <c r="S104" s="178"/>
      <c r="T104" s="184"/>
      <c r="AT104" s="185" t="s">
        <v>153</v>
      </c>
      <c r="AU104" s="185" t="s">
        <v>78</v>
      </c>
      <c r="AV104" s="185" t="s">
        <v>78</v>
      </c>
      <c r="AW104" s="185" t="s">
        <v>108</v>
      </c>
      <c r="AX104" s="185" t="s">
        <v>20</v>
      </c>
      <c r="AY104" s="185" t="s">
        <v>144</v>
      </c>
    </row>
    <row r="105" spans="2:65" s="6" customFormat="1" ht="13.5" customHeight="1">
      <c r="B105" s="95"/>
      <c r="C105" s="165" t="s">
        <v>377</v>
      </c>
      <c r="D105" s="165" t="s">
        <v>147</v>
      </c>
      <c r="E105" s="166" t="s">
        <v>183</v>
      </c>
      <c r="F105" s="167" t="s">
        <v>184</v>
      </c>
      <c r="G105" s="168" t="s">
        <v>174</v>
      </c>
      <c r="H105" s="169">
        <v>50.576</v>
      </c>
      <c r="I105" s="170"/>
      <c r="J105" s="171">
        <f>ROUND($I$105*$H$105,2)</f>
        <v>0</v>
      </c>
      <c r="K105" s="167"/>
      <c r="L105" s="139"/>
      <c r="M105" s="172"/>
      <c r="N105" s="173" t="s">
        <v>41</v>
      </c>
      <c r="O105" s="96"/>
      <c r="P105" s="96"/>
      <c r="Q105" s="174">
        <v>0.0079</v>
      </c>
      <c r="R105" s="174">
        <f>$Q$105*$H$105</f>
        <v>0.39955040000000003</v>
      </c>
      <c r="S105" s="174">
        <v>0</v>
      </c>
      <c r="T105" s="175">
        <f>$S$105*$H$105</f>
        <v>0</v>
      </c>
      <c r="AR105" s="99" t="s">
        <v>94</v>
      </c>
      <c r="AT105" s="99" t="s">
        <v>147</v>
      </c>
      <c r="AU105" s="99" t="s">
        <v>78</v>
      </c>
      <c r="AY105" s="6" t="s">
        <v>144</v>
      </c>
      <c r="BE105" s="176">
        <f>IF($N$105="základní",$J$105,0)</f>
        <v>0</v>
      </c>
      <c r="BF105" s="176">
        <f>IF($N$105="snížená",$J$105,0)</f>
        <v>0</v>
      </c>
      <c r="BG105" s="176">
        <f>IF($N$105="zákl. přenesená",$J$105,0)</f>
        <v>0</v>
      </c>
      <c r="BH105" s="176">
        <f>IF($N$105="sníž. přenesená",$J$105,0)</f>
        <v>0</v>
      </c>
      <c r="BI105" s="176">
        <f>IF($N$105="nulová",$J$105,0)</f>
        <v>0</v>
      </c>
      <c r="BJ105" s="99" t="s">
        <v>20</v>
      </c>
      <c r="BK105" s="176">
        <f>ROUND($I$105*$H$105,2)</f>
        <v>0</v>
      </c>
      <c r="BL105" s="99" t="s">
        <v>94</v>
      </c>
      <c r="BM105" s="99" t="s">
        <v>1038</v>
      </c>
    </row>
    <row r="106" spans="2:51" s="6" customFormat="1" ht="13.5" customHeight="1">
      <c r="B106" s="177"/>
      <c r="C106" s="178"/>
      <c r="D106" s="179" t="s">
        <v>153</v>
      </c>
      <c r="E106" s="180"/>
      <c r="F106" s="180" t="s">
        <v>722</v>
      </c>
      <c r="G106" s="178"/>
      <c r="H106" s="181">
        <v>50.576</v>
      </c>
      <c r="J106" s="178"/>
      <c r="K106" s="178"/>
      <c r="L106" s="182"/>
      <c r="M106" s="183"/>
      <c r="N106" s="178"/>
      <c r="O106" s="178"/>
      <c r="P106" s="178"/>
      <c r="Q106" s="178"/>
      <c r="R106" s="178"/>
      <c r="S106" s="178"/>
      <c r="T106" s="184"/>
      <c r="AT106" s="185" t="s">
        <v>153</v>
      </c>
      <c r="AU106" s="185" t="s">
        <v>78</v>
      </c>
      <c r="AV106" s="185" t="s">
        <v>78</v>
      </c>
      <c r="AW106" s="185" t="s">
        <v>108</v>
      </c>
      <c r="AX106" s="185" t="s">
        <v>20</v>
      </c>
      <c r="AY106" s="185" t="s">
        <v>144</v>
      </c>
    </row>
    <row r="107" spans="2:65" s="6" customFormat="1" ht="13.5" customHeight="1">
      <c r="B107" s="95"/>
      <c r="C107" s="165" t="s">
        <v>871</v>
      </c>
      <c r="D107" s="165" t="s">
        <v>147</v>
      </c>
      <c r="E107" s="166" t="s">
        <v>237</v>
      </c>
      <c r="F107" s="167" t="s">
        <v>238</v>
      </c>
      <c r="G107" s="168" t="s">
        <v>150</v>
      </c>
      <c r="H107" s="169">
        <v>9.807</v>
      </c>
      <c r="I107" s="170"/>
      <c r="J107" s="171">
        <f>ROUND($I$107*$H$107,2)</f>
        <v>0</v>
      </c>
      <c r="K107" s="167"/>
      <c r="L107" s="139"/>
      <c r="M107" s="172"/>
      <c r="N107" s="173" t="s">
        <v>41</v>
      </c>
      <c r="O107" s="96"/>
      <c r="P107" s="96"/>
      <c r="Q107" s="174">
        <v>0.14018</v>
      </c>
      <c r="R107" s="174">
        <f>$Q$107*$H$107</f>
        <v>1.37474526</v>
      </c>
      <c r="S107" s="174">
        <v>0</v>
      </c>
      <c r="T107" s="175">
        <f>$S$107*$H$107</f>
        <v>0</v>
      </c>
      <c r="AR107" s="99" t="s">
        <v>94</v>
      </c>
      <c r="AT107" s="99" t="s">
        <v>147</v>
      </c>
      <c r="AU107" s="99" t="s">
        <v>78</v>
      </c>
      <c r="AY107" s="6" t="s">
        <v>144</v>
      </c>
      <c r="BE107" s="176">
        <f>IF($N$107="základní",$J$107,0)</f>
        <v>0</v>
      </c>
      <c r="BF107" s="176">
        <f>IF($N$107="snížená",$J$107,0)</f>
        <v>0</v>
      </c>
      <c r="BG107" s="176">
        <f>IF($N$107="zákl. přenesená",$J$107,0)</f>
        <v>0</v>
      </c>
      <c r="BH107" s="176">
        <f>IF($N$107="sníž. přenesená",$J$107,0)</f>
        <v>0</v>
      </c>
      <c r="BI107" s="176">
        <f>IF($N$107="nulová",$J$107,0)</f>
        <v>0</v>
      </c>
      <c r="BJ107" s="99" t="s">
        <v>20</v>
      </c>
      <c r="BK107" s="176">
        <f>ROUND($I$107*$H$107,2)</f>
        <v>0</v>
      </c>
      <c r="BL107" s="99" t="s">
        <v>94</v>
      </c>
      <c r="BM107" s="99" t="s">
        <v>1039</v>
      </c>
    </row>
    <row r="108" spans="2:51" s="6" customFormat="1" ht="13.5" customHeight="1">
      <c r="B108" s="177"/>
      <c r="C108" s="178"/>
      <c r="D108" s="179" t="s">
        <v>153</v>
      </c>
      <c r="E108" s="180"/>
      <c r="F108" s="180" t="s">
        <v>728</v>
      </c>
      <c r="G108" s="178"/>
      <c r="H108" s="181">
        <v>9.807</v>
      </c>
      <c r="J108" s="178"/>
      <c r="K108" s="178"/>
      <c r="L108" s="182"/>
      <c r="M108" s="183"/>
      <c r="N108" s="178"/>
      <c r="O108" s="178"/>
      <c r="P108" s="178"/>
      <c r="Q108" s="178"/>
      <c r="R108" s="178"/>
      <c r="S108" s="178"/>
      <c r="T108" s="184"/>
      <c r="AT108" s="185" t="s">
        <v>153</v>
      </c>
      <c r="AU108" s="185" t="s">
        <v>78</v>
      </c>
      <c r="AV108" s="185" t="s">
        <v>78</v>
      </c>
      <c r="AW108" s="185" t="s">
        <v>108</v>
      </c>
      <c r="AX108" s="185" t="s">
        <v>20</v>
      </c>
      <c r="AY108" s="185" t="s">
        <v>144</v>
      </c>
    </row>
    <row r="109" spans="2:65" s="6" customFormat="1" ht="13.5" customHeight="1">
      <c r="B109" s="95"/>
      <c r="C109" s="165" t="s">
        <v>729</v>
      </c>
      <c r="D109" s="165" t="s">
        <v>147</v>
      </c>
      <c r="E109" s="166" t="s">
        <v>730</v>
      </c>
      <c r="F109" s="167" t="s">
        <v>1040</v>
      </c>
      <c r="G109" s="168" t="s">
        <v>150</v>
      </c>
      <c r="H109" s="169">
        <v>8.795</v>
      </c>
      <c r="I109" s="170"/>
      <c r="J109" s="171">
        <f>ROUND($I$109*$H$109,2)</f>
        <v>0</v>
      </c>
      <c r="K109" s="167"/>
      <c r="L109" s="139"/>
      <c r="M109" s="172"/>
      <c r="N109" s="173" t="s">
        <v>41</v>
      </c>
      <c r="O109" s="96"/>
      <c r="P109" s="96"/>
      <c r="Q109" s="174">
        <v>0.14018</v>
      </c>
      <c r="R109" s="174">
        <f>$Q$109*$H$109</f>
        <v>1.2328831</v>
      </c>
      <c r="S109" s="174">
        <v>0</v>
      </c>
      <c r="T109" s="175">
        <f>$S$109*$H$109</f>
        <v>0</v>
      </c>
      <c r="AR109" s="99" t="s">
        <v>94</v>
      </c>
      <c r="AT109" s="99" t="s">
        <v>147</v>
      </c>
      <c r="AU109" s="99" t="s">
        <v>78</v>
      </c>
      <c r="AY109" s="6" t="s">
        <v>144</v>
      </c>
      <c r="BE109" s="176">
        <f>IF($N$109="základní",$J$109,0)</f>
        <v>0</v>
      </c>
      <c r="BF109" s="176">
        <f>IF($N$109="snížená",$J$109,0)</f>
        <v>0</v>
      </c>
      <c r="BG109" s="176">
        <f>IF($N$109="zákl. přenesená",$J$109,0)</f>
        <v>0</v>
      </c>
      <c r="BH109" s="176">
        <f>IF($N$109="sníž. přenesená",$J$109,0)</f>
        <v>0</v>
      </c>
      <c r="BI109" s="176">
        <f>IF($N$109="nulová",$J$109,0)</f>
        <v>0</v>
      </c>
      <c r="BJ109" s="99" t="s">
        <v>20</v>
      </c>
      <c r="BK109" s="176">
        <f>ROUND($I$109*$H$109,2)</f>
        <v>0</v>
      </c>
      <c r="BL109" s="99" t="s">
        <v>94</v>
      </c>
      <c r="BM109" s="99" t="s">
        <v>1041</v>
      </c>
    </row>
    <row r="110" spans="2:51" s="6" customFormat="1" ht="13.5" customHeight="1">
      <c r="B110" s="177"/>
      <c r="C110" s="178"/>
      <c r="D110" s="179" t="s">
        <v>153</v>
      </c>
      <c r="E110" s="180"/>
      <c r="F110" s="180" t="s">
        <v>733</v>
      </c>
      <c r="G110" s="178"/>
      <c r="H110" s="181">
        <v>8.795</v>
      </c>
      <c r="J110" s="178"/>
      <c r="K110" s="178"/>
      <c r="L110" s="182"/>
      <c r="M110" s="183"/>
      <c r="N110" s="178"/>
      <c r="O110" s="178"/>
      <c r="P110" s="178"/>
      <c r="Q110" s="178"/>
      <c r="R110" s="178"/>
      <c r="S110" s="178"/>
      <c r="T110" s="184"/>
      <c r="AT110" s="185" t="s">
        <v>153</v>
      </c>
      <c r="AU110" s="185" t="s">
        <v>78</v>
      </c>
      <c r="AV110" s="185" t="s">
        <v>78</v>
      </c>
      <c r="AW110" s="185" t="s">
        <v>108</v>
      </c>
      <c r="AX110" s="185" t="s">
        <v>20</v>
      </c>
      <c r="AY110" s="185" t="s">
        <v>144</v>
      </c>
    </row>
    <row r="111" spans="2:65" s="6" customFormat="1" ht="24" customHeight="1">
      <c r="B111" s="95"/>
      <c r="C111" s="165" t="s">
        <v>1042</v>
      </c>
      <c r="D111" s="165" t="s">
        <v>147</v>
      </c>
      <c r="E111" s="166" t="s">
        <v>735</v>
      </c>
      <c r="F111" s="167" t="s">
        <v>736</v>
      </c>
      <c r="G111" s="168" t="s">
        <v>150</v>
      </c>
      <c r="H111" s="169">
        <v>10.166</v>
      </c>
      <c r="I111" s="170"/>
      <c r="J111" s="171">
        <f>ROUND($I$111*$H$111,2)</f>
        <v>0</v>
      </c>
      <c r="K111" s="167"/>
      <c r="L111" s="139"/>
      <c r="M111" s="172"/>
      <c r="N111" s="173" t="s">
        <v>41</v>
      </c>
      <c r="O111" s="96"/>
      <c r="P111" s="96"/>
      <c r="Q111" s="174">
        <v>0.14018</v>
      </c>
      <c r="R111" s="174">
        <f>$Q$111*$H$111</f>
        <v>1.4250698800000001</v>
      </c>
      <c r="S111" s="174">
        <v>0</v>
      </c>
      <c r="T111" s="175">
        <f>$S$111*$H$111</f>
        <v>0</v>
      </c>
      <c r="AR111" s="99" t="s">
        <v>94</v>
      </c>
      <c r="AT111" s="99" t="s">
        <v>147</v>
      </c>
      <c r="AU111" s="99" t="s">
        <v>78</v>
      </c>
      <c r="AY111" s="6" t="s">
        <v>144</v>
      </c>
      <c r="BE111" s="176">
        <f>IF($N$111="základní",$J$111,0)</f>
        <v>0</v>
      </c>
      <c r="BF111" s="176">
        <f>IF($N$111="snížená",$J$111,0)</f>
        <v>0</v>
      </c>
      <c r="BG111" s="176">
        <f>IF($N$111="zákl. přenesená",$J$111,0)</f>
        <v>0</v>
      </c>
      <c r="BH111" s="176">
        <f>IF($N$111="sníž. přenesená",$J$111,0)</f>
        <v>0</v>
      </c>
      <c r="BI111" s="176">
        <f>IF($N$111="nulová",$J$111,0)</f>
        <v>0</v>
      </c>
      <c r="BJ111" s="99" t="s">
        <v>20</v>
      </c>
      <c r="BK111" s="176">
        <f>ROUND($I$111*$H$111,2)</f>
        <v>0</v>
      </c>
      <c r="BL111" s="99" t="s">
        <v>94</v>
      </c>
      <c r="BM111" s="99" t="s">
        <v>1043</v>
      </c>
    </row>
    <row r="112" spans="2:47" s="6" customFormat="1" ht="105.75" customHeight="1">
      <c r="B112" s="95"/>
      <c r="C112" s="96"/>
      <c r="D112" s="179" t="s">
        <v>161</v>
      </c>
      <c r="E112" s="96"/>
      <c r="F112" s="186" t="s">
        <v>738</v>
      </c>
      <c r="G112" s="96"/>
      <c r="H112" s="96"/>
      <c r="J112" s="96"/>
      <c r="K112" s="96"/>
      <c r="L112" s="139"/>
      <c r="M112" s="187"/>
      <c r="N112" s="96"/>
      <c r="O112" s="96"/>
      <c r="P112" s="96"/>
      <c r="Q112" s="96"/>
      <c r="R112" s="96"/>
      <c r="S112" s="96"/>
      <c r="T112" s="188"/>
      <c r="AT112" s="6" t="s">
        <v>161</v>
      </c>
      <c r="AU112" s="6" t="s">
        <v>78</v>
      </c>
    </row>
    <row r="113" spans="2:51" s="6" customFormat="1" ht="13.5" customHeight="1">
      <c r="B113" s="177"/>
      <c r="C113" s="178"/>
      <c r="D113" s="189" t="s">
        <v>153</v>
      </c>
      <c r="E113" s="178"/>
      <c r="F113" s="180" t="s">
        <v>739</v>
      </c>
      <c r="G113" s="178"/>
      <c r="H113" s="181">
        <v>10.166</v>
      </c>
      <c r="J113" s="178"/>
      <c r="K113" s="178"/>
      <c r="L113" s="182"/>
      <c r="M113" s="183"/>
      <c r="N113" s="178"/>
      <c r="O113" s="178"/>
      <c r="P113" s="178"/>
      <c r="Q113" s="178"/>
      <c r="R113" s="178"/>
      <c r="S113" s="178"/>
      <c r="T113" s="184"/>
      <c r="AT113" s="185" t="s">
        <v>153</v>
      </c>
      <c r="AU113" s="185" t="s">
        <v>78</v>
      </c>
      <c r="AV113" s="185" t="s">
        <v>78</v>
      </c>
      <c r="AW113" s="185" t="s">
        <v>108</v>
      </c>
      <c r="AX113" s="185" t="s">
        <v>70</v>
      </c>
      <c r="AY113" s="185" t="s">
        <v>144</v>
      </c>
    </row>
    <row r="114" spans="2:65" s="6" customFormat="1" ht="24" customHeight="1">
      <c r="B114" s="95"/>
      <c r="C114" s="165" t="s">
        <v>1044</v>
      </c>
      <c r="D114" s="165" t="s">
        <v>147</v>
      </c>
      <c r="E114" s="166" t="s">
        <v>741</v>
      </c>
      <c r="F114" s="167" t="s">
        <v>742</v>
      </c>
      <c r="G114" s="168" t="s">
        <v>150</v>
      </c>
      <c r="H114" s="169">
        <v>4.784</v>
      </c>
      <c r="I114" s="170"/>
      <c r="J114" s="171">
        <f>ROUND($I$114*$H$114,2)</f>
        <v>0</v>
      </c>
      <c r="K114" s="167"/>
      <c r="L114" s="139"/>
      <c r="M114" s="172"/>
      <c r="N114" s="173" t="s">
        <v>41</v>
      </c>
      <c r="O114" s="96"/>
      <c r="P114" s="96"/>
      <c r="Q114" s="174">
        <v>0.14018</v>
      </c>
      <c r="R114" s="174">
        <f>$Q$114*$H$114</f>
        <v>0.67062112</v>
      </c>
      <c r="S114" s="174">
        <v>0</v>
      </c>
      <c r="T114" s="175">
        <f>$S$114*$H$114</f>
        <v>0</v>
      </c>
      <c r="AR114" s="99" t="s">
        <v>94</v>
      </c>
      <c r="AT114" s="99" t="s">
        <v>147</v>
      </c>
      <c r="AU114" s="99" t="s">
        <v>78</v>
      </c>
      <c r="AY114" s="6" t="s">
        <v>144</v>
      </c>
      <c r="BE114" s="176">
        <f>IF($N$114="základní",$J$114,0)</f>
        <v>0</v>
      </c>
      <c r="BF114" s="176">
        <f>IF($N$114="snížená",$J$114,0)</f>
        <v>0</v>
      </c>
      <c r="BG114" s="176">
        <f>IF($N$114="zákl. přenesená",$J$114,0)</f>
        <v>0</v>
      </c>
      <c r="BH114" s="176">
        <f>IF($N$114="sníž. přenesená",$J$114,0)</f>
        <v>0</v>
      </c>
      <c r="BI114" s="176">
        <f>IF($N$114="nulová",$J$114,0)</f>
        <v>0</v>
      </c>
      <c r="BJ114" s="99" t="s">
        <v>20</v>
      </c>
      <c r="BK114" s="176">
        <f>ROUND($I$114*$H$114,2)</f>
        <v>0</v>
      </c>
      <c r="BL114" s="99" t="s">
        <v>94</v>
      </c>
      <c r="BM114" s="99" t="s">
        <v>1045</v>
      </c>
    </row>
    <row r="115" spans="2:51" s="6" customFormat="1" ht="13.5" customHeight="1">
      <c r="B115" s="177"/>
      <c r="C115" s="178"/>
      <c r="D115" s="179" t="s">
        <v>153</v>
      </c>
      <c r="E115" s="180"/>
      <c r="F115" s="180" t="s">
        <v>744</v>
      </c>
      <c r="G115" s="178"/>
      <c r="H115" s="181">
        <v>4.784</v>
      </c>
      <c r="J115" s="178"/>
      <c r="K115" s="178"/>
      <c r="L115" s="182"/>
      <c r="M115" s="183"/>
      <c r="N115" s="178"/>
      <c r="O115" s="178"/>
      <c r="P115" s="178"/>
      <c r="Q115" s="178"/>
      <c r="R115" s="178"/>
      <c r="S115" s="178"/>
      <c r="T115" s="184"/>
      <c r="AT115" s="185" t="s">
        <v>153</v>
      </c>
      <c r="AU115" s="185" t="s">
        <v>78</v>
      </c>
      <c r="AV115" s="185" t="s">
        <v>78</v>
      </c>
      <c r="AW115" s="185" t="s">
        <v>108</v>
      </c>
      <c r="AX115" s="185" t="s">
        <v>70</v>
      </c>
      <c r="AY115" s="185" t="s">
        <v>144</v>
      </c>
    </row>
    <row r="116" spans="2:65" s="6" customFormat="1" ht="13.5" customHeight="1">
      <c r="B116" s="95"/>
      <c r="C116" s="165" t="s">
        <v>1046</v>
      </c>
      <c r="D116" s="165" t="s">
        <v>147</v>
      </c>
      <c r="E116" s="166" t="s">
        <v>755</v>
      </c>
      <c r="F116" s="167" t="s">
        <v>1047</v>
      </c>
      <c r="G116" s="168" t="s">
        <v>209</v>
      </c>
      <c r="H116" s="169">
        <v>9.2</v>
      </c>
      <c r="I116" s="170"/>
      <c r="J116" s="171">
        <f>ROUND($I$116*$H$116,2)</f>
        <v>0</v>
      </c>
      <c r="K116" s="167"/>
      <c r="L116" s="139"/>
      <c r="M116" s="172"/>
      <c r="N116" s="173" t="s">
        <v>41</v>
      </c>
      <c r="O116" s="96"/>
      <c r="P116" s="96"/>
      <c r="Q116" s="174">
        <v>0.14018</v>
      </c>
      <c r="R116" s="174">
        <f>$Q$116*$H$116</f>
        <v>1.289656</v>
      </c>
      <c r="S116" s="174">
        <v>0</v>
      </c>
      <c r="T116" s="175">
        <f>$S$116*$H$116</f>
        <v>0</v>
      </c>
      <c r="AR116" s="99" t="s">
        <v>94</v>
      </c>
      <c r="AT116" s="99" t="s">
        <v>147</v>
      </c>
      <c r="AU116" s="99" t="s">
        <v>78</v>
      </c>
      <c r="AY116" s="6" t="s">
        <v>144</v>
      </c>
      <c r="BE116" s="176">
        <f>IF($N$116="základní",$J$116,0)</f>
        <v>0</v>
      </c>
      <c r="BF116" s="176">
        <f>IF($N$116="snížená",$J$116,0)</f>
        <v>0</v>
      </c>
      <c r="BG116" s="176">
        <f>IF($N$116="zákl. přenesená",$J$116,0)</f>
        <v>0</v>
      </c>
      <c r="BH116" s="176">
        <f>IF($N$116="sníž. přenesená",$J$116,0)</f>
        <v>0</v>
      </c>
      <c r="BI116" s="176">
        <f>IF($N$116="nulová",$J$116,0)</f>
        <v>0</v>
      </c>
      <c r="BJ116" s="99" t="s">
        <v>20</v>
      </c>
      <c r="BK116" s="176">
        <f>ROUND($I$116*$H$116,2)</f>
        <v>0</v>
      </c>
      <c r="BL116" s="99" t="s">
        <v>94</v>
      </c>
      <c r="BM116" s="99" t="s">
        <v>1048</v>
      </c>
    </row>
    <row r="117" spans="2:65" s="6" customFormat="1" ht="24" customHeight="1">
      <c r="B117" s="95"/>
      <c r="C117" s="168" t="s">
        <v>1049</v>
      </c>
      <c r="D117" s="168" t="s">
        <v>147</v>
      </c>
      <c r="E117" s="166" t="s">
        <v>759</v>
      </c>
      <c r="F117" s="167" t="s">
        <v>760</v>
      </c>
      <c r="G117" s="168" t="s">
        <v>209</v>
      </c>
      <c r="H117" s="169">
        <v>9.1</v>
      </c>
      <c r="I117" s="170"/>
      <c r="J117" s="171">
        <f>ROUND($I$117*$H$117,2)</f>
        <v>0</v>
      </c>
      <c r="K117" s="167"/>
      <c r="L117" s="139"/>
      <c r="M117" s="172"/>
      <c r="N117" s="173" t="s">
        <v>41</v>
      </c>
      <c r="O117" s="96"/>
      <c r="P117" s="96"/>
      <c r="Q117" s="174">
        <v>0.14018</v>
      </c>
      <c r="R117" s="174">
        <f>$Q$117*$H$117</f>
        <v>1.275638</v>
      </c>
      <c r="S117" s="174">
        <v>0</v>
      </c>
      <c r="T117" s="175">
        <f>$S$117*$H$117</f>
        <v>0</v>
      </c>
      <c r="AR117" s="99" t="s">
        <v>94</v>
      </c>
      <c r="AT117" s="99" t="s">
        <v>147</v>
      </c>
      <c r="AU117" s="99" t="s">
        <v>78</v>
      </c>
      <c r="AY117" s="99" t="s">
        <v>144</v>
      </c>
      <c r="BE117" s="176">
        <f>IF($N$117="základní",$J$117,0)</f>
        <v>0</v>
      </c>
      <c r="BF117" s="176">
        <f>IF($N$117="snížená",$J$117,0)</f>
        <v>0</v>
      </c>
      <c r="BG117" s="176">
        <f>IF($N$117="zákl. přenesená",$J$117,0)</f>
        <v>0</v>
      </c>
      <c r="BH117" s="176">
        <f>IF($N$117="sníž. přenesená",$J$117,0)</f>
        <v>0</v>
      </c>
      <c r="BI117" s="176">
        <f>IF($N$117="nulová",$J$117,0)</f>
        <v>0</v>
      </c>
      <c r="BJ117" s="99" t="s">
        <v>20</v>
      </c>
      <c r="BK117" s="176">
        <f>ROUND($I$117*$H$117,2)</f>
        <v>0</v>
      </c>
      <c r="BL117" s="99" t="s">
        <v>94</v>
      </c>
      <c r="BM117" s="99" t="s">
        <v>1050</v>
      </c>
    </row>
    <row r="118" spans="2:65" s="6" customFormat="1" ht="24" customHeight="1">
      <c r="B118" s="95"/>
      <c r="C118" s="168" t="s">
        <v>766</v>
      </c>
      <c r="D118" s="168" t="s">
        <v>147</v>
      </c>
      <c r="E118" s="166" t="s">
        <v>253</v>
      </c>
      <c r="F118" s="167" t="s">
        <v>762</v>
      </c>
      <c r="G118" s="168" t="s">
        <v>150</v>
      </c>
      <c r="H118" s="169">
        <v>39.229</v>
      </c>
      <c r="I118" s="170"/>
      <c r="J118" s="171">
        <f>ROUND($I$118*$H$118,2)</f>
        <v>0</v>
      </c>
      <c r="K118" s="167"/>
      <c r="L118" s="139"/>
      <c r="M118" s="172"/>
      <c r="N118" s="173" t="s">
        <v>41</v>
      </c>
      <c r="O118" s="96"/>
      <c r="P118" s="96"/>
      <c r="Q118" s="174">
        <v>0.02109</v>
      </c>
      <c r="R118" s="174">
        <f>$Q$118*$H$118</f>
        <v>0.82733961</v>
      </c>
      <c r="S118" s="174">
        <v>0</v>
      </c>
      <c r="T118" s="175">
        <f>$S$118*$H$118</f>
        <v>0</v>
      </c>
      <c r="AR118" s="99" t="s">
        <v>94</v>
      </c>
      <c r="AT118" s="99" t="s">
        <v>147</v>
      </c>
      <c r="AU118" s="99" t="s">
        <v>78</v>
      </c>
      <c r="AY118" s="99" t="s">
        <v>144</v>
      </c>
      <c r="BE118" s="176">
        <f>IF($N$118="základní",$J$118,0)</f>
        <v>0</v>
      </c>
      <c r="BF118" s="176">
        <f>IF($N$118="snížená",$J$118,0)</f>
        <v>0</v>
      </c>
      <c r="BG118" s="176">
        <f>IF($N$118="zákl. přenesená",$J$118,0)</f>
        <v>0</v>
      </c>
      <c r="BH118" s="176">
        <f>IF($N$118="sníž. přenesená",$J$118,0)</f>
        <v>0</v>
      </c>
      <c r="BI118" s="176">
        <f>IF($N$118="nulová",$J$118,0)</f>
        <v>0</v>
      </c>
      <c r="BJ118" s="99" t="s">
        <v>20</v>
      </c>
      <c r="BK118" s="176">
        <f>ROUND($I$118*$H$118,2)</f>
        <v>0</v>
      </c>
      <c r="BL118" s="99" t="s">
        <v>94</v>
      </c>
      <c r="BM118" s="99" t="s">
        <v>1051</v>
      </c>
    </row>
    <row r="119" spans="2:51" s="6" customFormat="1" ht="13.5" customHeight="1">
      <c r="B119" s="177"/>
      <c r="C119" s="178"/>
      <c r="D119" s="179" t="s">
        <v>153</v>
      </c>
      <c r="E119" s="180"/>
      <c r="F119" s="180" t="s">
        <v>764</v>
      </c>
      <c r="G119" s="178"/>
      <c r="H119" s="181">
        <v>39.229</v>
      </c>
      <c r="J119" s="178"/>
      <c r="K119" s="178"/>
      <c r="L119" s="182"/>
      <c r="M119" s="183"/>
      <c r="N119" s="178"/>
      <c r="O119" s="178"/>
      <c r="P119" s="178"/>
      <c r="Q119" s="178"/>
      <c r="R119" s="178"/>
      <c r="S119" s="178"/>
      <c r="T119" s="184"/>
      <c r="AT119" s="185" t="s">
        <v>153</v>
      </c>
      <c r="AU119" s="185" t="s">
        <v>78</v>
      </c>
      <c r="AV119" s="185" t="s">
        <v>78</v>
      </c>
      <c r="AW119" s="185" t="s">
        <v>108</v>
      </c>
      <c r="AX119" s="185" t="s">
        <v>70</v>
      </c>
      <c r="AY119" s="185" t="s">
        <v>144</v>
      </c>
    </row>
    <row r="120" spans="2:65" s="6" customFormat="1" ht="24" customHeight="1">
      <c r="B120" s="95"/>
      <c r="C120" s="165" t="s">
        <v>768</v>
      </c>
      <c r="D120" s="165" t="s">
        <v>147</v>
      </c>
      <c r="E120" s="166" t="s">
        <v>260</v>
      </c>
      <c r="F120" s="167" t="s">
        <v>261</v>
      </c>
      <c r="G120" s="168" t="s">
        <v>150</v>
      </c>
      <c r="H120" s="169">
        <v>39.229</v>
      </c>
      <c r="I120" s="170"/>
      <c r="J120" s="171">
        <f>ROUND($I$120*$H$120,2)</f>
        <v>0</v>
      </c>
      <c r="K120" s="167"/>
      <c r="L120" s="139"/>
      <c r="M120" s="172"/>
      <c r="N120" s="173" t="s">
        <v>41</v>
      </c>
      <c r="O120" s="96"/>
      <c r="P120" s="96"/>
      <c r="Q120" s="174">
        <v>0.02109</v>
      </c>
      <c r="R120" s="174">
        <f>$Q$120*$H$120</f>
        <v>0.82733961</v>
      </c>
      <c r="S120" s="174">
        <v>0</v>
      </c>
      <c r="T120" s="175">
        <f>$S$120*$H$120</f>
        <v>0</v>
      </c>
      <c r="AR120" s="99" t="s">
        <v>94</v>
      </c>
      <c r="AT120" s="99" t="s">
        <v>147</v>
      </c>
      <c r="AU120" s="99" t="s">
        <v>78</v>
      </c>
      <c r="AY120" s="6" t="s">
        <v>144</v>
      </c>
      <c r="BE120" s="176">
        <f>IF($N$120="základní",$J$120,0)</f>
        <v>0</v>
      </c>
      <c r="BF120" s="176">
        <f>IF($N$120="snížená",$J$120,0)</f>
        <v>0</v>
      </c>
      <c r="BG120" s="176">
        <f>IF($N$120="zákl. přenesená",$J$120,0)</f>
        <v>0</v>
      </c>
      <c r="BH120" s="176">
        <f>IF($N$120="sníž. přenesená",$J$120,0)</f>
        <v>0</v>
      </c>
      <c r="BI120" s="176">
        <f>IF($N$120="nulová",$J$120,0)</f>
        <v>0</v>
      </c>
      <c r="BJ120" s="99" t="s">
        <v>20</v>
      </c>
      <c r="BK120" s="176">
        <f>ROUND($I$120*$H$120,2)</f>
        <v>0</v>
      </c>
      <c r="BL120" s="99" t="s">
        <v>94</v>
      </c>
      <c r="BM120" s="99" t="s">
        <v>1052</v>
      </c>
    </row>
    <row r="121" spans="2:51" s="6" customFormat="1" ht="13.5" customHeight="1">
      <c r="B121" s="177"/>
      <c r="C121" s="178"/>
      <c r="D121" s="179" t="s">
        <v>153</v>
      </c>
      <c r="E121" s="180"/>
      <c r="F121" s="180" t="s">
        <v>764</v>
      </c>
      <c r="G121" s="178"/>
      <c r="H121" s="181">
        <v>39.229</v>
      </c>
      <c r="J121" s="178"/>
      <c r="K121" s="178"/>
      <c r="L121" s="182"/>
      <c r="M121" s="183"/>
      <c r="N121" s="178"/>
      <c r="O121" s="178"/>
      <c r="P121" s="178"/>
      <c r="Q121" s="178"/>
      <c r="R121" s="178"/>
      <c r="S121" s="178"/>
      <c r="T121" s="184"/>
      <c r="AT121" s="185" t="s">
        <v>153</v>
      </c>
      <c r="AU121" s="185" t="s">
        <v>78</v>
      </c>
      <c r="AV121" s="185" t="s">
        <v>78</v>
      </c>
      <c r="AW121" s="185" t="s">
        <v>108</v>
      </c>
      <c r="AX121" s="185" t="s">
        <v>70</v>
      </c>
      <c r="AY121" s="185" t="s">
        <v>144</v>
      </c>
    </row>
    <row r="122" spans="2:65" s="6" customFormat="1" ht="24" customHeight="1">
      <c r="B122" s="95"/>
      <c r="C122" s="165" t="s">
        <v>322</v>
      </c>
      <c r="D122" s="165" t="s">
        <v>147</v>
      </c>
      <c r="E122" s="166" t="s">
        <v>264</v>
      </c>
      <c r="F122" s="167" t="s">
        <v>265</v>
      </c>
      <c r="G122" s="168" t="s">
        <v>150</v>
      </c>
      <c r="H122" s="169">
        <v>39.229</v>
      </c>
      <c r="I122" s="170"/>
      <c r="J122" s="171">
        <f>ROUND($I$122*$H$122,2)</f>
        <v>0</v>
      </c>
      <c r="K122" s="167"/>
      <c r="L122" s="139"/>
      <c r="M122" s="172"/>
      <c r="N122" s="173" t="s">
        <v>41</v>
      </c>
      <c r="O122" s="96"/>
      <c r="P122" s="96"/>
      <c r="Q122" s="174">
        <v>0.02109</v>
      </c>
      <c r="R122" s="174">
        <f>$Q$122*$H$122</f>
        <v>0.82733961</v>
      </c>
      <c r="S122" s="174">
        <v>0</v>
      </c>
      <c r="T122" s="175">
        <f>$S$122*$H$122</f>
        <v>0</v>
      </c>
      <c r="AR122" s="99" t="s">
        <v>94</v>
      </c>
      <c r="AT122" s="99" t="s">
        <v>147</v>
      </c>
      <c r="AU122" s="99" t="s">
        <v>78</v>
      </c>
      <c r="AY122" s="6" t="s">
        <v>144</v>
      </c>
      <c r="BE122" s="176">
        <f>IF($N$122="základní",$J$122,0)</f>
        <v>0</v>
      </c>
      <c r="BF122" s="176">
        <f>IF($N$122="snížená",$J$122,0)</f>
        <v>0</v>
      </c>
      <c r="BG122" s="176">
        <f>IF($N$122="zákl. přenesená",$J$122,0)</f>
        <v>0</v>
      </c>
      <c r="BH122" s="176">
        <f>IF($N$122="sníž. přenesená",$J$122,0)</f>
        <v>0</v>
      </c>
      <c r="BI122" s="176">
        <f>IF($N$122="nulová",$J$122,0)</f>
        <v>0</v>
      </c>
      <c r="BJ122" s="99" t="s">
        <v>20</v>
      </c>
      <c r="BK122" s="176">
        <f>ROUND($I$122*$H$122,2)</f>
        <v>0</v>
      </c>
      <c r="BL122" s="99" t="s">
        <v>94</v>
      </c>
      <c r="BM122" s="99" t="s">
        <v>1053</v>
      </c>
    </row>
    <row r="123" spans="2:51" s="6" customFormat="1" ht="13.5" customHeight="1">
      <c r="B123" s="177"/>
      <c r="C123" s="178"/>
      <c r="D123" s="179" t="s">
        <v>153</v>
      </c>
      <c r="E123" s="180"/>
      <c r="F123" s="180" t="s">
        <v>764</v>
      </c>
      <c r="G123" s="178"/>
      <c r="H123" s="181">
        <v>39.229</v>
      </c>
      <c r="J123" s="178"/>
      <c r="K123" s="178"/>
      <c r="L123" s="182"/>
      <c r="M123" s="183"/>
      <c r="N123" s="178"/>
      <c r="O123" s="178"/>
      <c r="P123" s="178"/>
      <c r="Q123" s="178"/>
      <c r="R123" s="178"/>
      <c r="S123" s="178"/>
      <c r="T123" s="184"/>
      <c r="AT123" s="185" t="s">
        <v>153</v>
      </c>
      <c r="AU123" s="185" t="s">
        <v>78</v>
      </c>
      <c r="AV123" s="185" t="s">
        <v>78</v>
      </c>
      <c r="AW123" s="185" t="s">
        <v>108</v>
      </c>
      <c r="AX123" s="185" t="s">
        <v>70</v>
      </c>
      <c r="AY123" s="185" t="s">
        <v>144</v>
      </c>
    </row>
    <row r="124" spans="2:65" s="6" customFormat="1" ht="24" customHeight="1">
      <c r="B124" s="95"/>
      <c r="C124" s="165" t="s">
        <v>326</v>
      </c>
      <c r="D124" s="165" t="s">
        <v>147</v>
      </c>
      <c r="E124" s="166" t="s">
        <v>769</v>
      </c>
      <c r="F124" s="167" t="s">
        <v>1054</v>
      </c>
      <c r="G124" s="168" t="s">
        <v>150</v>
      </c>
      <c r="H124" s="169">
        <v>20.521</v>
      </c>
      <c r="I124" s="170"/>
      <c r="J124" s="171">
        <f>ROUND($I$124*$H$124,2)</f>
        <v>0</v>
      </c>
      <c r="K124" s="167"/>
      <c r="L124" s="139"/>
      <c r="M124" s="172"/>
      <c r="N124" s="173" t="s">
        <v>41</v>
      </c>
      <c r="O124" s="96"/>
      <c r="P124" s="96"/>
      <c r="Q124" s="174">
        <v>0.02109</v>
      </c>
      <c r="R124" s="174">
        <f>$Q$124*$H$124</f>
        <v>0.43278789000000006</v>
      </c>
      <c r="S124" s="174">
        <v>0</v>
      </c>
      <c r="T124" s="175">
        <f>$S$124*$H$124</f>
        <v>0</v>
      </c>
      <c r="AR124" s="99" t="s">
        <v>94</v>
      </c>
      <c r="AT124" s="99" t="s">
        <v>147</v>
      </c>
      <c r="AU124" s="99" t="s">
        <v>78</v>
      </c>
      <c r="AY124" s="6" t="s">
        <v>144</v>
      </c>
      <c r="BE124" s="176">
        <f>IF($N$124="základní",$J$124,0)</f>
        <v>0</v>
      </c>
      <c r="BF124" s="176">
        <f>IF($N$124="snížená",$J$124,0)</f>
        <v>0</v>
      </c>
      <c r="BG124" s="176">
        <f>IF($N$124="zákl. přenesená",$J$124,0)</f>
        <v>0</v>
      </c>
      <c r="BH124" s="176">
        <f>IF($N$124="sníž. přenesená",$J$124,0)</f>
        <v>0</v>
      </c>
      <c r="BI124" s="176">
        <f>IF($N$124="nulová",$J$124,0)</f>
        <v>0</v>
      </c>
      <c r="BJ124" s="99" t="s">
        <v>20</v>
      </c>
      <c r="BK124" s="176">
        <f>ROUND($I$124*$H$124,2)</f>
        <v>0</v>
      </c>
      <c r="BL124" s="99" t="s">
        <v>94</v>
      </c>
      <c r="BM124" s="99" t="s">
        <v>1055</v>
      </c>
    </row>
    <row r="125" spans="2:51" s="6" customFormat="1" ht="13.5" customHeight="1">
      <c r="B125" s="177"/>
      <c r="C125" s="178"/>
      <c r="D125" s="179" t="s">
        <v>153</v>
      </c>
      <c r="E125" s="180"/>
      <c r="F125" s="180" t="s">
        <v>772</v>
      </c>
      <c r="G125" s="178"/>
      <c r="H125" s="181">
        <v>20.521</v>
      </c>
      <c r="J125" s="178"/>
      <c r="K125" s="178"/>
      <c r="L125" s="182"/>
      <c r="M125" s="183"/>
      <c r="N125" s="178"/>
      <c r="O125" s="178"/>
      <c r="P125" s="178"/>
      <c r="Q125" s="178"/>
      <c r="R125" s="178"/>
      <c r="S125" s="178"/>
      <c r="T125" s="184"/>
      <c r="AT125" s="185" t="s">
        <v>153</v>
      </c>
      <c r="AU125" s="185" t="s">
        <v>78</v>
      </c>
      <c r="AV125" s="185" t="s">
        <v>78</v>
      </c>
      <c r="AW125" s="185" t="s">
        <v>108</v>
      </c>
      <c r="AX125" s="185" t="s">
        <v>70</v>
      </c>
      <c r="AY125" s="185" t="s">
        <v>144</v>
      </c>
    </row>
    <row r="126" spans="2:65" s="6" customFormat="1" ht="24" customHeight="1">
      <c r="B126" s="95"/>
      <c r="C126" s="165" t="s">
        <v>26</v>
      </c>
      <c r="D126" s="165" t="s">
        <v>147</v>
      </c>
      <c r="E126" s="166" t="s">
        <v>773</v>
      </c>
      <c r="F126" s="167" t="s">
        <v>774</v>
      </c>
      <c r="G126" s="168" t="s">
        <v>150</v>
      </c>
      <c r="H126" s="169">
        <v>20.521</v>
      </c>
      <c r="I126" s="170"/>
      <c r="J126" s="171">
        <f>ROUND($I$126*$H$126,2)</f>
        <v>0</v>
      </c>
      <c r="K126" s="167"/>
      <c r="L126" s="139"/>
      <c r="M126" s="172"/>
      <c r="N126" s="173" t="s">
        <v>41</v>
      </c>
      <c r="O126" s="96"/>
      <c r="P126" s="96"/>
      <c r="Q126" s="174">
        <v>0.02109</v>
      </c>
      <c r="R126" s="174">
        <f>$Q$126*$H$126</f>
        <v>0.43278789000000006</v>
      </c>
      <c r="S126" s="174">
        <v>0</v>
      </c>
      <c r="T126" s="175">
        <f>$S$126*$H$126</f>
        <v>0</v>
      </c>
      <c r="AR126" s="99" t="s">
        <v>94</v>
      </c>
      <c r="AT126" s="99" t="s">
        <v>147</v>
      </c>
      <c r="AU126" s="99" t="s">
        <v>78</v>
      </c>
      <c r="AY126" s="6" t="s">
        <v>144</v>
      </c>
      <c r="BE126" s="176">
        <f>IF($N$126="základní",$J$126,0)</f>
        <v>0</v>
      </c>
      <c r="BF126" s="176">
        <f>IF($N$126="snížená",$J$126,0)</f>
        <v>0</v>
      </c>
      <c r="BG126" s="176">
        <f>IF($N$126="zákl. přenesená",$J$126,0)</f>
        <v>0</v>
      </c>
      <c r="BH126" s="176">
        <f>IF($N$126="sníž. přenesená",$J$126,0)</f>
        <v>0</v>
      </c>
      <c r="BI126" s="176">
        <f>IF($N$126="nulová",$J$126,0)</f>
        <v>0</v>
      </c>
      <c r="BJ126" s="99" t="s">
        <v>20</v>
      </c>
      <c r="BK126" s="176">
        <f>ROUND($I$126*$H$126,2)</f>
        <v>0</v>
      </c>
      <c r="BL126" s="99" t="s">
        <v>94</v>
      </c>
      <c r="BM126" s="99" t="s">
        <v>1056</v>
      </c>
    </row>
    <row r="127" spans="2:51" s="6" customFormat="1" ht="13.5" customHeight="1">
      <c r="B127" s="177"/>
      <c r="C127" s="178"/>
      <c r="D127" s="179" t="s">
        <v>153</v>
      </c>
      <c r="E127" s="180"/>
      <c r="F127" s="180" t="s">
        <v>772</v>
      </c>
      <c r="G127" s="178"/>
      <c r="H127" s="181">
        <v>20.521</v>
      </c>
      <c r="J127" s="178"/>
      <c r="K127" s="178"/>
      <c r="L127" s="182"/>
      <c r="M127" s="183"/>
      <c r="N127" s="178"/>
      <c r="O127" s="178"/>
      <c r="P127" s="178"/>
      <c r="Q127" s="178"/>
      <c r="R127" s="178"/>
      <c r="S127" s="178"/>
      <c r="T127" s="184"/>
      <c r="AT127" s="185" t="s">
        <v>153</v>
      </c>
      <c r="AU127" s="185" t="s">
        <v>78</v>
      </c>
      <c r="AV127" s="185" t="s">
        <v>78</v>
      </c>
      <c r="AW127" s="185" t="s">
        <v>108</v>
      </c>
      <c r="AX127" s="185" t="s">
        <v>70</v>
      </c>
      <c r="AY127" s="185" t="s">
        <v>144</v>
      </c>
    </row>
    <row r="128" spans="2:65" s="6" customFormat="1" ht="24" customHeight="1">
      <c r="B128" s="95"/>
      <c r="C128" s="165" t="s">
        <v>780</v>
      </c>
      <c r="D128" s="165" t="s">
        <v>147</v>
      </c>
      <c r="E128" s="166" t="s">
        <v>776</v>
      </c>
      <c r="F128" s="167" t="s">
        <v>777</v>
      </c>
      <c r="G128" s="168" t="s">
        <v>150</v>
      </c>
      <c r="H128" s="169">
        <v>20.521</v>
      </c>
      <c r="I128" s="170"/>
      <c r="J128" s="171">
        <f>ROUND($I$128*$H$128,2)</f>
        <v>0</v>
      </c>
      <c r="K128" s="167"/>
      <c r="L128" s="139"/>
      <c r="M128" s="172"/>
      <c r="N128" s="173" t="s">
        <v>41</v>
      </c>
      <c r="O128" s="96"/>
      <c r="P128" s="96"/>
      <c r="Q128" s="174">
        <v>0.02109</v>
      </c>
      <c r="R128" s="174">
        <f>$Q$128*$H$128</f>
        <v>0.43278789000000006</v>
      </c>
      <c r="S128" s="174">
        <v>0</v>
      </c>
      <c r="T128" s="175">
        <f>$S$128*$H$128</f>
        <v>0</v>
      </c>
      <c r="AR128" s="99" t="s">
        <v>94</v>
      </c>
      <c r="AT128" s="99" t="s">
        <v>147</v>
      </c>
      <c r="AU128" s="99" t="s">
        <v>78</v>
      </c>
      <c r="AY128" s="6" t="s">
        <v>144</v>
      </c>
      <c r="BE128" s="176">
        <f>IF($N$128="základní",$J$128,0)</f>
        <v>0</v>
      </c>
      <c r="BF128" s="176">
        <f>IF($N$128="snížená",$J$128,0)</f>
        <v>0</v>
      </c>
      <c r="BG128" s="176">
        <f>IF($N$128="zákl. přenesená",$J$128,0)</f>
        <v>0</v>
      </c>
      <c r="BH128" s="176">
        <f>IF($N$128="sníž. přenesená",$J$128,0)</f>
        <v>0</v>
      </c>
      <c r="BI128" s="176">
        <f>IF($N$128="nulová",$J$128,0)</f>
        <v>0</v>
      </c>
      <c r="BJ128" s="99" t="s">
        <v>20</v>
      </c>
      <c r="BK128" s="176">
        <f>ROUND($I$128*$H$128,2)</f>
        <v>0</v>
      </c>
      <c r="BL128" s="99" t="s">
        <v>94</v>
      </c>
      <c r="BM128" s="99" t="s">
        <v>1057</v>
      </c>
    </row>
    <row r="129" spans="2:51" s="6" customFormat="1" ht="13.5" customHeight="1">
      <c r="B129" s="177"/>
      <c r="C129" s="178"/>
      <c r="D129" s="179" t="s">
        <v>153</v>
      </c>
      <c r="E129" s="180"/>
      <c r="F129" s="180" t="s">
        <v>779</v>
      </c>
      <c r="G129" s="178"/>
      <c r="H129" s="181">
        <v>20.521</v>
      </c>
      <c r="J129" s="178"/>
      <c r="K129" s="178"/>
      <c r="L129" s="182"/>
      <c r="M129" s="183"/>
      <c r="N129" s="178"/>
      <c r="O129" s="178"/>
      <c r="P129" s="178"/>
      <c r="Q129" s="178"/>
      <c r="R129" s="178"/>
      <c r="S129" s="178"/>
      <c r="T129" s="184"/>
      <c r="AT129" s="185" t="s">
        <v>153</v>
      </c>
      <c r="AU129" s="185" t="s">
        <v>78</v>
      </c>
      <c r="AV129" s="185" t="s">
        <v>78</v>
      </c>
      <c r="AW129" s="185" t="s">
        <v>108</v>
      </c>
      <c r="AX129" s="185" t="s">
        <v>70</v>
      </c>
      <c r="AY129" s="185" t="s">
        <v>144</v>
      </c>
    </row>
    <row r="130" spans="2:65" s="6" customFormat="1" ht="24" customHeight="1">
      <c r="B130" s="95"/>
      <c r="C130" s="165" t="s">
        <v>333</v>
      </c>
      <c r="D130" s="165" t="s">
        <v>147</v>
      </c>
      <c r="E130" s="166" t="s">
        <v>244</v>
      </c>
      <c r="F130" s="167" t="s">
        <v>245</v>
      </c>
      <c r="G130" s="168" t="s">
        <v>209</v>
      </c>
      <c r="H130" s="169">
        <v>4.75</v>
      </c>
      <c r="I130" s="170"/>
      <c r="J130" s="171">
        <f>ROUND($I$130*$H$130,2)</f>
        <v>0</v>
      </c>
      <c r="K130" s="167"/>
      <c r="L130" s="139"/>
      <c r="M130" s="172"/>
      <c r="N130" s="173" t="s">
        <v>41</v>
      </c>
      <c r="O130" s="96"/>
      <c r="P130" s="96"/>
      <c r="Q130" s="174">
        <v>0.02109</v>
      </c>
      <c r="R130" s="174">
        <f>$Q$130*$H$130</f>
        <v>0.1001775</v>
      </c>
      <c r="S130" s="174">
        <v>0</v>
      </c>
      <c r="T130" s="175">
        <f>$S$130*$H$130</f>
        <v>0</v>
      </c>
      <c r="AR130" s="99" t="s">
        <v>94</v>
      </c>
      <c r="AT130" s="99" t="s">
        <v>147</v>
      </c>
      <c r="AU130" s="99" t="s">
        <v>78</v>
      </c>
      <c r="AY130" s="6" t="s">
        <v>144</v>
      </c>
      <c r="BE130" s="176">
        <f>IF($N$130="základní",$J$130,0)</f>
        <v>0</v>
      </c>
      <c r="BF130" s="176">
        <f>IF($N$130="snížená",$J$130,0)</f>
        <v>0</v>
      </c>
      <c r="BG130" s="176">
        <f>IF($N$130="zákl. přenesená",$J$130,0)</f>
        <v>0</v>
      </c>
      <c r="BH130" s="176">
        <f>IF($N$130="sníž. přenesená",$J$130,0)</f>
        <v>0</v>
      </c>
      <c r="BI130" s="176">
        <f>IF($N$130="nulová",$J$130,0)</f>
        <v>0</v>
      </c>
      <c r="BJ130" s="99" t="s">
        <v>20</v>
      </c>
      <c r="BK130" s="176">
        <f>ROUND($I$130*$H$130,2)</f>
        <v>0</v>
      </c>
      <c r="BL130" s="99" t="s">
        <v>94</v>
      </c>
      <c r="BM130" s="99" t="s">
        <v>1058</v>
      </c>
    </row>
    <row r="131" spans="2:51" s="6" customFormat="1" ht="13.5" customHeight="1">
      <c r="B131" s="177"/>
      <c r="C131" s="178"/>
      <c r="D131" s="179" t="s">
        <v>153</v>
      </c>
      <c r="E131" s="180"/>
      <c r="F131" s="180" t="s">
        <v>782</v>
      </c>
      <c r="G131" s="178"/>
      <c r="H131" s="181">
        <v>4.75</v>
      </c>
      <c r="J131" s="178"/>
      <c r="K131" s="178"/>
      <c r="L131" s="182"/>
      <c r="M131" s="183"/>
      <c r="N131" s="178"/>
      <c r="O131" s="178"/>
      <c r="P131" s="178"/>
      <c r="Q131" s="178"/>
      <c r="R131" s="178"/>
      <c r="S131" s="178"/>
      <c r="T131" s="184"/>
      <c r="AT131" s="185" t="s">
        <v>153</v>
      </c>
      <c r="AU131" s="185" t="s">
        <v>78</v>
      </c>
      <c r="AV131" s="185" t="s">
        <v>78</v>
      </c>
      <c r="AW131" s="185" t="s">
        <v>108</v>
      </c>
      <c r="AX131" s="185" t="s">
        <v>70</v>
      </c>
      <c r="AY131" s="185" t="s">
        <v>144</v>
      </c>
    </row>
    <row r="132" spans="2:65" s="6" customFormat="1" ht="24" customHeight="1">
      <c r="B132" s="95"/>
      <c r="C132" s="165" t="s">
        <v>337</v>
      </c>
      <c r="D132" s="165" t="s">
        <v>147</v>
      </c>
      <c r="E132" s="166" t="s">
        <v>249</v>
      </c>
      <c r="F132" s="167" t="s">
        <v>250</v>
      </c>
      <c r="G132" s="168" t="s">
        <v>209</v>
      </c>
      <c r="H132" s="169">
        <v>4.75</v>
      </c>
      <c r="I132" s="170"/>
      <c r="J132" s="171">
        <f>ROUND($I$132*$H$132,2)</f>
        <v>0</v>
      </c>
      <c r="K132" s="167"/>
      <c r="L132" s="139"/>
      <c r="M132" s="172"/>
      <c r="N132" s="173" t="s">
        <v>41</v>
      </c>
      <c r="O132" s="96"/>
      <c r="P132" s="96"/>
      <c r="Q132" s="174">
        <v>0.02109</v>
      </c>
      <c r="R132" s="174">
        <f>$Q$132*$H$132</f>
        <v>0.1001775</v>
      </c>
      <c r="S132" s="174">
        <v>0</v>
      </c>
      <c r="T132" s="175">
        <f>$S$132*$H$132</f>
        <v>0</v>
      </c>
      <c r="AR132" s="99" t="s">
        <v>94</v>
      </c>
      <c r="AT132" s="99" t="s">
        <v>147</v>
      </c>
      <c r="AU132" s="99" t="s">
        <v>78</v>
      </c>
      <c r="AY132" s="6" t="s">
        <v>144</v>
      </c>
      <c r="BE132" s="176">
        <f>IF($N$132="základní",$J$132,0)</f>
        <v>0</v>
      </c>
      <c r="BF132" s="176">
        <f>IF($N$132="snížená",$J$132,0)</f>
        <v>0</v>
      </c>
      <c r="BG132" s="176">
        <f>IF($N$132="zákl. přenesená",$J$132,0)</f>
        <v>0</v>
      </c>
      <c r="BH132" s="176">
        <f>IF($N$132="sníž. přenesená",$J$132,0)</f>
        <v>0</v>
      </c>
      <c r="BI132" s="176">
        <f>IF($N$132="nulová",$J$132,0)</f>
        <v>0</v>
      </c>
      <c r="BJ132" s="99" t="s">
        <v>20</v>
      </c>
      <c r="BK132" s="176">
        <f>ROUND($I$132*$H$132,2)</f>
        <v>0</v>
      </c>
      <c r="BL132" s="99" t="s">
        <v>94</v>
      </c>
      <c r="BM132" s="99" t="s">
        <v>1059</v>
      </c>
    </row>
    <row r="133" spans="2:51" s="6" customFormat="1" ht="13.5" customHeight="1">
      <c r="B133" s="177"/>
      <c r="C133" s="178"/>
      <c r="D133" s="179" t="s">
        <v>153</v>
      </c>
      <c r="E133" s="180"/>
      <c r="F133" s="180" t="s">
        <v>782</v>
      </c>
      <c r="G133" s="178"/>
      <c r="H133" s="181">
        <v>4.75</v>
      </c>
      <c r="J133" s="178"/>
      <c r="K133" s="178"/>
      <c r="L133" s="182"/>
      <c r="M133" s="183"/>
      <c r="N133" s="178"/>
      <c r="O133" s="178"/>
      <c r="P133" s="178"/>
      <c r="Q133" s="178"/>
      <c r="R133" s="178"/>
      <c r="S133" s="178"/>
      <c r="T133" s="184"/>
      <c r="AT133" s="185" t="s">
        <v>153</v>
      </c>
      <c r="AU133" s="185" t="s">
        <v>78</v>
      </c>
      <c r="AV133" s="185" t="s">
        <v>78</v>
      </c>
      <c r="AW133" s="185" t="s">
        <v>108</v>
      </c>
      <c r="AX133" s="185" t="s">
        <v>70</v>
      </c>
      <c r="AY133" s="185" t="s">
        <v>144</v>
      </c>
    </row>
    <row r="134" spans="2:65" s="6" customFormat="1" ht="24" customHeight="1">
      <c r="B134" s="95"/>
      <c r="C134" s="165" t="s">
        <v>341</v>
      </c>
      <c r="D134" s="165" t="s">
        <v>147</v>
      </c>
      <c r="E134" s="166" t="s">
        <v>271</v>
      </c>
      <c r="F134" s="167" t="s">
        <v>272</v>
      </c>
      <c r="G134" s="168" t="s">
        <v>209</v>
      </c>
      <c r="H134" s="169">
        <v>4.75</v>
      </c>
      <c r="I134" s="170"/>
      <c r="J134" s="171">
        <f>ROUND($I$134*$H$134,2)</f>
        <v>0</v>
      </c>
      <c r="K134" s="167"/>
      <c r="L134" s="139"/>
      <c r="M134" s="172"/>
      <c r="N134" s="173" t="s">
        <v>41</v>
      </c>
      <c r="O134" s="96"/>
      <c r="P134" s="96"/>
      <c r="Q134" s="174">
        <v>0.02109</v>
      </c>
      <c r="R134" s="174">
        <f>$Q$134*$H$134</f>
        <v>0.1001775</v>
      </c>
      <c r="S134" s="174">
        <v>0</v>
      </c>
      <c r="T134" s="175">
        <f>$S$134*$H$134</f>
        <v>0</v>
      </c>
      <c r="AR134" s="99" t="s">
        <v>94</v>
      </c>
      <c r="AT134" s="99" t="s">
        <v>147</v>
      </c>
      <c r="AU134" s="99" t="s">
        <v>78</v>
      </c>
      <c r="AY134" s="6" t="s">
        <v>144</v>
      </c>
      <c r="BE134" s="176">
        <f>IF($N$134="základní",$J$134,0)</f>
        <v>0</v>
      </c>
      <c r="BF134" s="176">
        <f>IF($N$134="snížená",$J$134,0)</f>
        <v>0</v>
      </c>
      <c r="BG134" s="176">
        <f>IF($N$134="zákl. přenesená",$J$134,0)</f>
        <v>0</v>
      </c>
      <c r="BH134" s="176">
        <f>IF($N$134="sníž. přenesená",$J$134,0)</f>
        <v>0</v>
      </c>
      <c r="BI134" s="176">
        <f>IF($N$134="nulová",$J$134,0)</f>
        <v>0</v>
      </c>
      <c r="BJ134" s="99" t="s">
        <v>20</v>
      </c>
      <c r="BK134" s="176">
        <f>ROUND($I$134*$H$134,2)</f>
        <v>0</v>
      </c>
      <c r="BL134" s="99" t="s">
        <v>94</v>
      </c>
      <c r="BM134" s="99" t="s">
        <v>1060</v>
      </c>
    </row>
    <row r="135" spans="2:51" s="6" customFormat="1" ht="13.5" customHeight="1">
      <c r="B135" s="177"/>
      <c r="C135" s="178"/>
      <c r="D135" s="179" t="s">
        <v>153</v>
      </c>
      <c r="E135" s="180"/>
      <c r="F135" s="180" t="s">
        <v>782</v>
      </c>
      <c r="G135" s="178"/>
      <c r="H135" s="181">
        <v>4.75</v>
      </c>
      <c r="J135" s="178"/>
      <c r="K135" s="178"/>
      <c r="L135" s="182"/>
      <c r="M135" s="183"/>
      <c r="N135" s="178"/>
      <c r="O135" s="178"/>
      <c r="P135" s="178"/>
      <c r="Q135" s="178"/>
      <c r="R135" s="178"/>
      <c r="S135" s="178"/>
      <c r="T135" s="184"/>
      <c r="AT135" s="185" t="s">
        <v>153</v>
      </c>
      <c r="AU135" s="185" t="s">
        <v>78</v>
      </c>
      <c r="AV135" s="185" t="s">
        <v>78</v>
      </c>
      <c r="AW135" s="185" t="s">
        <v>108</v>
      </c>
      <c r="AX135" s="185" t="s">
        <v>70</v>
      </c>
      <c r="AY135" s="185" t="s">
        <v>144</v>
      </c>
    </row>
    <row r="136" spans="2:65" s="6" customFormat="1" ht="24" customHeight="1">
      <c r="B136" s="95"/>
      <c r="C136" s="165" t="s">
        <v>791</v>
      </c>
      <c r="D136" s="165" t="s">
        <v>147</v>
      </c>
      <c r="E136" s="166" t="s">
        <v>785</v>
      </c>
      <c r="F136" s="167" t="s">
        <v>786</v>
      </c>
      <c r="G136" s="168" t="s">
        <v>209</v>
      </c>
      <c r="H136" s="169">
        <v>9.5</v>
      </c>
      <c r="I136" s="170"/>
      <c r="J136" s="171">
        <f>ROUND($I$136*$H$136,2)</f>
        <v>0</v>
      </c>
      <c r="K136" s="167"/>
      <c r="L136" s="139"/>
      <c r="M136" s="172"/>
      <c r="N136" s="173" t="s">
        <v>41</v>
      </c>
      <c r="O136" s="96"/>
      <c r="P136" s="96"/>
      <c r="Q136" s="174">
        <v>0.02109</v>
      </c>
      <c r="R136" s="174">
        <f>$Q$136*$H$136</f>
        <v>0.200355</v>
      </c>
      <c r="S136" s="174">
        <v>0</v>
      </c>
      <c r="T136" s="175">
        <f>$S$136*$H$136</f>
        <v>0</v>
      </c>
      <c r="AR136" s="99" t="s">
        <v>94</v>
      </c>
      <c r="AT136" s="99" t="s">
        <v>147</v>
      </c>
      <c r="AU136" s="99" t="s">
        <v>78</v>
      </c>
      <c r="AY136" s="6" t="s">
        <v>144</v>
      </c>
      <c r="BE136" s="176">
        <f>IF($N$136="základní",$J$136,0)</f>
        <v>0</v>
      </c>
      <c r="BF136" s="176">
        <f>IF($N$136="snížená",$J$136,0)</f>
        <v>0</v>
      </c>
      <c r="BG136" s="176">
        <f>IF($N$136="zákl. přenesená",$J$136,0)</f>
        <v>0</v>
      </c>
      <c r="BH136" s="176">
        <f>IF($N$136="sníž. přenesená",$J$136,0)</f>
        <v>0</v>
      </c>
      <c r="BI136" s="176">
        <f>IF($N$136="nulová",$J$136,0)</f>
        <v>0</v>
      </c>
      <c r="BJ136" s="99" t="s">
        <v>20</v>
      </c>
      <c r="BK136" s="176">
        <f>ROUND($I$136*$H$136,2)</f>
        <v>0</v>
      </c>
      <c r="BL136" s="99" t="s">
        <v>94</v>
      </c>
      <c r="BM136" s="99" t="s">
        <v>1061</v>
      </c>
    </row>
    <row r="137" spans="2:65" s="6" customFormat="1" ht="24" customHeight="1">
      <c r="B137" s="95"/>
      <c r="C137" s="168" t="s">
        <v>795</v>
      </c>
      <c r="D137" s="168" t="s">
        <v>147</v>
      </c>
      <c r="E137" s="166" t="s">
        <v>788</v>
      </c>
      <c r="F137" s="167" t="s">
        <v>789</v>
      </c>
      <c r="G137" s="168" t="s">
        <v>209</v>
      </c>
      <c r="H137" s="169">
        <v>9.5</v>
      </c>
      <c r="I137" s="170"/>
      <c r="J137" s="171">
        <f>ROUND($I$137*$H$137,2)</f>
        <v>0</v>
      </c>
      <c r="K137" s="167"/>
      <c r="L137" s="139"/>
      <c r="M137" s="172"/>
      <c r="N137" s="173" t="s">
        <v>41</v>
      </c>
      <c r="O137" s="96"/>
      <c r="P137" s="96"/>
      <c r="Q137" s="174">
        <v>0.02109</v>
      </c>
      <c r="R137" s="174">
        <f>$Q$137*$H$137</f>
        <v>0.200355</v>
      </c>
      <c r="S137" s="174">
        <v>0</v>
      </c>
      <c r="T137" s="175">
        <f>$S$137*$H$137</f>
        <v>0</v>
      </c>
      <c r="AR137" s="99" t="s">
        <v>94</v>
      </c>
      <c r="AT137" s="99" t="s">
        <v>147</v>
      </c>
      <c r="AU137" s="99" t="s">
        <v>78</v>
      </c>
      <c r="AY137" s="99" t="s">
        <v>144</v>
      </c>
      <c r="BE137" s="176">
        <f>IF($N$137="základní",$J$137,0)</f>
        <v>0</v>
      </c>
      <c r="BF137" s="176">
        <f>IF($N$137="snížená",$J$137,0)</f>
        <v>0</v>
      </c>
      <c r="BG137" s="176">
        <f>IF($N$137="zákl. přenesená",$J$137,0)</f>
        <v>0</v>
      </c>
      <c r="BH137" s="176">
        <f>IF($N$137="sníž. přenesená",$J$137,0)</f>
        <v>0</v>
      </c>
      <c r="BI137" s="176">
        <f>IF($N$137="nulová",$J$137,0)</f>
        <v>0</v>
      </c>
      <c r="BJ137" s="99" t="s">
        <v>20</v>
      </c>
      <c r="BK137" s="176">
        <f>ROUND($I$137*$H$137,2)</f>
        <v>0</v>
      </c>
      <c r="BL137" s="99" t="s">
        <v>94</v>
      </c>
      <c r="BM137" s="99" t="s">
        <v>1062</v>
      </c>
    </row>
    <row r="138" spans="2:65" s="6" customFormat="1" ht="24" customHeight="1">
      <c r="B138" s="95"/>
      <c r="C138" s="168" t="s">
        <v>799</v>
      </c>
      <c r="D138" s="168" t="s">
        <v>147</v>
      </c>
      <c r="E138" s="166" t="s">
        <v>792</v>
      </c>
      <c r="F138" s="167" t="s">
        <v>793</v>
      </c>
      <c r="G138" s="168" t="s">
        <v>209</v>
      </c>
      <c r="H138" s="169">
        <v>9.5</v>
      </c>
      <c r="I138" s="170"/>
      <c r="J138" s="171">
        <f>ROUND($I$138*$H$138,2)</f>
        <v>0</v>
      </c>
      <c r="K138" s="167"/>
      <c r="L138" s="139"/>
      <c r="M138" s="172"/>
      <c r="N138" s="173" t="s">
        <v>41</v>
      </c>
      <c r="O138" s="96"/>
      <c r="P138" s="96"/>
      <c r="Q138" s="174">
        <v>0.02109</v>
      </c>
      <c r="R138" s="174">
        <f>$Q$138*$H$138</f>
        <v>0.200355</v>
      </c>
      <c r="S138" s="174">
        <v>0</v>
      </c>
      <c r="T138" s="175">
        <f>$S$138*$H$138</f>
        <v>0</v>
      </c>
      <c r="AR138" s="99" t="s">
        <v>94</v>
      </c>
      <c r="AT138" s="99" t="s">
        <v>147</v>
      </c>
      <c r="AU138" s="99" t="s">
        <v>78</v>
      </c>
      <c r="AY138" s="99" t="s">
        <v>144</v>
      </c>
      <c r="BE138" s="176">
        <f>IF($N$138="základní",$J$138,0)</f>
        <v>0</v>
      </c>
      <c r="BF138" s="176">
        <f>IF($N$138="snížená",$J$138,0)</f>
        <v>0</v>
      </c>
      <c r="BG138" s="176">
        <f>IF($N$138="zákl. přenesená",$J$138,0)</f>
        <v>0</v>
      </c>
      <c r="BH138" s="176">
        <f>IF($N$138="sníž. přenesená",$J$138,0)</f>
        <v>0</v>
      </c>
      <c r="BI138" s="176">
        <f>IF($N$138="nulová",$J$138,0)</f>
        <v>0</v>
      </c>
      <c r="BJ138" s="99" t="s">
        <v>20</v>
      </c>
      <c r="BK138" s="176">
        <f>ROUND($I$138*$H$138,2)</f>
        <v>0</v>
      </c>
      <c r="BL138" s="99" t="s">
        <v>94</v>
      </c>
      <c r="BM138" s="99" t="s">
        <v>1063</v>
      </c>
    </row>
    <row r="139" spans="2:65" s="6" customFormat="1" ht="24" customHeight="1">
      <c r="B139" s="95"/>
      <c r="C139" s="168" t="s">
        <v>349</v>
      </c>
      <c r="D139" s="168" t="s">
        <v>147</v>
      </c>
      <c r="E139" s="166" t="s">
        <v>796</v>
      </c>
      <c r="F139" s="167" t="s">
        <v>1064</v>
      </c>
      <c r="G139" s="168" t="s">
        <v>209</v>
      </c>
      <c r="H139" s="169">
        <v>9.1</v>
      </c>
      <c r="I139" s="170"/>
      <c r="J139" s="171">
        <f>ROUND($I$139*$H$139,2)</f>
        <v>0</v>
      </c>
      <c r="K139" s="167"/>
      <c r="L139" s="139"/>
      <c r="M139" s="172"/>
      <c r="N139" s="173" t="s">
        <v>41</v>
      </c>
      <c r="O139" s="96"/>
      <c r="P139" s="96"/>
      <c r="Q139" s="174">
        <v>0.02109</v>
      </c>
      <c r="R139" s="174">
        <f>$Q$139*$H$139</f>
        <v>0.191919</v>
      </c>
      <c r="S139" s="174">
        <v>0</v>
      </c>
      <c r="T139" s="175">
        <f>$S$139*$H$139</f>
        <v>0</v>
      </c>
      <c r="AR139" s="99" t="s">
        <v>94</v>
      </c>
      <c r="AT139" s="99" t="s">
        <v>147</v>
      </c>
      <c r="AU139" s="99" t="s">
        <v>78</v>
      </c>
      <c r="AY139" s="99" t="s">
        <v>144</v>
      </c>
      <c r="BE139" s="176">
        <f>IF($N$139="základní",$J$139,0)</f>
        <v>0</v>
      </c>
      <c r="BF139" s="176">
        <f>IF($N$139="snížená",$J$139,0)</f>
        <v>0</v>
      </c>
      <c r="BG139" s="176">
        <f>IF($N$139="zákl. přenesená",$J$139,0)</f>
        <v>0</v>
      </c>
      <c r="BH139" s="176">
        <f>IF($N$139="sníž. přenesená",$J$139,0)</f>
        <v>0</v>
      </c>
      <c r="BI139" s="176">
        <f>IF($N$139="nulová",$J$139,0)</f>
        <v>0</v>
      </c>
      <c r="BJ139" s="99" t="s">
        <v>20</v>
      </c>
      <c r="BK139" s="176">
        <f>ROUND($I$139*$H$139,2)</f>
        <v>0</v>
      </c>
      <c r="BL139" s="99" t="s">
        <v>94</v>
      </c>
      <c r="BM139" s="99" t="s">
        <v>1065</v>
      </c>
    </row>
    <row r="140" spans="2:65" s="6" customFormat="1" ht="24" customHeight="1">
      <c r="B140" s="95"/>
      <c r="C140" s="168" t="s">
        <v>353</v>
      </c>
      <c r="D140" s="168" t="s">
        <v>147</v>
      </c>
      <c r="E140" s="166" t="s">
        <v>800</v>
      </c>
      <c r="F140" s="167" t="s">
        <v>1066</v>
      </c>
      <c r="G140" s="168" t="s">
        <v>209</v>
      </c>
      <c r="H140" s="169">
        <v>9.1</v>
      </c>
      <c r="I140" s="170"/>
      <c r="J140" s="171">
        <f>ROUND($I$140*$H$140,2)</f>
        <v>0</v>
      </c>
      <c r="K140" s="167"/>
      <c r="L140" s="139"/>
      <c r="M140" s="172"/>
      <c r="N140" s="173" t="s">
        <v>41</v>
      </c>
      <c r="O140" s="96"/>
      <c r="P140" s="96"/>
      <c r="Q140" s="174">
        <v>0.02109</v>
      </c>
      <c r="R140" s="174">
        <f>$Q$140*$H$140</f>
        <v>0.191919</v>
      </c>
      <c r="S140" s="174">
        <v>0</v>
      </c>
      <c r="T140" s="175">
        <f>$S$140*$H$140</f>
        <v>0</v>
      </c>
      <c r="AR140" s="99" t="s">
        <v>94</v>
      </c>
      <c r="AT140" s="99" t="s">
        <v>147</v>
      </c>
      <c r="AU140" s="99" t="s">
        <v>78</v>
      </c>
      <c r="AY140" s="99" t="s">
        <v>144</v>
      </c>
      <c r="BE140" s="176">
        <f>IF($N$140="základní",$J$140,0)</f>
        <v>0</v>
      </c>
      <c r="BF140" s="176">
        <f>IF($N$140="snížená",$J$140,0)</f>
        <v>0</v>
      </c>
      <c r="BG140" s="176">
        <f>IF($N$140="zákl. přenesená",$J$140,0)</f>
        <v>0</v>
      </c>
      <c r="BH140" s="176">
        <f>IF($N$140="sníž. přenesená",$J$140,0)</f>
        <v>0</v>
      </c>
      <c r="BI140" s="176">
        <f>IF($N$140="nulová",$J$140,0)</f>
        <v>0</v>
      </c>
      <c r="BJ140" s="99" t="s">
        <v>20</v>
      </c>
      <c r="BK140" s="176">
        <f>ROUND($I$140*$H$140,2)</f>
        <v>0</v>
      </c>
      <c r="BL140" s="99" t="s">
        <v>94</v>
      </c>
      <c r="BM140" s="99" t="s">
        <v>1067</v>
      </c>
    </row>
    <row r="141" spans="2:65" s="6" customFormat="1" ht="24" customHeight="1">
      <c r="B141" s="95"/>
      <c r="C141" s="168" t="s">
        <v>357</v>
      </c>
      <c r="D141" s="168" t="s">
        <v>147</v>
      </c>
      <c r="E141" s="166" t="s">
        <v>803</v>
      </c>
      <c r="F141" s="167" t="s">
        <v>804</v>
      </c>
      <c r="G141" s="168" t="s">
        <v>209</v>
      </c>
      <c r="H141" s="169">
        <v>9.1</v>
      </c>
      <c r="I141" s="170"/>
      <c r="J141" s="171">
        <f>ROUND($I$141*$H$141,2)</f>
        <v>0</v>
      </c>
      <c r="K141" s="167"/>
      <c r="L141" s="139"/>
      <c r="M141" s="172"/>
      <c r="N141" s="173" t="s">
        <v>41</v>
      </c>
      <c r="O141" s="96"/>
      <c r="P141" s="96"/>
      <c r="Q141" s="174">
        <v>0.02109</v>
      </c>
      <c r="R141" s="174">
        <f>$Q$141*$H$141</f>
        <v>0.191919</v>
      </c>
      <c r="S141" s="174">
        <v>0</v>
      </c>
      <c r="T141" s="175">
        <f>$S$141*$H$141</f>
        <v>0</v>
      </c>
      <c r="AR141" s="99" t="s">
        <v>94</v>
      </c>
      <c r="AT141" s="99" t="s">
        <v>147</v>
      </c>
      <c r="AU141" s="99" t="s">
        <v>78</v>
      </c>
      <c r="AY141" s="99" t="s">
        <v>144</v>
      </c>
      <c r="BE141" s="176">
        <f>IF($N$141="základní",$J$141,0)</f>
        <v>0</v>
      </c>
      <c r="BF141" s="176">
        <f>IF($N$141="snížená",$J$141,0)</f>
        <v>0</v>
      </c>
      <c r="BG141" s="176">
        <f>IF($N$141="zákl. přenesená",$J$141,0)</f>
        <v>0</v>
      </c>
      <c r="BH141" s="176">
        <f>IF($N$141="sníž. přenesená",$J$141,0)</f>
        <v>0</v>
      </c>
      <c r="BI141" s="176">
        <f>IF($N$141="nulová",$J$141,0)</f>
        <v>0</v>
      </c>
      <c r="BJ141" s="99" t="s">
        <v>20</v>
      </c>
      <c r="BK141" s="176">
        <f>ROUND($I$141*$H$141,2)</f>
        <v>0</v>
      </c>
      <c r="BL141" s="99" t="s">
        <v>94</v>
      </c>
      <c r="BM141" s="99" t="s">
        <v>1068</v>
      </c>
    </row>
    <row r="142" spans="2:65" s="6" customFormat="1" ht="24" customHeight="1">
      <c r="B142" s="95"/>
      <c r="C142" s="168" t="s">
        <v>1069</v>
      </c>
      <c r="D142" s="168" t="s">
        <v>147</v>
      </c>
      <c r="E142" s="166" t="s">
        <v>807</v>
      </c>
      <c r="F142" s="167" t="s">
        <v>808</v>
      </c>
      <c r="G142" s="168" t="s">
        <v>209</v>
      </c>
      <c r="H142" s="169">
        <v>9.3</v>
      </c>
      <c r="I142" s="170"/>
      <c r="J142" s="171">
        <f>ROUND($I$142*$H$142,2)</f>
        <v>0</v>
      </c>
      <c r="K142" s="167"/>
      <c r="L142" s="139"/>
      <c r="M142" s="172"/>
      <c r="N142" s="173" t="s">
        <v>41</v>
      </c>
      <c r="O142" s="96"/>
      <c r="P142" s="96"/>
      <c r="Q142" s="174">
        <v>0.02109</v>
      </c>
      <c r="R142" s="174">
        <f>$Q$142*$H$142</f>
        <v>0.19613700000000003</v>
      </c>
      <c r="S142" s="174">
        <v>0</v>
      </c>
      <c r="T142" s="175">
        <f>$S$142*$H$142</f>
        <v>0</v>
      </c>
      <c r="AR142" s="99" t="s">
        <v>94</v>
      </c>
      <c r="AT142" s="99" t="s">
        <v>147</v>
      </c>
      <c r="AU142" s="99" t="s">
        <v>78</v>
      </c>
      <c r="AY142" s="99" t="s">
        <v>144</v>
      </c>
      <c r="BE142" s="176">
        <f>IF($N$142="základní",$J$142,0)</f>
        <v>0</v>
      </c>
      <c r="BF142" s="176">
        <f>IF($N$142="snížená",$J$142,0)</f>
        <v>0</v>
      </c>
      <c r="BG142" s="176">
        <f>IF($N$142="zákl. přenesená",$J$142,0)</f>
        <v>0</v>
      </c>
      <c r="BH142" s="176">
        <f>IF($N$142="sníž. přenesená",$J$142,0)</f>
        <v>0</v>
      </c>
      <c r="BI142" s="176">
        <f>IF($N$142="nulová",$J$142,0)</f>
        <v>0</v>
      </c>
      <c r="BJ142" s="99" t="s">
        <v>20</v>
      </c>
      <c r="BK142" s="176">
        <f>ROUND($I$142*$H$142,2)</f>
        <v>0</v>
      </c>
      <c r="BL142" s="99" t="s">
        <v>94</v>
      </c>
      <c r="BM142" s="99" t="s">
        <v>1070</v>
      </c>
    </row>
    <row r="143" spans="2:65" s="6" customFormat="1" ht="24" customHeight="1">
      <c r="B143" s="95"/>
      <c r="C143" s="168" t="s">
        <v>820</v>
      </c>
      <c r="D143" s="168" t="s">
        <v>147</v>
      </c>
      <c r="E143" s="166" t="s">
        <v>811</v>
      </c>
      <c r="F143" s="167" t="s">
        <v>812</v>
      </c>
      <c r="G143" s="168" t="s">
        <v>209</v>
      </c>
      <c r="H143" s="169">
        <v>9.3</v>
      </c>
      <c r="I143" s="170"/>
      <c r="J143" s="171">
        <f>ROUND($I$143*$H$143,2)</f>
        <v>0</v>
      </c>
      <c r="K143" s="167"/>
      <c r="L143" s="139"/>
      <c r="M143" s="172"/>
      <c r="N143" s="173" t="s">
        <v>41</v>
      </c>
      <c r="O143" s="96"/>
      <c r="P143" s="96"/>
      <c r="Q143" s="174">
        <v>0.02109</v>
      </c>
      <c r="R143" s="174">
        <f>$Q$143*$H$143</f>
        <v>0.19613700000000003</v>
      </c>
      <c r="S143" s="174">
        <v>0</v>
      </c>
      <c r="T143" s="175">
        <f>$S$143*$H$143</f>
        <v>0</v>
      </c>
      <c r="AR143" s="99" t="s">
        <v>94</v>
      </c>
      <c r="AT143" s="99" t="s">
        <v>147</v>
      </c>
      <c r="AU143" s="99" t="s">
        <v>78</v>
      </c>
      <c r="AY143" s="99" t="s">
        <v>144</v>
      </c>
      <c r="BE143" s="176">
        <f>IF($N$143="základní",$J$143,0)</f>
        <v>0</v>
      </c>
      <c r="BF143" s="176">
        <f>IF($N$143="snížená",$J$143,0)</f>
        <v>0</v>
      </c>
      <c r="BG143" s="176">
        <f>IF($N$143="zákl. přenesená",$J$143,0)</f>
        <v>0</v>
      </c>
      <c r="BH143" s="176">
        <f>IF($N$143="sníž. přenesená",$J$143,0)</f>
        <v>0</v>
      </c>
      <c r="BI143" s="176">
        <f>IF($N$143="nulová",$J$143,0)</f>
        <v>0</v>
      </c>
      <c r="BJ143" s="99" t="s">
        <v>20</v>
      </c>
      <c r="BK143" s="176">
        <f>ROUND($I$143*$H$143,2)</f>
        <v>0</v>
      </c>
      <c r="BL143" s="99" t="s">
        <v>94</v>
      </c>
      <c r="BM143" s="99" t="s">
        <v>1071</v>
      </c>
    </row>
    <row r="144" spans="2:65" s="6" customFormat="1" ht="24" customHeight="1">
      <c r="B144" s="95"/>
      <c r="C144" s="168" t="s">
        <v>830</v>
      </c>
      <c r="D144" s="168" t="s">
        <v>147</v>
      </c>
      <c r="E144" s="166" t="s">
        <v>293</v>
      </c>
      <c r="F144" s="167" t="s">
        <v>814</v>
      </c>
      <c r="G144" s="168" t="s">
        <v>209</v>
      </c>
      <c r="H144" s="169">
        <v>9.3</v>
      </c>
      <c r="I144" s="170"/>
      <c r="J144" s="171">
        <f>ROUND($I$144*$H$144,2)</f>
        <v>0</v>
      </c>
      <c r="K144" s="167"/>
      <c r="L144" s="139"/>
      <c r="M144" s="172"/>
      <c r="N144" s="173" t="s">
        <v>41</v>
      </c>
      <c r="O144" s="96"/>
      <c r="P144" s="96"/>
      <c r="Q144" s="174">
        <v>0.02109</v>
      </c>
      <c r="R144" s="174">
        <f>$Q$144*$H$144</f>
        <v>0.19613700000000003</v>
      </c>
      <c r="S144" s="174">
        <v>0</v>
      </c>
      <c r="T144" s="175">
        <f>$S$144*$H$144</f>
        <v>0</v>
      </c>
      <c r="AR144" s="99" t="s">
        <v>94</v>
      </c>
      <c r="AT144" s="99" t="s">
        <v>147</v>
      </c>
      <c r="AU144" s="99" t="s">
        <v>78</v>
      </c>
      <c r="AY144" s="99" t="s">
        <v>144</v>
      </c>
      <c r="BE144" s="176">
        <f>IF($N$144="základní",$J$144,0)</f>
        <v>0</v>
      </c>
      <c r="BF144" s="176">
        <f>IF($N$144="snížená",$J$144,0)</f>
        <v>0</v>
      </c>
      <c r="BG144" s="176">
        <f>IF($N$144="zákl. přenesená",$J$144,0)</f>
        <v>0</v>
      </c>
      <c r="BH144" s="176">
        <f>IF($N$144="sníž. přenesená",$J$144,0)</f>
        <v>0</v>
      </c>
      <c r="BI144" s="176">
        <f>IF($N$144="nulová",$J$144,0)</f>
        <v>0</v>
      </c>
      <c r="BJ144" s="99" t="s">
        <v>20</v>
      </c>
      <c r="BK144" s="176">
        <f>ROUND($I$144*$H$144,2)</f>
        <v>0</v>
      </c>
      <c r="BL144" s="99" t="s">
        <v>94</v>
      </c>
      <c r="BM144" s="99" t="s">
        <v>1072</v>
      </c>
    </row>
    <row r="145" spans="2:65" s="6" customFormat="1" ht="24" customHeight="1">
      <c r="B145" s="95"/>
      <c r="C145" s="168" t="s">
        <v>1073</v>
      </c>
      <c r="D145" s="168" t="s">
        <v>147</v>
      </c>
      <c r="E145" s="166" t="s">
        <v>817</v>
      </c>
      <c r="F145" s="167" t="s">
        <v>818</v>
      </c>
      <c r="G145" s="168" t="s">
        <v>209</v>
      </c>
      <c r="H145" s="169">
        <v>9.7</v>
      </c>
      <c r="I145" s="170"/>
      <c r="J145" s="171">
        <f>ROUND($I$145*$H$145,2)</f>
        <v>0</v>
      </c>
      <c r="K145" s="167"/>
      <c r="L145" s="139"/>
      <c r="M145" s="172"/>
      <c r="N145" s="173" t="s">
        <v>41</v>
      </c>
      <c r="O145" s="96"/>
      <c r="P145" s="96"/>
      <c r="Q145" s="174">
        <v>0.02109</v>
      </c>
      <c r="R145" s="174">
        <f>$Q$145*$H$145</f>
        <v>0.204573</v>
      </c>
      <c r="S145" s="174">
        <v>0</v>
      </c>
      <c r="T145" s="175">
        <f>$S$145*$H$145</f>
        <v>0</v>
      </c>
      <c r="AR145" s="99" t="s">
        <v>94</v>
      </c>
      <c r="AT145" s="99" t="s">
        <v>147</v>
      </c>
      <c r="AU145" s="99" t="s">
        <v>78</v>
      </c>
      <c r="AY145" s="99" t="s">
        <v>144</v>
      </c>
      <c r="BE145" s="176">
        <f>IF($N$145="základní",$J$145,0)</f>
        <v>0</v>
      </c>
      <c r="BF145" s="176">
        <f>IF($N$145="snížená",$J$145,0)</f>
        <v>0</v>
      </c>
      <c r="BG145" s="176">
        <f>IF($N$145="zákl. přenesená",$J$145,0)</f>
        <v>0</v>
      </c>
      <c r="BH145" s="176">
        <f>IF($N$145="sníž. přenesená",$J$145,0)</f>
        <v>0</v>
      </c>
      <c r="BI145" s="176">
        <f>IF($N$145="nulová",$J$145,0)</f>
        <v>0</v>
      </c>
      <c r="BJ145" s="99" t="s">
        <v>20</v>
      </c>
      <c r="BK145" s="176">
        <f>ROUND($I$145*$H$145,2)</f>
        <v>0</v>
      </c>
      <c r="BL145" s="99" t="s">
        <v>94</v>
      </c>
      <c r="BM145" s="99" t="s">
        <v>1074</v>
      </c>
    </row>
    <row r="146" spans="2:65" s="6" customFormat="1" ht="24" customHeight="1">
      <c r="B146" s="95"/>
      <c r="C146" s="168" t="s">
        <v>1075</v>
      </c>
      <c r="D146" s="168" t="s">
        <v>147</v>
      </c>
      <c r="E146" s="166" t="s">
        <v>821</v>
      </c>
      <c r="F146" s="167" t="s">
        <v>822</v>
      </c>
      <c r="G146" s="168" t="s">
        <v>209</v>
      </c>
      <c r="H146" s="169">
        <v>9.7</v>
      </c>
      <c r="I146" s="170"/>
      <c r="J146" s="171">
        <f>ROUND($I$146*$H$146,2)</f>
        <v>0</v>
      </c>
      <c r="K146" s="167"/>
      <c r="L146" s="139"/>
      <c r="M146" s="172"/>
      <c r="N146" s="173" t="s">
        <v>41</v>
      </c>
      <c r="O146" s="96"/>
      <c r="P146" s="96"/>
      <c r="Q146" s="174">
        <v>0.02109</v>
      </c>
      <c r="R146" s="174">
        <f>$Q$146*$H$146</f>
        <v>0.204573</v>
      </c>
      <c r="S146" s="174">
        <v>0</v>
      </c>
      <c r="T146" s="175">
        <f>$S$146*$H$146</f>
        <v>0</v>
      </c>
      <c r="AR146" s="99" t="s">
        <v>94</v>
      </c>
      <c r="AT146" s="99" t="s">
        <v>147</v>
      </c>
      <c r="AU146" s="99" t="s">
        <v>78</v>
      </c>
      <c r="AY146" s="99" t="s">
        <v>144</v>
      </c>
      <c r="BE146" s="176">
        <f>IF($N$146="základní",$J$146,0)</f>
        <v>0</v>
      </c>
      <c r="BF146" s="176">
        <f>IF($N$146="snížená",$J$146,0)</f>
        <v>0</v>
      </c>
      <c r="BG146" s="176">
        <f>IF($N$146="zákl. přenesená",$J$146,0)</f>
        <v>0</v>
      </c>
      <c r="BH146" s="176">
        <f>IF($N$146="sníž. přenesená",$J$146,0)</f>
        <v>0</v>
      </c>
      <c r="BI146" s="176">
        <f>IF($N$146="nulová",$J$146,0)</f>
        <v>0</v>
      </c>
      <c r="BJ146" s="99" t="s">
        <v>20</v>
      </c>
      <c r="BK146" s="176">
        <f>ROUND($I$146*$H$146,2)</f>
        <v>0</v>
      </c>
      <c r="BL146" s="99" t="s">
        <v>94</v>
      </c>
      <c r="BM146" s="99" t="s">
        <v>1076</v>
      </c>
    </row>
    <row r="147" spans="2:65" s="6" customFormat="1" ht="24" customHeight="1">
      <c r="B147" s="95"/>
      <c r="C147" s="168" t="s">
        <v>292</v>
      </c>
      <c r="D147" s="168" t="s">
        <v>147</v>
      </c>
      <c r="E147" s="166" t="s">
        <v>306</v>
      </c>
      <c r="F147" s="167" t="s">
        <v>824</v>
      </c>
      <c r="G147" s="168" t="s">
        <v>209</v>
      </c>
      <c r="H147" s="169">
        <v>9.7</v>
      </c>
      <c r="I147" s="170"/>
      <c r="J147" s="171">
        <f>ROUND($I$147*$H$147,2)</f>
        <v>0</v>
      </c>
      <c r="K147" s="167"/>
      <c r="L147" s="139"/>
      <c r="M147" s="172"/>
      <c r="N147" s="173" t="s">
        <v>41</v>
      </c>
      <c r="O147" s="96"/>
      <c r="P147" s="96"/>
      <c r="Q147" s="174">
        <v>0.02109</v>
      </c>
      <c r="R147" s="174">
        <f>$Q$147*$H$147</f>
        <v>0.204573</v>
      </c>
      <c r="S147" s="174">
        <v>0</v>
      </c>
      <c r="T147" s="175">
        <f>$S$147*$H$147</f>
        <v>0</v>
      </c>
      <c r="AR147" s="99" t="s">
        <v>94</v>
      </c>
      <c r="AT147" s="99" t="s">
        <v>147</v>
      </c>
      <c r="AU147" s="99" t="s">
        <v>78</v>
      </c>
      <c r="AY147" s="99" t="s">
        <v>144</v>
      </c>
      <c r="BE147" s="176">
        <f>IF($N$147="základní",$J$147,0)</f>
        <v>0</v>
      </c>
      <c r="BF147" s="176">
        <f>IF($N$147="snížená",$J$147,0)</f>
        <v>0</v>
      </c>
      <c r="BG147" s="176">
        <f>IF($N$147="zákl. přenesená",$J$147,0)</f>
        <v>0</v>
      </c>
      <c r="BH147" s="176">
        <f>IF($N$147="sníž. přenesená",$J$147,0)</f>
        <v>0</v>
      </c>
      <c r="BI147" s="176">
        <f>IF($N$147="nulová",$J$147,0)</f>
        <v>0</v>
      </c>
      <c r="BJ147" s="99" t="s">
        <v>20</v>
      </c>
      <c r="BK147" s="176">
        <f>ROUND($I$147*$H$147,2)</f>
        <v>0</v>
      </c>
      <c r="BL147" s="99" t="s">
        <v>94</v>
      </c>
      <c r="BM147" s="99" t="s">
        <v>1077</v>
      </c>
    </row>
    <row r="148" spans="2:65" s="6" customFormat="1" ht="34.5" customHeight="1">
      <c r="B148" s="95"/>
      <c r="C148" s="168" t="s">
        <v>296</v>
      </c>
      <c r="D148" s="168" t="s">
        <v>147</v>
      </c>
      <c r="E148" s="166" t="s">
        <v>827</v>
      </c>
      <c r="F148" s="167" t="s">
        <v>828</v>
      </c>
      <c r="G148" s="168" t="s">
        <v>312</v>
      </c>
      <c r="H148" s="169">
        <v>3</v>
      </c>
      <c r="I148" s="170"/>
      <c r="J148" s="171">
        <f>ROUND($I$148*$H$148,2)</f>
        <v>0</v>
      </c>
      <c r="K148" s="167"/>
      <c r="L148" s="139"/>
      <c r="M148" s="172"/>
      <c r="N148" s="173" t="s">
        <v>41</v>
      </c>
      <c r="O148" s="96"/>
      <c r="P148" s="96"/>
      <c r="Q148" s="174">
        <v>0.02109</v>
      </c>
      <c r="R148" s="174">
        <f>$Q$148*$H$148</f>
        <v>0.06327</v>
      </c>
      <c r="S148" s="174">
        <v>0</v>
      </c>
      <c r="T148" s="175">
        <f>$S$148*$H$148</f>
        <v>0</v>
      </c>
      <c r="AR148" s="99" t="s">
        <v>94</v>
      </c>
      <c r="AT148" s="99" t="s">
        <v>147</v>
      </c>
      <c r="AU148" s="99" t="s">
        <v>78</v>
      </c>
      <c r="AY148" s="99" t="s">
        <v>144</v>
      </c>
      <c r="BE148" s="176">
        <f>IF($N$148="základní",$J$148,0)</f>
        <v>0</v>
      </c>
      <c r="BF148" s="176">
        <f>IF($N$148="snížená",$J$148,0)</f>
        <v>0</v>
      </c>
      <c r="BG148" s="176">
        <f>IF($N$148="zákl. přenesená",$J$148,0)</f>
        <v>0</v>
      </c>
      <c r="BH148" s="176">
        <f>IF($N$148="sníž. přenesená",$J$148,0)</f>
        <v>0</v>
      </c>
      <c r="BI148" s="176">
        <f>IF($N$148="nulová",$J$148,0)</f>
        <v>0</v>
      </c>
      <c r="BJ148" s="99" t="s">
        <v>20</v>
      </c>
      <c r="BK148" s="176">
        <f>ROUND($I$148*$H$148,2)</f>
        <v>0</v>
      </c>
      <c r="BL148" s="99" t="s">
        <v>94</v>
      </c>
      <c r="BM148" s="99" t="s">
        <v>1078</v>
      </c>
    </row>
    <row r="149" spans="2:65" s="6" customFormat="1" ht="24" customHeight="1">
      <c r="B149" s="95"/>
      <c r="C149" s="168" t="s">
        <v>301</v>
      </c>
      <c r="D149" s="168" t="s">
        <v>147</v>
      </c>
      <c r="E149" s="166" t="s">
        <v>831</v>
      </c>
      <c r="F149" s="167" t="s">
        <v>832</v>
      </c>
      <c r="G149" s="168" t="s">
        <v>312</v>
      </c>
      <c r="H149" s="169">
        <v>3</v>
      </c>
      <c r="I149" s="170"/>
      <c r="J149" s="171">
        <f>ROUND($I$149*$H$149,2)</f>
        <v>0</v>
      </c>
      <c r="K149" s="167"/>
      <c r="L149" s="139"/>
      <c r="M149" s="172"/>
      <c r="N149" s="173" t="s">
        <v>41</v>
      </c>
      <c r="O149" s="96"/>
      <c r="P149" s="96"/>
      <c r="Q149" s="174">
        <v>0.02109</v>
      </c>
      <c r="R149" s="174">
        <f>$Q$149*$H$149</f>
        <v>0.06327</v>
      </c>
      <c r="S149" s="174">
        <v>0</v>
      </c>
      <c r="T149" s="175">
        <f>$S$149*$H$149</f>
        <v>0</v>
      </c>
      <c r="AR149" s="99" t="s">
        <v>94</v>
      </c>
      <c r="AT149" s="99" t="s">
        <v>147</v>
      </c>
      <c r="AU149" s="99" t="s">
        <v>78</v>
      </c>
      <c r="AY149" s="99" t="s">
        <v>144</v>
      </c>
      <c r="BE149" s="176">
        <f>IF($N$149="základní",$J$149,0)</f>
        <v>0</v>
      </c>
      <c r="BF149" s="176">
        <f>IF($N$149="snížená",$J$149,0)</f>
        <v>0</v>
      </c>
      <c r="BG149" s="176">
        <f>IF($N$149="zákl. přenesená",$J$149,0)</f>
        <v>0</v>
      </c>
      <c r="BH149" s="176">
        <f>IF($N$149="sníž. přenesená",$J$149,0)</f>
        <v>0</v>
      </c>
      <c r="BI149" s="176">
        <f>IF($N$149="nulová",$J$149,0)</f>
        <v>0</v>
      </c>
      <c r="BJ149" s="99" t="s">
        <v>20</v>
      </c>
      <c r="BK149" s="176">
        <f>ROUND($I$149*$H$149,2)</f>
        <v>0</v>
      </c>
      <c r="BL149" s="99" t="s">
        <v>94</v>
      </c>
      <c r="BM149" s="99" t="s">
        <v>1079</v>
      </c>
    </row>
    <row r="150" spans="2:65" s="6" customFormat="1" ht="24" customHeight="1">
      <c r="B150" s="95"/>
      <c r="C150" s="168" t="s">
        <v>305</v>
      </c>
      <c r="D150" s="168" t="s">
        <v>147</v>
      </c>
      <c r="E150" s="166" t="s">
        <v>834</v>
      </c>
      <c r="F150" s="167" t="s">
        <v>835</v>
      </c>
      <c r="G150" s="168" t="s">
        <v>312</v>
      </c>
      <c r="H150" s="169">
        <v>3</v>
      </c>
      <c r="I150" s="170"/>
      <c r="J150" s="171">
        <f>ROUND($I$150*$H$150,2)</f>
        <v>0</v>
      </c>
      <c r="K150" s="167"/>
      <c r="L150" s="139"/>
      <c r="M150" s="172"/>
      <c r="N150" s="173" t="s">
        <v>41</v>
      </c>
      <c r="O150" s="96"/>
      <c r="P150" s="96"/>
      <c r="Q150" s="174">
        <v>0.02109</v>
      </c>
      <c r="R150" s="174">
        <f>$Q$150*$H$150</f>
        <v>0.06327</v>
      </c>
      <c r="S150" s="174">
        <v>0</v>
      </c>
      <c r="T150" s="175">
        <f>$S$150*$H$150</f>
        <v>0</v>
      </c>
      <c r="AR150" s="99" t="s">
        <v>94</v>
      </c>
      <c r="AT150" s="99" t="s">
        <v>147</v>
      </c>
      <c r="AU150" s="99" t="s">
        <v>78</v>
      </c>
      <c r="AY150" s="99" t="s">
        <v>144</v>
      </c>
      <c r="BE150" s="176">
        <f>IF($N$150="základní",$J$150,0)</f>
        <v>0</v>
      </c>
      <c r="BF150" s="176">
        <f>IF($N$150="snížená",$J$150,0)</f>
        <v>0</v>
      </c>
      <c r="BG150" s="176">
        <f>IF($N$150="zákl. přenesená",$J$150,0)</f>
        <v>0</v>
      </c>
      <c r="BH150" s="176">
        <f>IF($N$150="sníž. přenesená",$J$150,0)</f>
        <v>0</v>
      </c>
      <c r="BI150" s="176">
        <f>IF($N$150="nulová",$J$150,0)</f>
        <v>0</v>
      </c>
      <c r="BJ150" s="99" t="s">
        <v>20</v>
      </c>
      <c r="BK150" s="176">
        <f>ROUND($I$150*$H$150,2)</f>
        <v>0</v>
      </c>
      <c r="BL150" s="99" t="s">
        <v>94</v>
      </c>
      <c r="BM150" s="99" t="s">
        <v>1080</v>
      </c>
    </row>
    <row r="151" spans="2:65" s="6" customFormat="1" ht="34.5" customHeight="1">
      <c r="B151" s="95"/>
      <c r="C151" s="168" t="s">
        <v>309</v>
      </c>
      <c r="D151" s="168" t="s">
        <v>147</v>
      </c>
      <c r="E151" s="166" t="s">
        <v>837</v>
      </c>
      <c r="F151" s="167" t="s">
        <v>838</v>
      </c>
      <c r="G151" s="168" t="s">
        <v>312</v>
      </c>
      <c r="H151" s="169">
        <v>3</v>
      </c>
      <c r="I151" s="170"/>
      <c r="J151" s="171">
        <f>ROUND($I$151*$H$151,2)</f>
        <v>0</v>
      </c>
      <c r="K151" s="167"/>
      <c r="L151" s="139"/>
      <c r="M151" s="172"/>
      <c r="N151" s="173" t="s">
        <v>41</v>
      </c>
      <c r="O151" s="96"/>
      <c r="P151" s="96"/>
      <c r="Q151" s="174">
        <v>0.02109</v>
      </c>
      <c r="R151" s="174">
        <f>$Q$151*$H$151</f>
        <v>0.06327</v>
      </c>
      <c r="S151" s="174">
        <v>0</v>
      </c>
      <c r="T151" s="175">
        <f>$S$151*$H$151</f>
        <v>0</v>
      </c>
      <c r="AR151" s="99" t="s">
        <v>94</v>
      </c>
      <c r="AT151" s="99" t="s">
        <v>147</v>
      </c>
      <c r="AU151" s="99" t="s">
        <v>78</v>
      </c>
      <c r="AY151" s="99" t="s">
        <v>144</v>
      </c>
      <c r="BE151" s="176">
        <f>IF($N$151="základní",$J$151,0)</f>
        <v>0</v>
      </c>
      <c r="BF151" s="176">
        <f>IF($N$151="snížená",$J$151,0)</f>
        <v>0</v>
      </c>
      <c r="BG151" s="176">
        <f>IF($N$151="zákl. přenesená",$J$151,0)</f>
        <v>0</v>
      </c>
      <c r="BH151" s="176">
        <f>IF($N$151="sníž. přenesená",$J$151,0)</f>
        <v>0</v>
      </c>
      <c r="BI151" s="176">
        <f>IF($N$151="nulová",$J$151,0)</f>
        <v>0</v>
      </c>
      <c r="BJ151" s="99" t="s">
        <v>20</v>
      </c>
      <c r="BK151" s="176">
        <f>ROUND($I$151*$H$151,2)</f>
        <v>0</v>
      </c>
      <c r="BL151" s="99" t="s">
        <v>94</v>
      </c>
      <c r="BM151" s="99" t="s">
        <v>1081</v>
      </c>
    </row>
    <row r="152" spans="2:65" s="6" customFormat="1" ht="24" customHeight="1">
      <c r="B152" s="95"/>
      <c r="C152" s="168" t="s">
        <v>314</v>
      </c>
      <c r="D152" s="168" t="s">
        <v>147</v>
      </c>
      <c r="E152" s="166" t="s">
        <v>840</v>
      </c>
      <c r="F152" s="167" t="s">
        <v>841</v>
      </c>
      <c r="G152" s="168" t="s">
        <v>312</v>
      </c>
      <c r="H152" s="169">
        <v>3</v>
      </c>
      <c r="I152" s="170"/>
      <c r="J152" s="171">
        <f>ROUND($I$152*$H$152,2)</f>
        <v>0</v>
      </c>
      <c r="K152" s="167"/>
      <c r="L152" s="139"/>
      <c r="M152" s="172"/>
      <c r="N152" s="173" t="s">
        <v>41</v>
      </c>
      <c r="O152" s="96"/>
      <c r="P152" s="96"/>
      <c r="Q152" s="174">
        <v>0.02109</v>
      </c>
      <c r="R152" s="174">
        <f>$Q$152*$H$152</f>
        <v>0.06327</v>
      </c>
      <c r="S152" s="174">
        <v>0</v>
      </c>
      <c r="T152" s="175">
        <f>$S$152*$H$152</f>
        <v>0</v>
      </c>
      <c r="AR152" s="99" t="s">
        <v>94</v>
      </c>
      <c r="AT152" s="99" t="s">
        <v>147</v>
      </c>
      <c r="AU152" s="99" t="s">
        <v>78</v>
      </c>
      <c r="AY152" s="99" t="s">
        <v>144</v>
      </c>
      <c r="BE152" s="176">
        <f>IF($N$152="základní",$J$152,0)</f>
        <v>0</v>
      </c>
      <c r="BF152" s="176">
        <f>IF($N$152="snížená",$J$152,0)</f>
        <v>0</v>
      </c>
      <c r="BG152" s="176">
        <f>IF($N$152="zákl. přenesená",$J$152,0)</f>
        <v>0</v>
      </c>
      <c r="BH152" s="176">
        <f>IF($N$152="sníž. přenesená",$J$152,0)</f>
        <v>0</v>
      </c>
      <c r="BI152" s="176">
        <f>IF($N$152="nulová",$J$152,0)</f>
        <v>0</v>
      </c>
      <c r="BJ152" s="99" t="s">
        <v>20</v>
      </c>
      <c r="BK152" s="176">
        <f>ROUND($I$152*$H$152,2)</f>
        <v>0</v>
      </c>
      <c r="BL152" s="99" t="s">
        <v>94</v>
      </c>
      <c r="BM152" s="99" t="s">
        <v>1082</v>
      </c>
    </row>
    <row r="153" spans="2:65" s="6" customFormat="1" ht="24" customHeight="1">
      <c r="B153" s="95"/>
      <c r="C153" s="168" t="s">
        <v>318</v>
      </c>
      <c r="D153" s="168" t="s">
        <v>147</v>
      </c>
      <c r="E153" s="166" t="s">
        <v>843</v>
      </c>
      <c r="F153" s="167" t="s">
        <v>844</v>
      </c>
      <c r="G153" s="168" t="s">
        <v>312</v>
      </c>
      <c r="H153" s="169">
        <v>3</v>
      </c>
      <c r="I153" s="170"/>
      <c r="J153" s="171">
        <f>ROUND($I$153*$H$153,2)</f>
        <v>0</v>
      </c>
      <c r="K153" s="167"/>
      <c r="L153" s="139"/>
      <c r="M153" s="172"/>
      <c r="N153" s="173" t="s">
        <v>41</v>
      </c>
      <c r="O153" s="96"/>
      <c r="P153" s="96"/>
      <c r="Q153" s="174">
        <v>0.02109</v>
      </c>
      <c r="R153" s="174">
        <f>$Q$153*$H$153</f>
        <v>0.06327</v>
      </c>
      <c r="S153" s="174">
        <v>0</v>
      </c>
      <c r="T153" s="175">
        <f>$S$153*$H$153</f>
        <v>0</v>
      </c>
      <c r="AR153" s="99" t="s">
        <v>94</v>
      </c>
      <c r="AT153" s="99" t="s">
        <v>147</v>
      </c>
      <c r="AU153" s="99" t="s">
        <v>78</v>
      </c>
      <c r="AY153" s="99" t="s">
        <v>144</v>
      </c>
      <c r="BE153" s="176">
        <f>IF($N$153="základní",$J$153,0)</f>
        <v>0</v>
      </c>
      <c r="BF153" s="176">
        <f>IF($N$153="snížená",$J$153,0)</f>
        <v>0</v>
      </c>
      <c r="BG153" s="176">
        <f>IF($N$153="zákl. přenesená",$J$153,0)</f>
        <v>0</v>
      </c>
      <c r="BH153" s="176">
        <f>IF($N$153="sníž. přenesená",$J$153,0)</f>
        <v>0</v>
      </c>
      <c r="BI153" s="176">
        <f>IF($N$153="nulová",$J$153,0)</f>
        <v>0</v>
      </c>
      <c r="BJ153" s="99" t="s">
        <v>20</v>
      </c>
      <c r="BK153" s="176">
        <f>ROUND($I$153*$H$153,2)</f>
        <v>0</v>
      </c>
      <c r="BL153" s="99" t="s">
        <v>94</v>
      </c>
      <c r="BM153" s="99" t="s">
        <v>1083</v>
      </c>
    </row>
    <row r="154" spans="2:63" s="152" customFormat="1" ht="30" customHeight="1">
      <c r="B154" s="153"/>
      <c r="C154" s="154"/>
      <c r="D154" s="154" t="s">
        <v>69</v>
      </c>
      <c r="E154" s="163" t="s">
        <v>485</v>
      </c>
      <c r="F154" s="163" t="s">
        <v>486</v>
      </c>
      <c r="G154" s="154"/>
      <c r="H154" s="154"/>
      <c r="J154" s="164">
        <f>$BK$154</f>
        <v>0</v>
      </c>
      <c r="K154" s="154"/>
      <c r="L154" s="157"/>
      <c r="M154" s="158"/>
      <c r="N154" s="154"/>
      <c r="O154" s="154"/>
      <c r="P154" s="159">
        <f>SUM($P$155:$P$185)</f>
        <v>0</v>
      </c>
      <c r="Q154" s="154"/>
      <c r="R154" s="159">
        <f>SUM($R$155:$R$185)</f>
        <v>0.09639999999999999</v>
      </c>
      <c r="S154" s="154"/>
      <c r="T154" s="160">
        <f>SUM($T$155:$T$185)</f>
        <v>22.507451</v>
      </c>
      <c r="AR154" s="161" t="s">
        <v>20</v>
      </c>
      <c r="AT154" s="161" t="s">
        <v>69</v>
      </c>
      <c r="AU154" s="161" t="s">
        <v>20</v>
      </c>
      <c r="AY154" s="161" t="s">
        <v>144</v>
      </c>
      <c r="BK154" s="162">
        <f>SUM($BK$155:$BK$185)</f>
        <v>0</v>
      </c>
    </row>
    <row r="155" spans="2:65" s="6" customFormat="1" ht="13.5" customHeight="1">
      <c r="B155" s="95"/>
      <c r="C155" s="168" t="s">
        <v>499</v>
      </c>
      <c r="D155" s="168" t="s">
        <v>147</v>
      </c>
      <c r="E155" s="166" t="s">
        <v>500</v>
      </c>
      <c r="F155" s="167" t="s">
        <v>501</v>
      </c>
      <c r="G155" s="168" t="s">
        <v>150</v>
      </c>
      <c r="H155" s="169">
        <v>135.036</v>
      </c>
      <c r="I155" s="170"/>
      <c r="J155" s="171">
        <f>ROUND($I$155*$H$155,2)</f>
        <v>0</v>
      </c>
      <c r="K155" s="167" t="s">
        <v>151</v>
      </c>
      <c r="L155" s="139"/>
      <c r="M155" s="172"/>
      <c r="N155" s="173" t="s">
        <v>41</v>
      </c>
      <c r="O155" s="96"/>
      <c r="P155" s="96"/>
      <c r="Q155" s="174">
        <v>0</v>
      </c>
      <c r="R155" s="174">
        <f>$Q$155*$H$155</f>
        <v>0</v>
      </c>
      <c r="S155" s="174">
        <v>0</v>
      </c>
      <c r="T155" s="175">
        <f>$S$155*$H$155</f>
        <v>0</v>
      </c>
      <c r="AR155" s="99" t="s">
        <v>502</v>
      </c>
      <c r="AT155" s="99" t="s">
        <v>147</v>
      </c>
      <c r="AU155" s="99" t="s">
        <v>78</v>
      </c>
      <c r="AY155" s="99" t="s">
        <v>144</v>
      </c>
      <c r="BE155" s="176">
        <f>IF($N$155="základní",$J$155,0)</f>
        <v>0</v>
      </c>
      <c r="BF155" s="176">
        <f>IF($N$155="snížená",$J$155,0)</f>
        <v>0</v>
      </c>
      <c r="BG155" s="176">
        <f>IF($N$155="zákl. přenesená",$J$155,0)</f>
        <v>0</v>
      </c>
      <c r="BH155" s="176">
        <f>IF($N$155="sníž. přenesená",$J$155,0)</f>
        <v>0</v>
      </c>
      <c r="BI155" s="176">
        <f>IF($N$155="nulová",$J$155,0)</f>
        <v>0</v>
      </c>
      <c r="BJ155" s="99" t="s">
        <v>20</v>
      </c>
      <c r="BK155" s="176">
        <f>ROUND($I$155*$H$155,2)</f>
        <v>0</v>
      </c>
      <c r="BL155" s="99" t="s">
        <v>502</v>
      </c>
      <c r="BM155" s="99" t="s">
        <v>1084</v>
      </c>
    </row>
    <row r="156" spans="2:51" s="6" customFormat="1" ht="13.5" customHeight="1">
      <c r="B156" s="177"/>
      <c r="C156" s="178"/>
      <c r="D156" s="179" t="s">
        <v>153</v>
      </c>
      <c r="E156" s="180"/>
      <c r="F156" s="180" t="s">
        <v>848</v>
      </c>
      <c r="G156" s="178"/>
      <c r="H156" s="181">
        <v>135.036</v>
      </c>
      <c r="J156" s="178"/>
      <c r="K156" s="178"/>
      <c r="L156" s="182"/>
      <c r="M156" s="183"/>
      <c r="N156" s="178"/>
      <c r="O156" s="178"/>
      <c r="P156" s="178"/>
      <c r="Q156" s="178"/>
      <c r="R156" s="178"/>
      <c r="S156" s="178"/>
      <c r="T156" s="184"/>
      <c r="AT156" s="185" t="s">
        <v>153</v>
      </c>
      <c r="AU156" s="185" t="s">
        <v>78</v>
      </c>
      <c r="AV156" s="185" t="s">
        <v>78</v>
      </c>
      <c r="AW156" s="185" t="s">
        <v>108</v>
      </c>
      <c r="AX156" s="185" t="s">
        <v>70</v>
      </c>
      <c r="AY156" s="185" t="s">
        <v>144</v>
      </c>
    </row>
    <row r="157" spans="2:65" s="6" customFormat="1" ht="13.5" customHeight="1">
      <c r="B157" s="95"/>
      <c r="C157" s="165" t="s">
        <v>506</v>
      </c>
      <c r="D157" s="165" t="s">
        <v>147</v>
      </c>
      <c r="E157" s="166" t="s">
        <v>507</v>
      </c>
      <c r="F157" s="167" t="s">
        <v>508</v>
      </c>
      <c r="G157" s="168" t="s">
        <v>150</v>
      </c>
      <c r="H157" s="169">
        <v>24306.48</v>
      </c>
      <c r="I157" s="170"/>
      <c r="J157" s="171">
        <f>ROUND($I$157*$H$157,2)</f>
        <v>0</v>
      </c>
      <c r="K157" s="167" t="s">
        <v>151</v>
      </c>
      <c r="L157" s="139"/>
      <c r="M157" s="172"/>
      <c r="N157" s="173" t="s">
        <v>41</v>
      </c>
      <c r="O157" s="96"/>
      <c r="P157" s="96"/>
      <c r="Q157" s="174">
        <v>0</v>
      </c>
      <c r="R157" s="174">
        <f>$Q$157*$H$157</f>
        <v>0</v>
      </c>
      <c r="S157" s="174">
        <v>0</v>
      </c>
      <c r="T157" s="175">
        <f>$S$157*$H$157</f>
        <v>0</v>
      </c>
      <c r="AR157" s="99" t="s">
        <v>94</v>
      </c>
      <c r="AT157" s="99" t="s">
        <v>147</v>
      </c>
      <c r="AU157" s="99" t="s">
        <v>78</v>
      </c>
      <c r="AY157" s="6" t="s">
        <v>144</v>
      </c>
      <c r="BE157" s="176">
        <f>IF($N$157="základní",$J$157,0)</f>
        <v>0</v>
      </c>
      <c r="BF157" s="176">
        <f>IF($N$157="snížená",$J$157,0)</f>
        <v>0</v>
      </c>
      <c r="BG157" s="176">
        <f>IF($N$157="zákl. přenesená",$J$157,0)</f>
        <v>0</v>
      </c>
      <c r="BH157" s="176">
        <f>IF($N$157="sníž. přenesená",$J$157,0)</f>
        <v>0</v>
      </c>
      <c r="BI157" s="176">
        <f>IF($N$157="nulová",$J$157,0)</f>
        <v>0</v>
      </c>
      <c r="BJ157" s="99" t="s">
        <v>20</v>
      </c>
      <c r="BK157" s="176">
        <f>ROUND($I$157*$H$157,2)</f>
        <v>0</v>
      </c>
      <c r="BL157" s="99" t="s">
        <v>94</v>
      </c>
      <c r="BM157" s="99" t="s">
        <v>1085</v>
      </c>
    </row>
    <row r="158" spans="2:51" s="6" customFormat="1" ht="13.5" customHeight="1">
      <c r="B158" s="177"/>
      <c r="C158" s="178"/>
      <c r="D158" s="179" t="s">
        <v>153</v>
      </c>
      <c r="E158" s="180"/>
      <c r="F158" s="180" t="s">
        <v>850</v>
      </c>
      <c r="G158" s="178"/>
      <c r="H158" s="181">
        <v>24306.48</v>
      </c>
      <c r="J158" s="178"/>
      <c r="K158" s="178"/>
      <c r="L158" s="182"/>
      <c r="M158" s="183"/>
      <c r="N158" s="178"/>
      <c r="O158" s="178"/>
      <c r="P158" s="178"/>
      <c r="Q158" s="178"/>
      <c r="R158" s="178"/>
      <c r="S158" s="178"/>
      <c r="T158" s="184"/>
      <c r="AT158" s="185" t="s">
        <v>153</v>
      </c>
      <c r="AU158" s="185" t="s">
        <v>78</v>
      </c>
      <c r="AV158" s="185" t="s">
        <v>78</v>
      </c>
      <c r="AW158" s="185" t="s">
        <v>108</v>
      </c>
      <c r="AX158" s="185" t="s">
        <v>70</v>
      </c>
      <c r="AY158" s="185" t="s">
        <v>144</v>
      </c>
    </row>
    <row r="159" spans="2:65" s="6" customFormat="1" ht="13.5" customHeight="1">
      <c r="B159" s="95"/>
      <c r="C159" s="165" t="s">
        <v>512</v>
      </c>
      <c r="D159" s="165" t="s">
        <v>147</v>
      </c>
      <c r="E159" s="166" t="s">
        <v>513</v>
      </c>
      <c r="F159" s="167" t="s">
        <v>514</v>
      </c>
      <c r="G159" s="168" t="s">
        <v>150</v>
      </c>
      <c r="H159" s="169">
        <v>135.036</v>
      </c>
      <c r="I159" s="170"/>
      <c r="J159" s="171">
        <f>ROUND($I$159*$H$159,2)</f>
        <v>0</v>
      </c>
      <c r="K159" s="167" t="s">
        <v>151</v>
      </c>
      <c r="L159" s="139"/>
      <c r="M159" s="172"/>
      <c r="N159" s="173" t="s">
        <v>41</v>
      </c>
      <c r="O159" s="96"/>
      <c r="P159" s="96"/>
      <c r="Q159" s="174">
        <v>0</v>
      </c>
      <c r="R159" s="174">
        <f>$Q$159*$H$159</f>
        <v>0</v>
      </c>
      <c r="S159" s="174">
        <v>0</v>
      </c>
      <c r="T159" s="175">
        <f>$S$159*$H$159</f>
        <v>0</v>
      </c>
      <c r="AR159" s="99" t="s">
        <v>94</v>
      </c>
      <c r="AT159" s="99" t="s">
        <v>147</v>
      </c>
      <c r="AU159" s="99" t="s">
        <v>78</v>
      </c>
      <c r="AY159" s="6" t="s">
        <v>144</v>
      </c>
      <c r="BE159" s="176">
        <f>IF($N$159="základní",$J$159,0)</f>
        <v>0</v>
      </c>
      <c r="BF159" s="176">
        <f>IF($N$159="snížená",$J$159,0)</f>
        <v>0</v>
      </c>
      <c r="BG159" s="176">
        <f>IF($N$159="zákl. přenesená",$J$159,0)</f>
        <v>0</v>
      </c>
      <c r="BH159" s="176">
        <f>IF($N$159="sníž. přenesená",$J$159,0)</f>
        <v>0</v>
      </c>
      <c r="BI159" s="176">
        <f>IF($N$159="nulová",$J$159,0)</f>
        <v>0</v>
      </c>
      <c r="BJ159" s="99" t="s">
        <v>20</v>
      </c>
      <c r="BK159" s="176">
        <f>ROUND($I$159*$H$159,2)</f>
        <v>0</v>
      </c>
      <c r="BL159" s="99" t="s">
        <v>94</v>
      </c>
      <c r="BM159" s="99" t="s">
        <v>1086</v>
      </c>
    </row>
    <row r="160" spans="2:51" s="6" customFormat="1" ht="13.5" customHeight="1">
      <c r="B160" s="177"/>
      <c r="C160" s="178"/>
      <c r="D160" s="179" t="s">
        <v>153</v>
      </c>
      <c r="E160" s="180"/>
      <c r="F160" s="180" t="s">
        <v>848</v>
      </c>
      <c r="G160" s="178"/>
      <c r="H160" s="181">
        <v>135.036</v>
      </c>
      <c r="J160" s="178"/>
      <c r="K160" s="178"/>
      <c r="L160" s="182"/>
      <c r="M160" s="183"/>
      <c r="N160" s="178"/>
      <c r="O160" s="178"/>
      <c r="P160" s="178"/>
      <c r="Q160" s="178"/>
      <c r="R160" s="178"/>
      <c r="S160" s="178"/>
      <c r="T160" s="184"/>
      <c r="AT160" s="185" t="s">
        <v>153</v>
      </c>
      <c r="AU160" s="185" t="s">
        <v>78</v>
      </c>
      <c r="AV160" s="185" t="s">
        <v>78</v>
      </c>
      <c r="AW160" s="185" t="s">
        <v>108</v>
      </c>
      <c r="AX160" s="185" t="s">
        <v>70</v>
      </c>
      <c r="AY160" s="185" t="s">
        <v>144</v>
      </c>
    </row>
    <row r="161" spans="2:65" s="6" customFormat="1" ht="13.5" customHeight="1">
      <c r="B161" s="95"/>
      <c r="C161" s="165" t="s">
        <v>516</v>
      </c>
      <c r="D161" s="165" t="s">
        <v>147</v>
      </c>
      <c r="E161" s="166" t="s">
        <v>517</v>
      </c>
      <c r="F161" s="167" t="s">
        <v>518</v>
      </c>
      <c r="G161" s="168" t="s">
        <v>150</v>
      </c>
      <c r="H161" s="169">
        <v>135.036</v>
      </c>
      <c r="I161" s="170"/>
      <c r="J161" s="171">
        <f>ROUND($I$161*$H$161,2)</f>
        <v>0</v>
      </c>
      <c r="K161" s="167" t="s">
        <v>151</v>
      </c>
      <c r="L161" s="139"/>
      <c r="M161" s="172"/>
      <c r="N161" s="173" t="s">
        <v>41</v>
      </c>
      <c r="O161" s="96"/>
      <c r="P161" s="96"/>
      <c r="Q161" s="174">
        <v>0</v>
      </c>
      <c r="R161" s="174">
        <f>$Q$161*$H$161</f>
        <v>0</v>
      </c>
      <c r="S161" s="174">
        <v>0</v>
      </c>
      <c r="T161" s="175">
        <f>$S$161*$H$161</f>
        <v>0</v>
      </c>
      <c r="AR161" s="99" t="s">
        <v>94</v>
      </c>
      <c r="AT161" s="99" t="s">
        <v>147</v>
      </c>
      <c r="AU161" s="99" t="s">
        <v>78</v>
      </c>
      <c r="AY161" s="6" t="s">
        <v>144</v>
      </c>
      <c r="BE161" s="176">
        <f>IF($N$161="základní",$J$161,0)</f>
        <v>0</v>
      </c>
      <c r="BF161" s="176">
        <f>IF($N$161="snížená",$J$161,0)</f>
        <v>0</v>
      </c>
      <c r="BG161" s="176">
        <f>IF($N$161="zákl. přenesená",$J$161,0)</f>
        <v>0</v>
      </c>
      <c r="BH161" s="176">
        <f>IF($N$161="sníž. přenesená",$J$161,0)</f>
        <v>0</v>
      </c>
      <c r="BI161" s="176">
        <f>IF($N$161="nulová",$J$161,0)</f>
        <v>0</v>
      </c>
      <c r="BJ161" s="99" t="s">
        <v>20</v>
      </c>
      <c r="BK161" s="176">
        <f>ROUND($I$161*$H$161,2)</f>
        <v>0</v>
      </c>
      <c r="BL161" s="99" t="s">
        <v>94</v>
      </c>
      <c r="BM161" s="99" t="s">
        <v>1087</v>
      </c>
    </row>
    <row r="162" spans="2:51" s="6" customFormat="1" ht="13.5" customHeight="1">
      <c r="B162" s="177"/>
      <c r="C162" s="178"/>
      <c r="D162" s="179" t="s">
        <v>153</v>
      </c>
      <c r="E162" s="180"/>
      <c r="F162" s="180" t="s">
        <v>848</v>
      </c>
      <c r="G162" s="178"/>
      <c r="H162" s="181">
        <v>135.036</v>
      </c>
      <c r="J162" s="178"/>
      <c r="K162" s="178"/>
      <c r="L162" s="182"/>
      <c r="M162" s="183"/>
      <c r="N162" s="178"/>
      <c r="O162" s="178"/>
      <c r="P162" s="178"/>
      <c r="Q162" s="178"/>
      <c r="R162" s="178"/>
      <c r="S162" s="178"/>
      <c r="T162" s="184"/>
      <c r="AT162" s="185" t="s">
        <v>153</v>
      </c>
      <c r="AU162" s="185" t="s">
        <v>78</v>
      </c>
      <c r="AV162" s="185" t="s">
        <v>78</v>
      </c>
      <c r="AW162" s="185" t="s">
        <v>108</v>
      </c>
      <c r="AX162" s="185" t="s">
        <v>70</v>
      </c>
      <c r="AY162" s="185" t="s">
        <v>144</v>
      </c>
    </row>
    <row r="163" spans="2:65" s="6" customFormat="1" ht="13.5" customHeight="1">
      <c r="B163" s="95"/>
      <c r="C163" s="165" t="s">
        <v>520</v>
      </c>
      <c r="D163" s="165" t="s">
        <v>147</v>
      </c>
      <c r="E163" s="166" t="s">
        <v>521</v>
      </c>
      <c r="F163" s="167" t="s">
        <v>522</v>
      </c>
      <c r="G163" s="168" t="s">
        <v>150</v>
      </c>
      <c r="H163" s="169">
        <v>24306.48</v>
      </c>
      <c r="I163" s="170"/>
      <c r="J163" s="171">
        <f>ROUND($I$163*$H$163,2)</f>
        <v>0</v>
      </c>
      <c r="K163" s="167" t="s">
        <v>151</v>
      </c>
      <c r="L163" s="139"/>
      <c r="M163" s="172"/>
      <c r="N163" s="173" t="s">
        <v>41</v>
      </c>
      <c r="O163" s="96"/>
      <c r="P163" s="96"/>
      <c r="Q163" s="174">
        <v>0</v>
      </c>
      <c r="R163" s="174">
        <f>$Q$163*$H$163</f>
        <v>0</v>
      </c>
      <c r="S163" s="174">
        <v>0</v>
      </c>
      <c r="T163" s="175">
        <f>$S$163*$H$163</f>
        <v>0</v>
      </c>
      <c r="AR163" s="99" t="s">
        <v>94</v>
      </c>
      <c r="AT163" s="99" t="s">
        <v>147</v>
      </c>
      <c r="AU163" s="99" t="s">
        <v>78</v>
      </c>
      <c r="AY163" s="6" t="s">
        <v>144</v>
      </c>
      <c r="BE163" s="176">
        <f>IF($N$163="základní",$J$163,0)</f>
        <v>0</v>
      </c>
      <c r="BF163" s="176">
        <f>IF($N$163="snížená",$J$163,0)</f>
        <v>0</v>
      </c>
      <c r="BG163" s="176">
        <f>IF($N$163="zákl. přenesená",$J$163,0)</f>
        <v>0</v>
      </c>
      <c r="BH163" s="176">
        <f>IF($N$163="sníž. přenesená",$J$163,0)</f>
        <v>0</v>
      </c>
      <c r="BI163" s="176">
        <f>IF($N$163="nulová",$J$163,0)</f>
        <v>0</v>
      </c>
      <c r="BJ163" s="99" t="s">
        <v>20</v>
      </c>
      <c r="BK163" s="176">
        <f>ROUND($I$163*$H$163,2)</f>
        <v>0</v>
      </c>
      <c r="BL163" s="99" t="s">
        <v>94</v>
      </c>
      <c r="BM163" s="99" t="s">
        <v>1088</v>
      </c>
    </row>
    <row r="164" spans="2:51" s="6" customFormat="1" ht="13.5" customHeight="1">
      <c r="B164" s="177"/>
      <c r="C164" s="178"/>
      <c r="D164" s="179" t="s">
        <v>153</v>
      </c>
      <c r="E164" s="180"/>
      <c r="F164" s="180" t="s">
        <v>850</v>
      </c>
      <c r="G164" s="178"/>
      <c r="H164" s="181">
        <v>24306.48</v>
      </c>
      <c r="J164" s="178"/>
      <c r="K164" s="178"/>
      <c r="L164" s="182"/>
      <c r="M164" s="183"/>
      <c r="N164" s="178"/>
      <c r="O164" s="178"/>
      <c r="P164" s="178"/>
      <c r="Q164" s="178"/>
      <c r="R164" s="178"/>
      <c r="S164" s="178"/>
      <c r="T164" s="184"/>
      <c r="AT164" s="185" t="s">
        <v>153</v>
      </c>
      <c r="AU164" s="185" t="s">
        <v>78</v>
      </c>
      <c r="AV164" s="185" t="s">
        <v>78</v>
      </c>
      <c r="AW164" s="185" t="s">
        <v>108</v>
      </c>
      <c r="AX164" s="185" t="s">
        <v>70</v>
      </c>
      <c r="AY164" s="185" t="s">
        <v>144</v>
      </c>
    </row>
    <row r="165" spans="2:65" s="6" customFormat="1" ht="13.5" customHeight="1">
      <c r="B165" s="95"/>
      <c r="C165" s="165" t="s">
        <v>524</v>
      </c>
      <c r="D165" s="165" t="s">
        <v>147</v>
      </c>
      <c r="E165" s="166" t="s">
        <v>525</v>
      </c>
      <c r="F165" s="167" t="s">
        <v>526</v>
      </c>
      <c r="G165" s="168" t="s">
        <v>150</v>
      </c>
      <c r="H165" s="169">
        <v>135.036</v>
      </c>
      <c r="I165" s="170"/>
      <c r="J165" s="171">
        <f>ROUND($I$165*$H$165,2)</f>
        <v>0</v>
      </c>
      <c r="K165" s="167" t="s">
        <v>151</v>
      </c>
      <c r="L165" s="139"/>
      <c r="M165" s="172"/>
      <c r="N165" s="173" t="s">
        <v>41</v>
      </c>
      <c r="O165" s="96"/>
      <c r="P165" s="96"/>
      <c r="Q165" s="174">
        <v>0</v>
      </c>
      <c r="R165" s="174">
        <f>$Q$165*$H$165</f>
        <v>0</v>
      </c>
      <c r="S165" s="174">
        <v>0</v>
      </c>
      <c r="T165" s="175">
        <f>$S$165*$H$165</f>
        <v>0</v>
      </c>
      <c r="AR165" s="99" t="s">
        <v>94</v>
      </c>
      <c r="AT165" s="99" t="s">
        <v>147</v>
      </c>
      <c r="AU165" s="99" t="s">
        <v>78</v>
      </c>
      <c r="AY165" s="6" t="s">
        <v>144</v>
      </c>
      <c r="BE165" s="176">
        <f>IF($N$165="základní",$J$165,0)</f>
        <v>0</v>
      </c>
      <c r="BF165" s="176">
        <f>IF($N$165="snížená",$J$165,0)</f>
        <v>0</v>
      </c>
      <c r="BG165" s="176">
        <f>IF($N$165="zákl. přenesená",$J$165,0)</f>
        <v>0</v>
      </c>
      <c r="BH165" s="176">
        <f>IF($N$165="sníž. přenesená",$J$165,0)</f>
        <v>0</v>
      </c>
      <c r="BI165" s="176">
        <f>IF($N$165="nulová",$J$165,0)</f>
        <v>0</v>
      </c>
      <c r="BJ165" s="99" t="s">
        <v>20</v>
      </c>
      <c r="BK165" s="176">
        <f>ROUND($I$165*$H$165,2)</f>
        <v>0</v>
      </c>
      <c r="BL165" s="99" t="s">
        <v>94</v>
      </c>
      <c r="BM165" s="99" t="s">
        <v>1089</v>
      </c>
    </row>
    <row r="166" spans="2:51" s="6" customFormat="1" ht="13.5" customHeight="1">
      <c r="B166" s="177"/>
      <c r="C166" s="178"/>
      <c r="D166" s="179" t="s">
        <v>153</v>
      </c>
      <c r="E166" s="180"/>
      <c r="F166" s="180" t="s">
        <v>848</v>
      </c>
      <c r="G166" s="178"/>
      <c r="H166" s="181">
        <v>135.036</v>
      </c>
      <c r="J166" s="178"/>
      <c r="K166" s="178"/>
      <c r="L166" s="182"/>
      <c r="M166" s="183"/>
      <c r="N166" s="178"/>
      <c r="O166" s="178"/>
      <c r="P166" s="178"/>
      <c r="Q166" s="178"/>
      <c r="R166" s="178"/>
      <c r="S166" s="178"/>
      <c r="T166" s="184"/>
      <c r="AT166" s="185" t="s">
        <v>153</v>
      </c>
      <c r="AU166" s="185" t="s">
        <v>78</v>
      </c>
      <c r="AV166" s="185" t="s">
        <v>78</v>
      </c>
      <c r="AW166" s="185" t="s">
        <v>108</v>
      </c>
      <c r="AX166" s="185" t="s">
        <v>20</v>
      </c>
      <c r="AY166" s="185" t="s">
        <v>144</v>
      </c>
    </row>
    <row r="167" spans="2:65" s="6" customFormat="1" ht="13.5" customHeight="1">
      <c r="B167" s="95"/>
      <c r="C167" s="165" t="s">
        <v>987</v>
      </c>
      <c r="D167" s="165" t="s">
        <v>147</v>
      </c>
      <c r="E167" s="166" t="s">
        <v>856</v>
      </c>
      <c r="F167" s="167" t="s">
        <v>857</v>
      </c>
      <c r="G167" s="168" t="s">
        <v>159</v>
      </c>
      <c r="H167" s="169">
        <v>1.525</v>
      </c>
      <c r="I167" s="170"/>
      <c r="J167" s="171">
        <f>ROUND($I$167*$H$167,2)</f>
        <v>0</v>
      </c>
      <c r="K167" s="167" t="s">
        <v>151</v>
      </c>
      <c r="L167" s="139"/>
      <c r="M167" s="172"/>
      <c r="N167" s="173" t="s">
        <v>41</v>
      </c>
      <c r="O167" s="96"/>
      <c r="P167" s="96"/>
      <c r="Q167" s="174">
        <v>0</v>
      </c>
      <c r="R167" s="174">
        <f>$Q$167*$H$167</f>
        <v>0</v>
      </c>
      <c r="S167" s="174">
        <v>1.175</v>
      </c>
      <c r="T167" s="175">
        <f>$S$167*$H$167</f>
        <v>1.7918749999999999</v>
      </c>
      <c r="AR167" s="99" t="s">
        <v>94</v>
      </c>
      <c r="AT167" s="99" t="s">
        <v>147</v>
      </c>
      <c r="AU167" s="99" t="s">
        <v>78</v>
      </c>
      <c r="AY167" s="6" t="s">
        <v>144</v>
      </c>
      <c r="BE167" s="176">
        <f>IF($N$167="základní",$J$167,0)</f>
        <v>0</v>
      </c>
      <c r="BF167" s="176">
        <f>IF($N$167="snížená",$J$167,0)</f>
        <v>0</v>
      </c>
      <c r="BG167" s="176">
        <f>IF($N$167="zákl. přenesená",$J$167,0)</f>
        <v>0</v>
      </c>
      <c r="BH167" s="176">
        <f>IF($N$167="sníž. přenesená",$J$167,0)</f>
        <v>0</v>
      </c>
      <c r="BI167" s="176">
        <f>IF($N$167="nulová",$J$167,0)</f>
        <v>0</v>
      </c>
      <c r="BJ167" s="99" t="s">
        <v>20</v>
      </c>
      <c r="BK167" s="176">
        <f>ROUND($I$167*$H$167,2)</f>
        <v>0</v>
      </c>
      <c r="BL167" s="99" t="s">
        <v>94</v>
      </c>
      <c r="BM167" s="99" t="s">
        <v>1090</v>
      </c>
    </row>
    <row r="168" spans="2:51" s="6" customFormat="1" ht="13.5" customHeight="1">
      <c r="B168" s="177"/>
      <c r="C168" s="178"/>
      <c r="D168" s="179" t="s">
        <v>153</v>
      </c>
      <c r="E168" s="180"/>
      <c r="F168" s="180" t="s">
        <v>712</v>
      </c>
      <c r="G168" s="178"/>
      <c r="H168" s="181">
        <v>1.525</v>
      </c>
      <c r="J168" s="178"/>
      <c r="K168" s="178"/>
      <c r="L168" s="182"/>
      <c r="M168" s="183"/>
      <c r="N168" s="178"/>
      <c r="O168" s="178"/>
      <c r="P168" s="178"/>
      <c r="Q168" s="178"/>
      <c r="R168" s="178"/>
      <c r="S168" s="178"/>
      <c r="T168" s="184"/>
      <c r="AT168" s="185" t="s">
        <v>153</v>
      </c>
      <c r="AU168" s="185" t="s">
        <v>78</v>
      </c>
      <c r="AV168" s="185" t="s">
        <v>78</v>
      </c>
      <c r="AW168" s="185" t="s">
        <v>108</v>
      </c>
      <c r="AX168" s="185" t="s">
        <v>20</v>
      </c>
      <c r="AY168" s="185" t="s">
        <v>144</v>
      </c>
    </row>
    <row r="169" spans="2:65" s="6" customFormat="1" ht="13.5" customHeight="1">
      <c r="B169" s="95"/>
      <c r="C169" s="165" t="s">
        <v>20</v>
      </c>
      <c r="D169" s="165" t="s">
        <v>147</v>
      </c>
      <c r="E169" s="166" t="s">
        <v>859</v>
      </c>
      <c r="F169" s="167" t="s">
        <v>860</v>
      </c>
      <c r="G169" s="168" t="s">
        <v>607</v>
      </c>
      <c r="H169" s="169">
        <v>3</v>
      </c>
      <c r="I169" s="170"/>
      <c r="J169" s="171">
        <f>ROUND($I$169*$H$169,2)</f>
        <v>0</v>
      </c>
      <c r="K169" s="167"/>
      <c r="L169" s="139"/>
      <c r="M169" s="172"/>
      <c r="N169" s="173" t="s">
        <v>41</v>
      </c>
      <c r="O169" s="96"/>
      <c r="P169" s="96"/>
      <c r="Q169" s="174">
        <v>0</v>
      </c>
      <c r="R169" s="174">
        <f>$Q$169*$H$169</f>
        <v>0</v>
      </c>
      <c r="S169" s="174">
        <v>0.13</v>
      </c>
      <c r="T169" s="175">
        <f>$S$169*$H$169</f>
        <v>0.39</v>
      </c>
      <c r="AR169" s="99" t="s">
        <v>94</v>
      </c>
      <c r="AT169" s="99" t="s">
        <v>147</v>
      </c>
      <c r="AU169" s="99" t="s">
        <v>78</v>
      </c>
      <c r="AY169" s="6" t="s">
        <v>144</v>
      </c>
      <c r="BE169" s="176">
        <f>IF($N$169="základní",$J$169,0)</f>
        <v>0</v>
      </c>
      <c r="BF169" s="176">
        <f>IF($N$169="snížená",$J$169,0)</f>
        <v>0</v>
      </c>
      <c r="BG169" s="176">
        <f>IF($N$169="zákl. přenesená",$J$169,0)</f>
        <v>0</v>
      </c>
      <c r="BH169" s="176">
        <f>IF($N$169="sníž. přenesená",$J$169,0)</f>
        <v>0</v>
      </c>
      <c r="BI169" s="176">
        <f>IF($N$169="nulová",$J$169,0)</f>
        <v>0</v>
      </c>
      <c r="BJ169" s="99" t="s">
        <v>20</v>
      </c>
      <c r="BK169" s="176">
        <f>ROUND($I$169*$H$169,2)</f>
        <v>0</v>
      </c>
      <c r="BL169" s="99" t="s">
        <v>94</v>
      </c>
      <c r="BM169" s="99" t="s">
        <v>1091</v>
      </c>
    </row>
    <row r="170" spans="2:65" s="6" customFormat="1" ht="13.5" customHeight="1">
      <c r="B170" s="95"/>
      <c r="C170" s="168" t="s">
        <v>78</v>
      </c>
      <c r="D170" s="168" t="s">
        <v>147</v>
      </c>
      <c r="E170" s="166" t="s">
        <v>862</v>
      </c>
      <c r="F170" s="167" t="s">
        <v>863</v>
      </c>
      <c r="G170" s="168" t="s">
        <v>607</v>
      </c>
      <c r="H170" s="169">
        <v>3</v>
      </c>
      <c r="I170" s="170"/>
      <c r="J170" s="171">
        <f>ROUND($I$170*$H$170,2)</f>
        <v>0</v>
      </c>
      <c r="K170" s="167"/>
      <c r="L170" s="139"/>
      <c r="M170" s="172"/>
      <c r="N170" s="173" t="s">
        <v>41</v>
      </c>
      <c r="O170" s="96"/>
      <c r="P170" s="96"/>
      <c r="Q170" s="174">
        <v>0</v>
      </c>
      <c r="R170" s="174">
        <f>$Q$170*$H$170</f>
        <v>0</v>
      </c>
      <c r="S170" s="174">
        <v>0.13</v>
      </c>
      <c r="T170" s="175">
        <f>$S$170*$H$170</f>
        <v>0.39</v>
      </c>
      <c r="AR170" s="99" t="s">
        <v>94</v>
      </c>
      <c r="AT170" s="99" t="s">
        <v>147</v>
      </c>
      <c r="AU170" s="99" t="s">
        <v>78</v>
      </c>
      <c r="AY170" s="99" t="s">
        <v>144</v>
      </c>
      <c r="BE170" s="176">
        <f>IF($N$170="základní",$J$170,0)</f>
        <v>0</v>
      </c>
      <c r="BF170" s="176">
        <f>IF($N$170="snížená",$J$170,0)</f>
        <v>0</v>
      </c>
      <c r="BG170" s="176">
        <f>IF($N$170="zákl. přenesená",$J$170,0)</f>
        <v>0</v>
      </c>
      <c r="BH170" s="176">
        <f>IF($N$170="sníž. přenesená",$J$170,0)</f>
        <v>0</v>
      </c>
      <c r="BI170" s="176">
        <f>IF($N$170="nulová",$J$170,0)</f>
        <v>0</v>
      </c>
      <c r="BJ170" s="99" t="s">
        <v>20</v>
      </c>
      <c r="BK170" s="176">
        <f>ROUND($I$170*$H$170,2)</f>
        <v>0</v>
      </c>
      <c r="BL170" s="99" t="s">
        <v>94</v>
      </c>
      <c r="BM170" s="99" t="s">
        <v>1092</v>
      </c>
    </row>
    <row r="171" spans="2:65" s="6" customFormat="1" ht="13.5" customHeight="1">
      <c r="B171" s="95"/>
      <c r="C171" s="168" t="s">
        <v>1093</v>
      </c>
      <c r="D171" s="168" t="s">
        <v>147</v>
      </c>
      <c r="E171" s="166" t="s">
        <v>541</v>
      </c>
      <c r="F171" s="167" t="s">
        <v>542</v>
      </c>
      <c r="G171" s="168" t="s">
        <v>209</v>
      </c>
      <c r="H171" s="169">
        <v>40</v>
      </c>
      <c r="I171" s="170"/>
      <c r="J171" s="171">
        <f>ROUND($I$171*$H$171,2)</f>
        <v>0</v>
      </c>
      <c r="K171" s="167"/>
      <c r="L171" s="139"/>
      <c r="M171" s="172"/>
      <c r="N171" s="173" t="s">
        <v>41</v>
      </c>
      <c r="O171" s="96"/>
      <c r="P171" s="96"/>
      <c r="Q171" s="174">
        <v>0.00241</v>
      </c>
      <c r="R171" s="174">
        <f>$Q$171*$H$171</f>
        <v>0.09639999999999999</v>
      </c>
      <c r="S171" s="174">
        <v>0.002</v>
      </c>
      <c r="T171" s="175">
        <f>$S$171*$H$171</f>
        <v>0.08</v>
      </c>
      <c r="AR171" s="99" t="s">
        <v>94</v>
      </c>
      <c r="AT171" s="99" t="s">
        <v>147</v>
      </c>
      <c r="AU171" s="99" t="s">
        <v>78</v>
      </c>
      <c r="AY171" s="99" t="s">
        <v>144</v>
      </c>
      <c r="BE171" s="176">
        <f>IF($N$171="základní",$J$171,0)</f>
        <v>0</v>
      </c>
      <c r="BF171" s="176">
        <f>IF($N$171="snížená",$J$171,0)</f>
        <v>0</v>
      </c>
      <c r="BG171" s="176">
        <f>IF($N$171="zákl. přenesená",$J$171,0)</f>
        <v>0</v>
      </c>
      <c r="BH171" s="176">
        <f>IF($N$171="sníž. přenesená",$J$171,0)</f>
        <v>0</v>
      </c>
      <c r="BI171" s="176">
        <f>IF($N$171="nulová",$J$171,0)</f>
        <v>0</v>
      </c>
      <c r="BJ171" s="99" t="s">
        <v>20</v>
      </c>
      <c r="BK171" s="176">
        <f>ROUND($I$171*$H$171,2)</f>
        <v>0</v>
      </c>
      <c r="BL171" s="99" t="s">
        <v>94</v>
      </c>
      <c r="BM171" s="99" t="s">
        <v>1094</v>
      </c>
    </row>
    <row r="172" spans="2:65" s="6" customFormat="1" ht="13.5" customHeight="1">
      <c r="B172" s="95"/>
      <c r="C172" s="168" t="s">
        <v>1095</v>
      </c>
      <c r="D172" s="168" t="s">
        <v>147</v>
      </c>
      <c r="E172" s="166" t="s">
        <v>868</v>
      </c>
      <c r="F172" s="167" t="s">
        <v>869</v>
      </c>
      <c r="G172" s="168" t="s">
        <v>150</v>
      </c>
      <c r="H172" s="169">
        <v>10.166</v>
      </c>
      <c r="I172" s="170"/>
      <c r="J172" s="171">
        <f>ROUND($I$172*$H$172,2)</f>
        <v>0</v>
      </c>
      <c r="K172" s="167"/>
      <c r="L172" s="139"/>
      <c r="M172" s="172"/>
      <c r="N172" s="173" t="s">
        <v>41</v>
      </c>
      <c r="O172" s="96"/>
      <c r="P172" s="96"/>
      <c r="Q172" s="174">
        <v>0</v>
      </c>
      <c r="R172" s="174">
        <f>$Q$172*$H$172</f>
        <v>0</v>
      </c>
      <c r="S172" s="174">
        <v>0.18</v>
      </c>
      <c r="T172" s="175">
        <f>$S$172*$H$172</f>
        <v>1.82988</v>
      </c>
      <c r="AR172" s="99" t="s">
        <v>94</v>
      </c>
      <c r="AT172" s="99" t="s">
        <v>147</v>
      </c>
      <c r="AU172" s="99" t="s">
        <v>78</v>
      </c>
      <c r="AY172" s="99" t="s">
        <v>144</v>
      </c>
      <c r="BE172" s="176">
        <f>IF($N$172="základní",$J$172,0)</f>
        <v>0</v>
      </c>
      <c r="BF172" s="176">
        <f>IF($N$172="snížená",$J$172,0)</f>
        <v>0</v>
      </c>
      <c r="BG172" s="176">
        <f>IF($N$172="zákl. přenesená",$J$172,0)</f>
        <v>0</v>
      </c>
      <c r="BH172" s="176">
        <f>IF($N$172="sníž. přenesená",$J$172,0)</f>
        <v>0</v>
      </c>
      <c r="BI172" s="176">
        <f>IF($N$172="nulová",$J$172,0)</f>
        <v>0</v>
      </c>
      <c r="BJ172" s="99" t="s">
        <v>20</v>
      </c>
      <c r="BK172" s="176">
        <f>ROUND($I$172*$H$172,2)</f>
        <v>0</v>
      </c>
      <c r="BL172" s="99" t="s">
        <v>94</v>
      </c>
      <c r="BM172" s="99" t="s">
        <v>1096</v>
      </c>
    </row>
    <row r="173" spans="2:51" s="6" customFormat="1" ht="13.5" customHeight="1">
      <c r="B173" s="177"/>
      <c r="C173" s="178"/>
      <c r="D173" s="179" t="s">
        <v>153</v>
      </c>
      <c r="E173" s="180"/>
      <c r="F173" s="180" t="s">
        <v>739</v>
      </c>
      <c r="G173" s="178"/>
      <c r="H173" s="181">
        <v>10.166</v>
      </c>
      <c r="J173" s="178"/>
      <c r="K173" s="178"/>
      <c r="L173" s="182"/>
      <c r="M173" s="183"/>
      <c r="N173" s="178"/>
      <c r="O173" s="178"/>
      <c r="P173" s="178"/>
      <c r="Q173" s="178"/>
      <c r="R173" s="178"/>
      <c r="S173" s="178"/>
      <c r="T173" s="184"/>
      <c r="AT173" s="185" t="s">
        <v>153</v>
      </c>
      <c r="AU173" s="185" t="s">
        <v>78</v>
      </c>
      <c r="AV173" s="185" t="s">
        <v>78</v>
      </c>
      <c r="AW173" s="185" t="s">
        <v>108</v>
      </c>
      <c r="AX173" s="185" t="s">
        <v>70</v>
      </c>
      <c r="AY173" s="185" t="s">
        <v>144</v>
      </c>
    </row>
    <row r="174" spans="2:65" s="6" customFormat="1" ht="13.5" customHeight="1">
      <c r="B174" s="95"/>
      <c r="C174" s="165" t="s">
        <v>708</v>
      </c>
      <c r="D174" s="165" t="s">
        <v>147</v>
      </c>
      <c r="E174" s="166" t="s">
        <v>545</v>
      </c>
      <c r="F174" s="167" t="s">
        <v>546</v>
      </c>
      <c r="G174" s="168" t="s">
        <v>150</v>
      </c>
      <c r="H174" s="169">
        <v>9.807</v>
      </c>
      <c r="I174" s="170"/>
      <c r="J174" s="171">
        <f>ROUND($I$174*$H$174,2)</f>
        <v>0</v>
      </c>
      <c r="K174" s="167"/>
      <c r="L174" s="139"/>
      <c r="M174" s="172"/>
      <c r="N174" s="173" t="s">
        <v>41</v>
      </c>
      <c r="O174" s="96"/>
      <c r="P174" s="96"/>
      <c r="Q174" s="174">
        <v>0</v>
      </c>
      <c r="R174" s="174">
        <f>$Q$174*$H$174</f>
        <v>0</v>
      </c>
      <c r="S174" s="174">
        <v>0.18</v>
      </c>
      <c r="T174" s="175">
        <f>$S$174*$H$174</f>
        <v>1.76526</v>
      </c>
      <c r="AR174" s="99" t="s">
        <v>94</v>
      </c>
      <c r="AT174" s="99" t="s">
        <v>147</v>
      </c>
      <c r="AU174" s="99" t="s">
        <v>78</v>
      </c>
      <c r="AY174" s="6" t="s">
        <v>144</v>
      </c>
      <c r="BE174" s="176">
        <f>IF($N$174="základní",$J$174,0)</f>
        <v>0</v>
      </c>
      <c r="BF174" s="176">
        <f>IF($N$174="snížená",$J$174,0)</f>
        <v>0</v>
      </c>
      <c r="BG174" s="176">
        <f>IF($N$174="zákl. přenesená",$J$174,0)</f>
        <v>0</v>
      </c>
      <c r="BH174" s="176">
        <f>IF($N$174="sníž. přenesená",$J$174,0)</f>
        <v>0</v>
      </c>
      <c r="BI174" s="176">
        <f>IF($N$174="nulová",$J$174,0)</f>
        <v>0</v>
      </c>
      <c r="BJ174" s="99" t="s">
        <v>20</v>
      </c>
      <c r="BK174" s="176">
        <f>ROUND($I$174*$H$174,2)</f>
        <v>0</v>
      </c>
      <c r="BL174" s="99" t="s">
        <v>94</v>
      </c>
      <c r="BM174" s="99" t="s">
        <v>1097</v>
      </c>
    </row>
    <row r="175" spans="2:51" s="6" customFormat="1" ht="13.5" customHeight="1">
      <c r="B175" s="177"/>
      <c r="C175" s="178"/>
      <c r="D175" s="179" t="s">
        <v>153</v>
      </c>
      <c r="E175" s="180"/>
      <c r="F175" s="180" t="s">
        <v>728</v>
      </c>
      <c r="G175" s="178"/>
      <c r="H175" s="181">
        <v>9.807</v>
      </c>
      <c r="J175" s="178"/>
      <c r="K175" s="178"/>
      <c r="L175" s="182"/>
      <c r="M175" s="183"/>
      <c r="N175" s="178"/>
      <c r="O175" s="178"/>
      <c r="P175" s="178"/>
      <c r="Q175" s="178"/>
      <c r="R175" s="178"/>
      <c r="S175" s="178"/>
      <c r="T175" s="184"/>
      <c r="AT175" s="185" t="s">
        <v>153</v>
      </c>
      <c r="AU175" s="185" t="s">
        <v>78</v>
      </c>
      <c r="AV175" s="185" t="s">
        <v>78</v>
      </c>
      <c r="AW175" s="185" t="s">
        <v>108</v>
      </c>
      <c r="AX175" s="185" t="s">
        <v>20</v>
      </c>
      <c r="AY175" s="185" t="s">
        <v>144</v>
      </c>
    </row>
    <row r="176" spans="2:65" s="6" customFormat="1" ht="13.5" customHeight="1">
      <c r="B176" s="95"/>
      <c r="C176" s="165" t="s">
        <v>236</v>
      </c>
      <c r="D176" s="165" t="s">
        <v>147</v>
      </c>
      <c r="E176" s="166" t="s">
        <v>874</v>
      </c>
      <c r="F176" s="167" t="s">
        <v>875</v>
      </c>
      <c r="G176" s="168" t="s">
        <v>150</v>
      </c>
      <c r="H176" s="169">
        <v>8.795</v>
      </c>
      <c r="I176" s="170"/>
      <c r="J176" s="171">
        <f>ROUND($I$176*$H$176,2)</f>
        <v>0</v>
      </c>
      <c r="K176" s="167"/>
      <c r="L176" s="139"/>
      <c r="M176" s="172"/>
      <c r="N176" s="173" t="s">
        <v>41</v>
      </c>
      <c r="O176" s="96"/>
      <c r="P176" s="96"/>
      <c r="Q176" s="174">
        <v>0</v>
      </c>
      <c r="R176" s="174">
        <f>$Q$176*$H$176</f>
        <v>0</v>
      </c>
      <c r="S176" s="174">
        <v>0.18</v>
      </c>
      <c r="T176" s="175">
        <f>$S$176*$H$176</f>
        <v>1.5831</v>
      </c>
      <c r="AR176" s="99" t="s">
        <v>94</v>
      </c>
      <c r="AT176" s="99" t="s">
        <v>147</v>
      </c>
      <c r="AU176" s="99" t="s">
        <v>78</v>
      </c>
      <c r="AY176" s="6" t="s">
        <v>144</v>
      </c>
      <c r="BE176" s="176">
        <f>IF($N$176="základní",$J$176,0)</f>
        <v>0</v>
      </c>
      <c r="BF176" s="176">
        <f>IF($N$176="snížená",$J$176,0)</f>
        <v>0</v>
      </c>
      <c r="BG176" s="176">
        <f>IF($N$176="zákl. přenesená",$J$176,0)</f>
        <v>0</v>
      </c>
      <c r="BH176" s="176">
        <f>IF($N$176="sníž. přenesená",$J$176,0)</f>
        <v>0</v>
      </c>
      <c r="BI176" s="176">
        <f>IF($N$176="nulová",$J$176,0)</f>
        <v>0</v>
      </c>
      <c r="BJ176" s="99" t="s">
        <v>20</v>
      </c>
      <c r="BK176" s="176">
        <f>ROUND($I$176*$H$176,2)</f>
        <v>0</v>
      </c>
      <c r="BL176" s="99" t="s">
        <v>94</v>
      </c>
      <c r="BM176" s="99" t="s">
        <v>1098</v>
      </c>
    </row>
    <row r="177" spans="2:51" s="6" customFormat="1" ht="13.5" customHeight="1">
      <c r="B177" s="177"/>
      <c r="C177" s="178"/>
      <c r="D177" s="179" t="s">
        <v>153</v>
      </c>
      <c r="E177" s="180"/>
      <c r="F177" s="180" t="s">
        <v>733</v>
      </c>
      <c r="G177" s="178"/>
      <c r="H177" s="181">
        <v>8.795</v>
      </c>
      <c r="J177" s="178"/>
      <c r="K177" s="178"/>
      <c r="L177" s="182"/>
      <c r="M177" s="183"/>
      <c r="N177" s="178"/>
      <c r="O177" s="178"/>
      <c r="P177" s="178"/>
      <c r="Q177" s="178"/>
      <c r="R177" s="178"/>
      <c r="S177" s="178"/>
      <c r="T177" s="184"/>
      <c r="AT177" s="185" t="s">
        <v>153</v>
      </c>
      <c r="AU177" s="185" t="s">
        <v>78</v>
      </c>
      <c r="AV177" s="185" t="s">
        <v>78</v>
      </c>
      <c r="AW177" s="185" t="s">
        <v>108</v>
      </c>
      <c r="AX177" s="185" t="s">
        <v>20</v>
      </c>
      <c r="AY177" s="185" t="s">
        <v>144</v>
      </c>
    </row>
    <row r="178" spans="2:65" s="6" customFormat="1" ht="13.5" customHeight="1">
      <c r="B178" s="95"/>
      <c r="C178" s="165" t="s">
        <v>975</v>
      </c>
      <c r="D178" s="165" t="s">
        <v>147</v>
      </c>
      <c r="E178" s="166" t="s">
        <v>878</v>
      </c>
      <c r="F178" s="167" t="s">
        <v>879</v>
      </c>
      <c r="G178" s="168" t="s">
        <v>150</v>
      </c>
      <c r="H178" s="169">
        <v>10.166</v>
      </c>
      <c r="I178" s="170"/>
      <c r="J178" s="171">
        <f>ROUND($I$178*$H$178,2)</f>
        <v>0</v>
      </c>
      <c r="K178" s="167"/>
      <c r="L178" s="139"/>
      <c r="M178" s="172"/>
      <c r="N178" s="173" t="s">
        <v>41</v>
      </c>
      <c r="O178" s="96"/>
      <c r="P178" s="96"/>
      <c r="Q178" s="174">
        <v>0</v>
      </c>
      <c r="R178" s="174">
        <f>$Q$178*$H$178</f>
        <v>0</v>
      </c>
      <c r="S178" s="174">
        <v>0.18</v>
      </c>
      <c r="T178" s="175">
        <f>$S$178*$H$178</f>
        <v>1.82988</v>
      </c>
      <c r="AR178" s="99" t="s">
        <v>94</v>
      </c>
      <c r="AT178" s="99" t="s">
        <v>147</v>
      </c>
      <c r="AU178" s="99" t="s">
        <v>78</v>
      </c>
      <c r="AY178" s="6" t="s">
        <v>144</v>
      </c>
      <c r="BE178" s="176">
        <f>IF($N$178="základní",$J$178,0)</f>
        <v>0</v>
      </c>
      <c r="BF178" s="176">
        <f>IF($N$178="snížená",$J$178,0)</f>
        <v>0</v>
      </c>
      <c r="BG178" s="176">
        <f>IF($N$178="zákl. přenesená",$J$178,0)</f>
        <v>0</v>
      </c>
      <c r="BH178" s="176">
        <f>IF($N$178="sníž. přenesená",$J$178,0)</f>
        <v>0</v>
      </c>
      <c r="BI178" s="176">
        <f>IF($N$178="nulová",$J$178,0)</f>
        <v>0</v>
      </c>
      <c r="BJ178" s="99" t="s">
        <v>20</v>
      </c>
      <c r="BK178" s="176">
        <f>ROUND($I$178*$H$178,2)</f>
        <v>0</v>
      </c>
      <c r="BL178" s="99" t="s">
        <v>94</v>
      </c>
      <c r="BM178" s="99" t="s">
        <v>1099</v>
      </c>
    </row>
    <row r="179" spans="2:51" s="6" customFormat="1" ht="13.5" customHeight="1">
      <c r="B179" s="177"/>
      <c r="C179" s="178"/>
      <c r="D179" s="179" t="s">
        <v>153</v>
      </c>
      <c r="E179" s="180"/>
      <c r="F179" s="180" t="s">
        <v>739</v>
      </c>
      <c r="G179" s="178"/>
      <c r="H179" s="181">
        <v>10.166</v>
      </c>
      <c r="J179" s="178"/>
      <c r="K179" s="178"/>
      <c r="L179" s="182"/>
      <c r="M179" s="183"/>
      <c r="N179" s="178"/>
      <c r="O179" s="178"/>
      <c r="P179" s="178"/>
      <c r="Q179" s="178"/>
      <c r="R179" s="178"/>
      <c r="S179" s="178"/>
      <c r="T179" s="184"/>
      <c r="AT179" s="185" t="s">
        <v>153</v>
      </c>
      <c r="AU179" s="185" t="s">
        <v>78</v>
      </c>
      <c r="AV179" s="185" t="s">
        <v>78</v>
      </c>
      <c r="AW179" s="185" t="s">
        <v>108</v>
      </c>
      <c r="AX179" s="185" t="s">
        <v>70</v>
      </c>
      <c r="AY179" s="185" t="s">
        <v>144</v>
      </c>
    </row>
    <row r="180" spans="2:65" s="6" customFormat="1" ht="13.5" customHeight="1">
      <c r="B180" s="95"/>
      <c r="C180" s="165" t="s">
        <v>1100</v>
      </c>
      <c r="D180" s="165" t="s">
        <v>147</v>
      </c>
      <c r="E180" s="166" t="s">
        <v>882</v>
      </c>
      <c r="F180" s="167" t="s">
        <v>883</v>
      </c>
      <c r="G180" s="168" t="s">
        <v>209</v>
      </c>
      <c r="H180" s="169">
        <v>9.2</v>
      </c>
      <c r="I180" s="170"/>
      <c r="J180" s="171">
        <f>ROUND($I$180*$H$180,2)</f>
        <v>0</v>
      </c>
      <c r="K180" s="167"/>
      <c r="L180" s="139"/>
      <c r="M180" s="172"/>
      <c r="N180" s="173" t="s">
        <v>41</v>
      </c>
      <c r="O180" s="96"/>
      <c r="P180" s="96"/>
      <c r="Q180" s="174">
        <v>0</v>
      </c>
      <c r="R180" s="174">
        <f>$Q$180*$H$180</f>
        <v>0</v>
      </c>
      <c r="S180" s="174">
        <v>0.18</v>
      </c>
      <c r="T180" s="175">
        <f>$S$180*$H$180</f>
        <v>1.656</v>
      </c>
      <c r="AR180" s="99" t="s">
        <v>94</v>
      </c>
      <c r="AT180" s="99" t="s">
        <v>147</v>
      </c>
      <c r="AU180" s="99" t="s">
        <v>78</v>
      </c>
      <c r="AY180" s="6" t="s">
        <v>144</v>
      </c>
      <c r="BE180" s="176">
        <f>IF($N$180="základní",$J$180,0)</f>
        <v>0</v>
      </c>
      <c r="BF180" s="176">
        <f>IF($N$180="snížená",$J$180,0)</f>
        <v>0</v>
      </c>
      <c r="BG180" s="176">
        <f>IF($N$180="zákl. přenesená",$J$180,0)</f>
        <v>0</v>
      </c>
      <c r="BH180" s="176">
        <f>IF($N$180="sníž. přenesená",$J$180,0)</f>
        <v>0</v>
      </c>
      <c r="BI180" s="176">
        <f>IF($N$180="nulová",$J$180,0)</f>
        <v>0</v>
      </c>
      <c r="BJ180" s="99" t="s">
        <v>20</v>
      </c>
      <c r="BK180" s="176">
        <f>ROUND($I$180*$H$180,2)</f>
        <v>0</v>
      </c>
      <c r="BL180" s="99" t="s">
        <v>94</v>
      </c>
      <c r="BM180" s="99" t="s">
        <v>1101</v>
      </c>
    </row>
    <row r="181" spans="2:65" s="6" customFormat="1" ht="24" customHeight="1">
      <c r="B181" s="95"/>
      <c r="C181" s="168" t="s">
        <v>806</v>
      </c>
      <c r="D181" s="168" t="s">
        <v>147</v>
      </c>
      <c r="E181" s="166" t="s">
        <v>886</v>
      </c>
      <c r="F181" s="167" t="s">
        <v>887</v>
      </c>
      <c r="G181" s="168" t="s">
        <v>209</v>
      </c>
      <c r="H181" s="169">
        <v>9.1</v>
      </c>
      <c r="I181" s="170"/>
      <c r="J181" s="171">
        <f>ROUND($I$181*$H$181,2)</f>
        <v>0</v>
      </c>
      <c r="K181" s="167"/>
      <c r="L181" s="139"/>
      <c r="M181" s="172"/>
      <c r="N181" s="173" t="s">
        <v>41</v>
      </c>
      <c r="O181" s="96"/>
      <c r="P181" s="96"/>
      <c r="Q181" s="174">
        <v>0</v>
      </c>
      <c r="R181" s="174">
        <f>$Q$181*$H$181</f>
        <v>0</v>
      </c>
      <c r="S181" s="174">
        <v>0.18</v>
      </c>
      <c r="T181" s="175">
        <f>$S$181*$H$181</f>
        <v>1.638</v>
      </c>
      <c r="AR181" s="99" t="s">
        <v>94</v>
      </c>
      <c r="AT181" s="99" t="s">
        <v>147</v>
      </c>
      <c r="AU181" s="99" t="s">
        <v>78</v>
      </c>
      <c r="AY181" s="99" t="s">
        <v>144</v>
      </c>
      <c r="BE181" s="176">
        <f>IF($N$181="základní",$J$181,0)</f>
        <v>0</v>
      </c>
      <c r="BF181" s="176">
        <f>IF($N$181="snížená",$J$181,0)</f>
        <v>0</v>
      </c>
      <c r="BG181" s="176">
        <f>IF($N$181="zákl. přenesená",$J$181,0)</f>
        <v>0</v>
      </c>
      <c r="BH181" s="176">
        <f>IF($N$181="sníž. přenesená",$J$181,0)</f>
        <v>0</v>
      </c>
      <c r="BI181" s="176">
        <f>IF($N$181="nulová",$J$181,0)</f>
        <v>0</v>
      </c>
      <c r="BJ181" s="99" t="s">
        <v>20</v>
      </c>
      <c r="BK181" s="176">
        <f>ROUND($I$181*$H$181,2)</f>
        <v>0</v>
      </c>
      <c r="BL181" s="99" t="s">
        <v>94</v>
      </c>
      <c r="BM181" s="99" t="s">
        <v>1102</v>
      </c>
    </row>
    <row r="182" spans="2:65" s="6" customFormat="1" ht="13.5" customHeight="1">
      <c r="B182" s="95"/>
      <c r="C182" s="168" t="s">
        <v>1103</v>
      </c>
      <c r="D182" s="168" t="s">
        <v>147</v>
      </c>
      <c r="E182" s="166" t="s">
        <v>549</v>
      </c>
      <c r="F182" s="167" t="s">
        <v>550</v>
      </c>
      <c r="G182" s="168" t="s">
        <v>150</v>
      </c>
      <c r="H182" s="169">
        <v>49.172</v>
      </c>
      <c r="I182" s="170"/>
      <c r="J182" s="171">
        <f>ROUND($I$182*$H$182,2)</f>
        <v>0</v>
      </c>
      <c r="K182" s="167"/>
      <c r="L182" s="139"/>
      <c r="M182" s="172"/>
      <c r="N182" s="173" t="s">
        <v>41</v>
      </c>
      <c r="O182" s="96"/>
      <c r="P182" s="96"/>
      <c r="Q182" s="174">
        <v>0</v>
      </c>
      <c r="R182" s="174">
        <f>$Q$182*$H$182</f>
        <v>0</v>
      </c>
      <c r="S182" s="174">
        <v>0.068</v>
      </c>
      <c r="T182" s="175">
        <f>$S$182*$H$182</f>
        <v>3.343696</v>
      </c>
      <c r="AR182" s="99" t="s">
        <v>94</v>
      </c>
      <c r="AT182" s="99" t="s">
        <v>147</v>
      </c>
      <c r="AU182" s="99" t="s">
        <v>78</v>
      </c>
      <c r="AY182" s="99" t="s">
        <v>144</v>
      </c>
      <c r="BE182" s="176">
        <f>IF($N$182="základní",$J$182,0)</f>
        <v>0</v>
      </c>
      <c r="BF182" s="176">
        <f>IF($N$182="snížená",$J$182,0)</f>
        <v>0</v>
      </c>
      <c r="BG182" s="176">
        <f>IF($N$182="zákl. přenesená",$J$182,0)</f>
        <v>0</v>
      </c>
      <c r="BH182" s="176">
        <f>IF($N$182="sníž. přenesená",$J$182,0)</f>
        <v>0</v>
      </c>
      <c r="BI182" s="176">
        <f>IF($N$182="nulová",$J$182,0)</f>
        <v>0</v>
      </c>
      <c r="BJ182" s="99" t="s">
        <v>20</v>
      </c>
      <c r="BK182" s="176">
        <f>ROUND($I$182*$H$182,2)</f>
        <v>0</v>
      </c>
      <c r="BL182" s="99" t="s">
        <v>94</v>
      </c>
      <c r="BM182" s="99" t="s">
        <v>1104</v>
      </c>
    </row>
    <row r="183" spans="2:51" s="6" customFormat="1" ht="13.5" customHeight="1">
      <c r="B183" s="177"/>
      <c r="C183" s="178"/>
      <c r="D183" s="179" t="s">
        <v>153</v>
      </c>
      <c r="E183" s="180"/>
      <c r="F183" s="180" t="s">
        <v>892</v>
      </c>
      <c r="G183" s="178"/>
      <c r="H183" s="181">
        <v>49.172</v>
      </c>
      <c r="J183" s="178"/>
      <c r="K183" s="178"/>
      <c r="L183" s="182"/>
      <c r="M183" s="183"/>
      <c r="N183" s="178"/>
      <c r="O183" s="178"/>
      <c r="P183" s="178"/>
      <c r="Q183" s="178"/>
      <c r="R183" s="178"/>
      <c r="S183" s="178"/>
      <c r="T183" s="184"/>
      <c r="AT183" s="185" t="s">
        <v>153</v>
      </c>
      <c r="AU183" s="185" t="s">
        <v>78</v>
      </c>
      <c r="AV183" s="185" t="s">
        <v>78</v>
      </c>
      <c r="AW183" s="185" t="s">
        <v>108</v>
      </c>
      <c r="AX183" s="185" t="s">
        <v>70</v>
      </c>
      <c r="AY183" s="185" t="s">
        <v>144</v>
      </c>
    </row>
    <row r="184" spans="2:65" s="6" customFormat="1" ht="24" customHeight="1">
      <c r="B184" s="95"/>
      <c r="C184" s="165" t="s">
        <v>873</v>
      </c>
      <c r="D184" s="165" t="s">
        <v>147</v>
      </c>
      <c r="E184" s="166" t="s">
        <v>556</v>
      </c>
      <c r="F184" s="167" t="s">
        <v>557</v>
      </c>
      <c r="G184" s="168" t="s">
        <v>150</v>
      </c>
      <c r="H184" s="169">
        <v>91.32</v>
      </c>
      <c r="I184" s="170"/>
      <c r="J184" s="171">
        <f>ROUND($I$184*$H$184,2)</f>
        <v>0</v>
      </c>
      <c r="K184" s="167"/>
      <c r="L184" s="139"/>
      <c r="M184" s="172"/>
      <c r="N184" s="173" t="s">
        <v>41</v>
      </c>
      <c r="O184" s="96"/>
      <c r="P184" s="96"/>
      <c r="Q184" s="174">
        <v>0</v>
      </c>
      <c r="R184" s="174">
        <f>$Q$184*$H$184</f>
        <v>0</v>
      </c>
      <c r="S184" s="174">
        <v>0.068</v>
      </c>
      <c r="T184" s="175">
        <f>$S$184*$H$184</f>
        <v>6.20976</v>
      </c>
      <c r="AR184" s="99" t="s">
        <v>94</v>
      </c>
      <c r="AT184" s="99" t="s">
        <v>147</v>
      </c>
      <c r="AU184" s="99" t="s">
        <v>78</v>
      </c>
      <c r="AY184" s="6" t="s">
        <v>144</v>
      </c>
      <c r="BE184" s="176">
        <f>IF($N$184="základní",$J$184,0)</f>
        <v>0</v>
      </c>
      <c r="BF184" s="176">
        <f>IF($N$184="snížená",$J$184,0)</f>
        <v>0</v>
      </c>
      <c r="BG184" s="176">
        <f>IF($N$184="zákl. přenesená",$J$184,0)</f>
        <v>0</v>
      </c>
      <c r="BH184" s="176">
        <f>IF($N$184="sníž. přenesená",$J$184,0)</f>
        <v>0</v>
      </c>
      <c r="BI184" s="176">
        <f>IF($N$184="nulová",$J$184,0)</f>
        <v>0</v>
      </c>
      <c r="BJ184" s="99" t="s">
        <v>20</v>
      </c>
      <c r="BK184" s="176">
        <f>ROUND($I$184*$H$184,2)</f>
        <v>0</v>
      </c>
      <c r="BL184" s="99" t="s">
        <v>94</v>
      </c>
      <c r="BM184" s="99" t="s">
        <v>1105</v>
      </c>
    </row>
    <row r="185" spans="2:51" s="6" customFormat="1" ht="13.5" customHeight="1">
      <c r="B185" s="177"/>
      <c r="C185" s="178"/>
      <c r="D185" s="179" t="s">
        <v>153</v>
      </c>
      <c r="E185" s="180"/>
      <c r="F185" s="180" t="s">
        <v>894</v>
      </c>
      <c r="G185" s="178"/>
      <c r="H185" s="181">
        <v>91.32</v>
      </c>
      <c r="J185" s="178"/>
      <c r="K185" s="178"/>
      <c r="L185" s="182"/>
      <c r="M185" s="183"/>
      <c r="N185" s="178"/>
      <c r="O185" s="178"/>
      <c r="P185" s="178"/>
      <c r="Q185" s="178"/>
      <c r="R185" s="178"/>
      <c r="S185" s="178"/>
      <c r="T185" s="184"/>
      <c r="AT185" s="185" t="s">
        <v>153</v>
      </c>
      <c r="AU185" s="185" t="s">
        <v>78</v>
      </c>
      <c r="AV185" s="185" t="s">
        <v>78</v>
      </c>
      <c r="AW185" s="185" t="s">
        <v>108</v>
      </c>
      <c r="AX185" s="185" t="s">
        <v>70</v>
      </c>
      <c r="AY185" s="185" t="s">
        <v>144</v>
      </c>
    </row>
    <row r="186" spans="2:63" s="152" customFormat="1" ht="30" customHeight="1">
      <c r="B186" s="153"/>
      <c r="C186" s="154"/>
      <c r="D186" s="154" t="s">
        <v>69</v>
      </c>
      <c r="E186" s="163" t="s">
        <v>326</v>
      </c>
      <c r="F186" s="163" t="s">
        <v>562</v>
      </c>
      <c r="G186" s="154"/>
      <c r="H186" s="154"/>
      <c r="J186" s="164">
        <f>$BK$186</f>
        <v>0</v>
      </c>
      <c r="K186" s="154"/>
      <c r="L186" s="157"/>
      <c r="M186" s="158"/>
      <c r="N186" s="154"/>
      <c r="O186" s="154"/>
      <c r="P186" s="159">
        <f>$P$187</f>
        <v>0</v>
      </c>
      <c r="Q186" s="154"/>
      <c r="R186" s="159">
        <f>$R$187</f>
        <v>0</v>
      </c>
      <c r="S186" s="154"/>
      <c r="T186" s="160">
        <f>$T$187</f>
        <v>0</v>
      </c>
      <c r="AR186" s="161" t="s">
        <v>20</v>
      </c>
      <c r="AT186" s="161" t="s">
        <v>69</v>
      </c>
      <c r="AU186" s="161" t="s">
        <v>20</v>
      </c>
      <c r="AY186" s="161" t="s">
        <v>144</v>
      </c>
      <c r="BK186" s="162">
        <f>$BK$187</f>
        <v>0</v>
      </c>
    </row>
    <row r="187" spans="2:65" s="6" customFormat="1" ht="13.5" customHeight="1">
      <c r="B187" s="95"/>
      <c r="C187" s="165" t="s">
        <v>563</v>
      </c>
      <c r="D187" s="165" t="s">
        <v>147</v>
      </c>
      <c r="E187" s="166" t="s">
        <v>564</v>
      </c>
      <c r="F187" s="167" t="s">
        <v>565</v>
      </c>
      <c r="G187" s="168" t="s">
        <v>219</v>
      </c>
      <c r="H187" s="169">
        <v>27.057</v>
      </c>
      <c r="I187" s="170"/>
      <c r="J187" s="171">
        <f>ROUND($I$187*$H$187,2)</f>
        <v>0</v>
      </c>
      <c r="K187" s="167" t="s">
        <v>566</v>
      </c>
      <c r="L187" s="139"/>
      <c r="M187" s="172"/>
      <c r="N187" s="173" t="s">
        <v>41</v>
      </c>
      <c r="O187" s="96"/>
      <c r="P187" s="96"/>
      <c r="Q187" s="174">
        <v>0</v>
      </c>
      <c r="R187" s="174">
        <f>$Q$187*$H$187</f>
        <v>0</v>
      </c>
      <c r="S187" s="174">
        <v>0</v>
      </c>
      <c r="T187" s="175">
        <f>$S$187*$H$187</f>
        <v>0</v>
      </c>
      <c r="AR187" s="99" t="s">
        <v>94</v>
      </c>
      <c r="AT187" s="99" t="s">
        <v>147</v>
      </c>
      <c r="AU187" s="99" t="s">
        <v>78</v>
      </c>
      <c r="AY187" s="6" t="s">
        <v>144</v>
      </c>
      <c r="BE187" s="176">
        <f>IF($N$187="základní",$J$187,0)</f>
        <v>0</v>
      </c>
      <c r="BF187" s="176">
        <f>IF($N$187="snížená",$J$187,0)</f>
        <v>0</v>
      </c>
      <c r="BG187" s="176">
        <f>IF($N$187="zákl. přenesená",$J$187,0)</f>
        <v>0</v>
      </c>
      <c r="BH187" s="176">
        <f>IF($N$187="sníž. přenesená",$J$187,0)</f>
        <v>0</v>
      </c>
      <c r="BI187" s="176">
        <f>IF($N$187="nulová",$J$187,0)</f>
        <v>0</v>
      </c>
      <c r="BJ187" s="99" t="s">
        <v>20</v>
      </c>
      <c r="BK187" s="176">
        <f>ROUND($I$187*$H$187,2)</f>
        <v>0</v>
      </c>
      <c r="BL187" s="99" t="s">
        <v>94</v>
      </c>
      <c r="BM187" s="99" t="s">
        <v>1106</v>
      </c>
    </row>
    <row r="188" spans="2:63" s="152" customFormat="1" ht="30" customHeight="1">
      <c r="B188" s="153"/>
      <c r="C188" s="154"/>
      <c r="D188" s="154" t="s">
        <v>69</v>
      </c>
      <c r="E188" s="163" t="s">
        <v>568</v>
      </c>
      <c r="F188" s="163" t="s">
        <v>569</v>
      </c>
      <c r="G188" s="154"/>
      <c r="H188" s="154"/>
      <c r="J188" s="164">
        <f>$BK$188</f>
        <v>0</v>
      </c>
      <c r="K188" s="154"/>
      <c r="L188" s="157"/>
      <c r="M188" s="158"/>
      <c r="N188" s="154"/>
      <c r="O188" s="154"/>
      <c r="P188" s="159">
        <f>SUM($P$189:$P$193)</f>
        <v>0</v>
      </c>
      <c r="Q188" s="154"/>
      <c r="R188" s="159">
        <f>SUM($R$189:$R$193)</f>
        <v>0</v>
      </c>
      <c r="S188" s="154"/>
      <c r="T188" s="160">
        <f>SUM($T$189:$T$193)</f>
        <v>0</v>
      </c>
      <c r="AR188" s="161" t="s">
        <v>20</v>
      </c>
      <c r="AT188" s="161" t="s">
        <v>69</v>
      </c>
      <c r="AU188" s="161" t="s">
        <v>20</v>
      </c>
      <c r="AY188" s="161" t="s">
        <v>144</v>
      </c>
      <c r="BK188" s="162">
        <f>SUM($BK$189:$BK$193)</f>
        <v>0</v>
      </c>
    </row>
    <row r="189" spans="2:65" s="6" customFormat="1" ht="13.5" customHeight="1">
      <c r="B189" s="95"/>
      <c r="C189" s="168" t="s">
        <v>570</v>
      </c>
      <c r="D189" s="168" t="s">
        <v>147</v>
      </c>
      <c r="E189" s="166" t="s">
        <v>571</v>
      </c>
      <c r="F189" s="167" t="s">
        <v>572</v>
      </c>
      <c r="G189" s="168" t="s">
        <v>219</v>
      </c>
      <c r="H189" s="169">
        <v>22.535</v>
      </c>
      <c r="I189" s="170"/>
      <c r="J189" s="171">
        <f>ROUND($I$189*$H$189,2)</f>
        <v>0</v>
      </c>
      <c r="K189" s="167" t="s">
        <v>151</v>
      </c>
      <c r="L189" s="139"/>
      <c r="M189" s="172"/>
      <c r="N189" s="173" t="s">
        <v>41</v>
      </c>
      <c r="O189" s="96"/>
      <c r="P189" s="96"/>
      <c r="Q189" s="174">
        <v>0</v>
      </c>
      <c r="R189" s="174">
        <f>$Q$189*$H$189</f>
        <v>0</v>
      </c>
      <c r="S189" s="174">
        <v>0</v>
      </c>
      <c r="T189" s="175">
        <f>$S$189*$H$189</f>
        <v>0</v>
      </c>
      <c r="AR189" s="99" t="s">
        <v>94</v>
      </c>
      <c r="AT189" s="99" t="s">
        <v>147</v>
      </c>
      <c r="AU189" s="99" t="s">
        <v>78</v>
      </c>
      <c r="AY189" s="99" t="s">
        <v>144</v>
      </c>
      <c r="BE189" s="176">
        <f>IF($N$189="základní",$J$189,0)</f>
        <v>0</v>
      </c>
      <c r="BF189" s="176">
        <f>IF($N$189="snížená",$J$189,0)</f>
        <v>0</v>
      </c>
      <c r="BG189" s="176">
        <f>IF($N$189="zákl. přenesená",$J$189,0)</f>
        <v>0</v>
      </c>
      <c r="BH189" s="176">
        <f>IF($N$189="sníž. přenesená",$J$189,0)</f>
        <v>0</v>
      </c>
      <c r="BI189" s="176">
        <f>IF($N$189="nulová",$J$189,0)</f>
        <v>0</v>
      </c>
      <c r="BJ189" s="99" t="s">
        <v>20</v>
      </c>
      <c r="BK189" s="176">
        <f>ROUND($I$189*$H$189,2)</f>
        <v>0</v>
      </c>
      <c r="BL189" s="99" t="s">
        <v>94</v>
      </c>
      <c r="BM189" s="99" t="s">
        <v>1107</v>
      </c>
    </row>
    <row r="190" spans="2:65" s="6" customFormat="1" ht="13.5" customHeight="1">
      <c r="B190" s="95"/>
      <c r="C190" s="168" t="s">
        <v>574</v>
      </c>
      <c r="D190" s="168" t="s">
        <v>147</v>
      </c>
      <c r="E190" s="166" t="s">
        <v>575</v>
      </c>
      <c r="F190" s="167" t="s">
        <v>576</v>
      </c>
      <c r="G190" s="168" t="s">
        <v>219</v>
      </c>
      <c r="H190" s="169">
        <v>22.535</v>
      </c>
      <c r="I190" s="170"/>
      <c r="J190" s="171">
        <f>ROUND($I$190*$H$190,2)</f>
        <v>0</v>
      </c>
      <c r="K190" s="167" t="s">
        <v>566</v>
      </c>
      <c r="L190" s="139"/>
      <c r="M190" s="172"/>
      <c r="N190" s="173" t="s">
        <v>41</v>
      </c>
      <c r="O190" s="96"/>
      <c r="P190" s="96"/>
      <c r="Q190" s="174">
        <v>0</v>
      </c>
      <c r="R190" s="174">
        <f>$Q$190*$H$190</f>
        <v>0</v>
      </c>
      <c r="S190" s="174">
        <v>0</v>
      </c>
      <c r="T190" s="175">
        <f>$S$190*$H$190</f>
        <v>0</v>
      </c>
      <c r="AR190" s="99" t="s">
        <v>94</v>
      </c>
      <c r="AT190" s="99" t="s">
        <v>147</v>
      </c>
      <c r="AU190" s="99" t="s">
        <v>78</v>
      </c>
      <c r="AY190" s="99" t="s">
        <v>144</v>
      </c>
      <c r="BE190" s="176">
        <f>IF($N$190="základní",$J$190,0)</f>
        <v>0</v>
      </c>
      <c r="BF190" s="176">
        <f>IF($N$190="snížená",$J$190,0)</f>
        <v>0</v>
      </c>
      <c r="BG190" s="176">
        <f>IF($N$190="zákl. přenesená",$J$190,0)</f>
        <v>0</v>
      </c>
      <c r="BH190" s="176">
        <f>IF($N$190="sníž. přenesená",$J$190,0)</f>
        <v>0</v>
      </c>
      <c r="BI190" s="176">
        <f>IF($N$190="nulová",$J$190,0)</f>
        <v>0</v>
      </c>
      <c r="BJ190" s="99" t="s">
        <v>20</v>
      </c>
      <c r="BK190" s="176">
        <f>ROUND($I$190*$H$190,2)</f>
        <v>0</v>
      </c>
      <c r="BL190" s="99" t="s">
        <v>94</v>
      </c>
      <c r="BM190" s="99" t="s">
        <v>1108</v>
      </c>
    </row>
    <row r="191" spans="2:65" s="6" customFormat="1" ht="13.5" customHeight="1">
      <c r="B191" s="95"/>
      <c r="C191" s="168" t="s">
        <v>578</v>
      </c>
      <c r="D191" s="168" t="s">
        <v>147</v>
      </c>
      <c r="E191" s="166" t="s">
        <v>579</v>
      </c>
      <c r="F191" s="167" t="s">
        <v>580</v>
      </c>
      <c r="G191" s="168" t="s">
        <v>219</v>
      </c>
      <c r="H191" s="169">
        <v>225.35</v>
      </c>
      <c r="I191" s="170"/>
      <c r="J191" s="171">
        <f>ROUND($I$191*$H$191,2)</f>
        <v>0</v>
      </c>
      <c r="K191" s="167" t="s">
        <v>566</v>
      </c>
      <c r="L191" s="139"/>
      <c r="M191" s="172"/>
      <c r="N191" s="173" t="s">
        <v>41</v>
      </c>
      <c r="O191" s="96"/>
      <c r="P191" s="96"/>
      <c r="Q191" s="174">
        <v>0</v>
      </c>
      <c r="R191" s="174">
        <f>$Q$191*$H$191</f>
        <v>0</v>
      </c>
      <c r="S191" s="174">
        <v>0</v>
      </c>
      <c r="T191" s="175">
        <f>$S$191*$H$191</f>
        <v>0</v>
      </c>
      <c r="AR191" s="99" t="s">
        <v>94</v>
      </c>
      <c r="AT191" s="99" t="s">
        <v>147</v>
      </c>
      <c r="AU191" s="99" t="s">
        <v>78</v>
      </c>
      <c r="AY191" s="99" t="s">
        <v>144</v>
      </c>
      <c r="BE191" s="176">
        <f>IF($N$191="základní",$J$191,0)</f>
        <v>0</v>
      </c>
      <c r="BF191" s="176">
        <f>IF($N$191="snížená",$J$191,0)</f>
        <v>0</v>
      </c>
      <c r="BG191" s="176">
        <f>IF($N$191="zákl. přenesená",$J$191,0)</f>
        <v>0</v>
      </c>
      <c r="BH191" s="176">
        <f>IF($N$191="sníž. přenesená",$J$191,0)</f>
        <v>0</v>
      </c>
      <c r="BI191" s="176">
        <f>IF($N$191="nulová",$J$191,0)</f>
        <v>0</v>
      </c>
      <c r="BJ191" s="99" t="s">
        <v>20</v>
      </c>
      <c r="BK191" s="176">
        <f>ROUND($I$191*$H$191,2)</f>
        <v>0</v>
      </c>
      <c r="BL191" s="99" t="s">
        <v>94</v>
      </c>
      <c r="BM191" s="99" t="s">
        <v>1109</v>
      </c>
    </row>
    <row r="192" spans="2:51" s="6" customFormat="1" ht="13.5" customHeight="1">
      <c r="B192" s="177"/>
      <c r="C192" s="178"/>
      <c r="D192" s="189" t="s">
        <v>153</v>
      </c>
      <c r="E192" s="178"/>
      <c r="F192" s="180" t="s">
        <v>1110</v>
      </c>
      <c r="G192" s="178"/>
      <c r="H192" s="181">
        <v>225.35</v>
      </c>
      <c r="J192" s="178"/>
      <c r="K192" s="178"/>
      <c r="L192" s="182"/>
      <c r="M192" s="183"/>
      <c r="N192" s="178"/>
      <c r="O192" s="178"/>
      <c r="P192" s="178"/>
      <c r="Q192" s="178"/>
      <c r="R192" s="178"/>
      <c r="S192" s="178"/>
      <c r="T192" s="184"/>
      <c r="AT192" s="185" t="s">
        <v>153</v>
      </c>
      <c r="AU192" s="185" t="s">
        <v>78</v>
      </c>
      <c r="AV192" s="185" t="s">
        <v>78</v>
      </c>
      <c r="AW192" s="185" t="s">
        <v>70</v>
      </c>
      <c r="AX192" s="185" t="s">
        <v>20</v>
      </c>
      <c r="AY192" s="185" t="s">
        <v>144</v>
      </c>
    </row>
    <row r="193" spans="2:65" s="6" customFormat="1" ht="13.5" customHeight="1">
      <c r="B193" s="95"/>
      <c r="C193" s="165" t="s">
        <v>583</v>
      </c>
      <c r="D193" s="165" t="s">
        <v>147</v>
      </c>
      <c r="E193" s="166" t="s">
        <v>584</v>
      </c>
      <c r="F193" s="167" t="s">
        <v>585</v>
      </c>
      <c r="G193" s="168" t="s">
        <v>219</v>
      </c>
      <c r="H193" s="169">
        <v>22.535</v>
      </c>
      <c r="I193" s="170"/>
      <c r="J193" s="171">
        <f>ROUND($I$193*$H$193,2)</f>
        <v>0</v>
      </c>
      <c r="K193" s="167" t="s">
        <v>151</v>
      </c>
      <c r="L193" s="139"/>
      <c r="M193" s="172"/>
      <c r="N193" s="173" t="s">
        <v>41</v>
      </c>
      <c r="O193" s="96"/>
      <c r="P193" s="96"/>
      <c r="Q193" s="174">
        <v>0</v>
      </c>
      <c r="R193" s="174">
        <f>$Q$193*$H$193</f>
        <v>0</v>
      </c>
      <c r="S193" s="174">
        <v>0</v>
      </c>
      <c r="T193" s="175">
        <f>$S$193*$H$193</f>
        <v>0</v>
      </c>
      <c r="AR193" s="99" t="s">
        <v>94</v>
      </c>
      <c r="AT193" s="99" t="s">
        <v>147</v>
      </c>
      <c r="AU193" s="99" t="s">
        <v>78</v>
      </c>
      <c r="AY193" s="6" t="s">
        <v>144</v>
      </c>
      <c r="BE193" s="176">
        <f>IF($N$193="základní",$J$193,0)</f>
        <v>0</v>
      </c>
      <c r="BF193" s="176">
        <f>IF($N$193="snížená",$J$193,0)</f>
        <v>0</v>
      </c>
      <c r="BG193" s="176">
        <f>IF($N$193="zákl. přenesená",$J$193,0)</f>
        <v>0</v>
      </c>
      <c r="BH193" s="176">
        <f>IF($N$193="sníž. přenesená",$J$193,0)</f>
        <v>0</v>
      </c>
      <c r="BI193" s="176">
        <f>IF($N$193="nulová",$J$193,0)</f>
        <v>0</v>
      </c>
      <c r="BJ193" s="99" t="s">
        <v>20</v>
      </c>
      <c r="BK193" s="176">
        <f>ROUND($I$193*$H$193,2)</f>
        <v>0</v>
      </c>
      <c r="BL193" s="99" t="s">
        <v>94</v>
      </c>
      <c r="BM193" s="99" t="s">
        <v>1111</v>
      </c>
    </row>
    <row r="194" spans="2:63" s="152" customFormat="1" ht="38.25" customHeight="1">
      <c r="B194" s="153"/>
      <c r="C194" s="154"/>
      <c r="D194" s="154" t="s">
        <v>69</v>
      </c>
      <c r="E194" s="155" t="s">
        <v>587</v>
      </c>
      <c r="F194" s="155" t="s">
        <v>588</v>
      </c>
      <c r="G194" s="154"/>
      <c r="H194" s="154"/>
      <c r="J194" s="156">
        <f>$BK$194</f>
        <v>0</v>
      </c>
      <c r="K194" s="154"/>
      <c r="L194" s="157"/>
      <c r="M194" s="158"/>
      <c r="N194" s="154"/>
      <c r="O194" s="154"/>
      <c r="P194" s="159">
        <f>$P$195+$P$234+$P$240+$P$261</f>
        <v>0</v>
      </c>
      <c r="Q194" s="154"/>
      <c r="R194" s="159">
        <f>$R$195+$R$234+$R$240+$R$261</f>
        <v>5.2633752</v>
      </c>
      <c r="S194" s="154"/>
      <c r="T194" s="160">
        <f>$T$195+$T$234+$T$240+$T$261</f>
        <v>0.027626500000000002</v>
      </c>
      <c r="AR194" s="161" t="s">
        <v>78</v>
      </c>
      <c r="AT194" s="161" t="s">
        <v>69</v>
      </c>
      <c r="AU194" s="161" t="s">
        <v>70</v>
      </c>
      <c r="AY194" s="161" t="s">
        <v>144</v>
      </c>
      <c r="BK194" s="162">
        <f>$BK$195+$BK$234+$BK$240+$BK$261</f>
        <v>0</v>
      </c>
    </row>
    <row r="195" spans="2:63" s="152" customFormat="1" ht="20.25" customHeight="1">
      <c r="B195" s="153"/>
      <c r="C195" s="154"/>
      <c r="D195" s="154" t="s">
        <v>69</v>
      </c>
      <c r="E195" s="163" t="s">
        <v>615</v>
      </c>
      <c r="F195" s="163" t="s">
        <v>616</v>
      </c>
      <c r="G195" s="154"/>
      <c r="H195" s="154"/>
      <c r="J195" s="164">
        <f>$BK$195</f>
        <v>0</v>
      </c>
      <c r="K195" s="154"/>
      <c r="L195" s="157"/>
      <c r="M195" s="158"/>
      <c r="N195" s="154"/>
      <c r="O195" s="154"/>
      <c r="P195" s="159">
        <f>SUM($P$196:$P$233)</f>
        <v>0</v>
      </c>
      <c r="Q195" s="154"/>
      <c r="R195" s="159">
        <f>SUM($R$196:$R$233)</f>
        <v>0.23568800000000004</v>
      </c>
      <c r="S195" s="154"/>
      <c r="T195" s="160">
        <f>SUM($T$196:$T$233)</f>
        <v>0.027626500000000002</v>
      </c>
      <c r="AR195" s="161" t="s">
        <v>78</v>
      </c>
      <c r="AT195" s="161" t="s">
        <v>69</v>
      </c>
      <c r="AU195" s="161" t="s">
        <v>20</v>
      </c>
      <c r="AY195" s="161" t="s">
        <v>144</v>
      </c>
      <c r="BK195" s="162">
        <f>SUM($BK$196:$BK$233)</f>
        <v>0</v>
      </c>
    </row>
    <row r="196" spans="2:65" s="6" customFormat="1" ht="13.5" customHeight="1">
      <c r="B196" s="95"/>
      <c r="C196" s="168" t="s">
        <v>865</v>
      </c>
      <c r="D196" s="168" t="s">
        <v>147</v>
      </c>
      <c r="E196" s="166" t="s">
        <v>1112</v>
      </c>
      <c r="F196" s="167" t="s">
        <v>902</v>
      </c>
      <c r="G196" s="168" t="s">
        <v>209</v>
      </c>
      <c r="H196" s="169">
        <v>10.2</v>
      </c>
      <c r="I196" s="170"/>
      <c r="J196" s="171">
        <f>ROUND($I$196*$H$196,2)</f>
        <v>0</v>
      </c>
      <c r="K196" s="167"/>
      <c r="L196" s="139"/>
      <c r="M196" s="172"/>
      <c r="N196" s="173" t="s">
        <v>41</v>
      </c>
      <c r="O196" s="96"/>
      <c r="P196" s="96"/>
      <c r="Q196" s="174">
        <v>0</v>
      </c>
      <c r="R196" s="174">
        <f>$Q$196*$H$196</f>
        <v>0</v>
      </c>
      <c r="S196" s="174">
        <v>0.00167</v>
      </c>
      <c r="T196" s="175">
        <f>$S$196*$H$196</f>
        <v>0.017034</v>
      </c>
      <c r="AR196" s="99" t="s">
        <v>502</v>
      </c>
      <c r="AT196" s="99" t="s">
        <v>147</v>
      </c>
      <c r="AU196" s="99" t="s">
        <v>78</v>
      </c>
      <c r="AY196" s="99" t="s">
        <v>144</v>
      </c>
      <c r="BE196" s="176">
        <f>IF($N$196="základní",$J$196,0)</f>
        <v>0</v>
      </c>
      <c r="BF196" s="176">
        <f>IF($N$196="snížená",$J$196,0)</f>
        <v>0</v>
      </c>
      <c r="BG196" s="176">
        <f>IF($N$196="zákl. přenesená",$J$196,0)</f>
        <v>0</v>
      </c>
      <c r="BH196" s="176">
        <f>IF($N$196="sníž. přenesená",$J$196,0)</f>
        <v>0</v>
      </c>
      <c r="BI196" s="176">
        <f>IF($N$196="nulová",$J$196,0)</f>
        <v>0</v>
      </c>
      <c r="BJ196" s="99" t="s">
        <v>20</v>
      </c>
      <c r="BK196" s="176">
        <f>ROUND($I$196*$H$196,2)</f>
        <v>0</v>
      </c>
      <c r="BL196" s="99" t="s">
        <v>502</v>
      </c>
      <c r="BM196" s="99" t="s">
        <v>1113</v>
      </c>
    </row>
    <row r="197" spans="2:51" s="6" customFormat="1" ht="13.5" customHeight="1">
      <c r="B197" s="177"/>
      <c r="C197" s="178"/>
      <c r="D197" s="179" t="s">
        <v>153</v>
      </c>
      <c r="E197" s="180"/>
      <c r="F197" s="180" t="s">
        <v>904</v>
      </c>
      <c r="G197" s="178"/>
      <c r="H197" s="181">
        <v>10.2</v>
      </c>
      <c r="J197" s="178"/>
      <c r="K197" s="178"/>
      <c r="L197" s="182"/>
      <c r="M197" s="183"/>
      <c r="N197" s="178"/>
      <c r="O197" s="178"/>
      <c r="P197" s="178"/>
      <c r="Q197" s="178"/>
      <c r="R197" s="178"/>
      <c r="S197" s="178"/>
      <c r="T197" s="184"/>
      <c r="AT197" s="185" t="s">
        <v>153</v>
      </c>
      <c r="AU197" s="185" t="s">
        <v>78</v>
      </c>
      <c r="AV197" s="185" t="s">
        <v>78</v>
      </c>
      <c r="AW197" s="185" t="s">
        <v>108</v>
      </c>
      <c r="AX197" s="185" t="s">
        <v>20</v>
      </c>
      <c r="AY197" s="185" t="s">
        <v>144</v>
      </c>
    </row>
    <row r="198" spans="2:65" s="6" customFormat="1" ht="13.5" customHeight="1">
      <c r="B198" s="95"/>
      <c r="C198" s="165" t="s">
        <v>1007</v>
      </c>
      <c r="D198" s="165" t="s">
        <v>147</v>
      </c>
      <c r="E198" s="166" t="s">
        <v>910</v>
      </c>
      <c r="F198" s="167" t="s">
        <v>907</v>
      </c>
      <c r="G198" s="168" t="s">
        <v>209</v>
      </c>
      <c r="H198" s="169">
        <v>4.75</v>
      </c>
      <c r="I198" s="170"/>
      <c r="J198" s="171">
        <f>ROUND($I$198*$H$198,2)</f>
        <v>0</v>
      </c>
      <c r="K198" s="167"/>
      <c r="L198" s="139"/>
      <c r="M198" s="172"/>
      <c r="N198" s="173" t="s">
        <v>41</v>
      </c>
      <c r="O198" s="96"/>
      <c r="P198" s="96"/>
      <c r="Q198" s="174">
        <v>0</v>
      </c>
      <c r="R198" s="174">
        <f>$Q$198*$H$198</f>
        <v>0</v>
      </c>
      <c r="S198" s="174">
        <v>0.00223</v>
      </c>
      <c r="T198" s="175">
        <f>$S$198*$H$198</f>
        <v>0.010592500000000001</v>
      </c>
      <c r="AR198" s="99" t="s">
        <v>502</v>
      </c>
      <c r="AT198" s="99" t="s">
        <v>147</v>
      </c>
      <c r="AU198" s="99" t="s">
        <v>78</v>
      </c>
      <c r="AY198" s="6" t="s">
        <v>144</v>
      </c>
      <c r="BE198" s="176">
        <f>IF($N$198="základní",$J$198,0)</f>
        <v>0</v>
      </c>
      <c r="BF198" s="176">
        <f>IF($N$198="snížená",$J$198,0)</f>
        <v>0</v>
      </c>
      <c r="BG198" s="176">
        <f>IF($N$198="zákl. přenesená",$J$198,0)</f>
        <v>0</v>
      </c>
      <c r="BH198" s="176">
        <f>IF($N$198="sníž. přenesená",$J$198,0)</f>
        <v>0</v>
      </c>
      <c r="BI198" s="176">
        <f>IF($N$198="nulová",$J$198,0)</f>
        <v>0</v>
      </c>
      <c r="BJ198" s="99" t="s">
        <v>20</v>
      </c>
      <c r="BK198" s="176">
        <f>ROUND($I$198*$H$198,2)</f>
        <v>0</v>
      </c>
      <c r="BL198" s="99" t="s">
        <v>502</v>
      </c>
      <c r="BM198" s="99" t="s">
        <v>1114</v>
      </c>
    </row>
    <row r="199" spans="2:51" s="6" customFormat="1" ht="13.5" customHeight="1">
      <c r="B199" s="177"/>
      <c r="C199" s="178"/>
      <c r="D199" s="179" t="s">
        <v>153</v>
      </c>
      <c r="E199" s="180"/>
      <c r="F199" s="180" t="s">
        <v>782</v>
      </c>
      <c r="G199" s="178"/>
      <c r="H199" s="181">
        <v>4.75</v>
      </c>
      <c r="J199" s="178"/>
      <c r="K199" s="178"/>
      <c r="L199" s="182"/>
      <c r="M199" s="183"/>
      <c r="N199" s="178"/>
      <c r="O199" s="178"/>
      <c r="P199" s="178"/>
      <c r="Q199" s="178"/>
      <c r="R199" s="178"/>
      <c r="S199" s="178"/>
      <c r="T199" s="184"/>
      <c r="AT199" s="185" t="s">
        <v>153</v>
      </c>
      <c r="AU199" s="185" t="s">
        <v>78</v>
      </c>
      <c r="AV199" s="185" t="s">
        <v>78</v>
      </c>
      <c r="AW199" s="185" t="s">
        <v>108</v>
      </c>
      <c r="AX199" s="185" t="s">
        <v>20</v>
      </c>
      <c r="AY199" s="185" t="s">
        <v>144</v>
      </c>
    </row>
    <row r="200" spans="2:65" s="6" customFormat="1" ht="13.5" customHeight="1">
      <c r="B200" s="95"/>
      <c r="C200" s="165" t="s">
        <v>961</v>
      </c>
      <c r="D200" s="165" t="s">
        <v>147</v>
      </c>
      <c r="E200" s="166" t="s">
        <v>1115</v>
      </c>
      <c r="F200" s="167" t="s">
        <v>911</v>
      </c>
      <c r="G200" s="168" t="s">
        <v>209</v>
      </c>
      <c r="H200" s="169">
        <v>4.75</v>
      </c>
      <c r="I200" s="170"/>
      <c r="J200" s="171">
        <f>ROUND($I$200*$H$200,2)</f>
        <v>0</v>
      </c>
      <c r="K200" s="167"/>
      <c r="L200" s="139"/>
      <c r="M200" s="172"/>
      <c r="N200" s="173" t="s">
        <v>41</v>
      </c>
      <c r="O200" s="96"/>
      <c r="P200" s="96"/>
      <c r="Q200" s="174">
        <v>0.00223</v>
      </c>
      <c r="R200" s="174">
        <f>$Q$200*$H$200</f>
        <v>0.010592500000000001</v>
      </c>
      <c r="S200" s="174">
        <v>0</v>
      </c>
      <c r="T200" s="175">
        <f>$S$200*$H$200</f>
        <v>0</v>
      </c>
      <c r="AR200" s="99" t="s">
        <v>502</v>
      </c>
      <c r="AT200" s="99" t="s">
        <v>147</v>
      </c>
      <c r="AU200" s="99" t="s">
        <v>78</v>
      </c>
      <c r="AY200" s="6" t="s">
        <v>144</v>
      </c>
      <c r="BE200" s="176">
        <f>IF($N$200="základní",$J$200,0)</f>
        <v>0</v>
      </c>
      <c r="BF200" s="176">
        <f>IF($N$200="snížená",$J$200,0)</f>
        <v>0</v>
      </c>
      <c r="BG200" s="176">
        <f>IF($N$200="zákl. přenesená",$J$200,0)</f>
        <v>0</v>
      </c>
      <c r="BH200" s="176">
        <f>IF($N$200="sníž. přenesená",$J$200,0)</f>
        <v>0</v>
      </c>
      <c r="BI200" s="176">
        <f>IF($N$200="nulová",$J$200,0)</f>
        <v>0</v>
      </c>
      <c r="BJ200" s="99" t="s">
        <v>20</v>
      </c>
      <c r="BK200" s="176">
        <f>ROUND($I$200*$H$200,2)</f>
        <v>0</v>
      </c>
      <c r="BL200" s="99" t="s">
        <v>502</v>
      </c>
      <c r="BM200" s="99" t="s">
        <v>1116</v>
      </c>
    </row>
    <row r="201" spans="2:51" s="6" customFormat="1" ht="13.5" customHeight="1">
      <c r="B201" s="177"/>
      <c r="C201" s="178"/>
      <c r="D201" s="179" t="s">
        <v>153</v>
      </c>
      <c r="E201" s="180"/>
      <c r="F201" s="180" t="s">
        <v>782</v>
      </c>
      <c r="G201" s="178"/>
      <c r="H201" s="181">
        <v>4.75</v>
      </c>
      <c r="J201" s="178"/>
      <c r="K201" s="178"/>
      <c r="L201" s="182"/>
      <c r="M201" s="183"/>
      <c r="N201" s="178"/>
      <c r="O201" s="178"/>
      <c r="P201" s="178"/>
      <c r="Q201" s="178"/>
      <c r="R201" s="178"/>
      <c r="S201" s="178"/>
      <c r="T201" s="184"/>
      <c r="AT201" s="185" t="s">
        <v>153</v>
      </c>
      <c r="AU201" s="185" t="s">
        <v>78</v>
      </c>
      <c r="AV201" s="185" t="s">
        <v>78</v>
      </c>
      <c r="AW201" s="185" t="s">
        <v>108</v>
      </c>
      <c r="AX201" s="185" t="s">
        <v>20</v>
      </c>
      <c r="AY201" s="185" t="s">
        <v>144</v>
      </c>
    </row>
    <row r="202" spans="2:65" s="6" customFormat="1" ht="13.5" customHeight="1">
      <c r="B202" s="95"/>
      <c r="C202" s="165" t="s">
        <v>965</v>
      </c>
      <c r="D202" s="165" t="s">
        <v>147</v>
      </c>
      <c r="E202" s="166" t="s">
        <v>1117</v>
      </c>
      <c r="F202" s="167" t="s">
        <v>915</v>
      </c>
      <c r="G202" s="168" t="s">
        <v>209</v>
      </c>
      <c r="H202" s="169">
        <v>9.5</v>
      </c>
      <c r="I202" s="170"/>
      <c r="J202" s="171">
        <f>ROUND($I$202*$H$202,2)</f>
        <v>0</v>
      </c>
      <c r="K202" s="167"/>
      <c r="L202" s="139"/>
      <c r="M202" s="172"/>
      <c r="N202" s="173" t="s">
        <v>41</v>
      </c>
      <c r="O202" s="96"/>
      <c r="P202" s="96"/>
      <c r="Q202" s="174">
        <v>0.00223</v>
      </c>
      <c r="R202" s="174">
        <f>$Q$202*$H$202</f>
        <v>0.021185000000000002</v>
      </c>
      <c r="S202" s="174">
        <v>0</v>
      </c>
      <c r="T202" s="175">
        <f>$S$202*$H$202</f>
        <v>0</v>
      </c>
      <c r="AR202" s="99" t="s">
        <v>502</v>
      </c>
      <c r="AT202" s="99" t="s">
        <v>147</v>
      </c>
      <c r="AU202" s="99" t="s">
        <v>78</v>
      </c>
      <c r="AY202" s="6" t="s">
        <v>144</v>
      </c>
      <c r="BE202" s="176">
        <f>IF($N$202="základní",$J$202,0)</f>
        <v>0</v>
      </c>
      <c r="BF202" s="176">
        <f>IF($N$202="snížená",$J$202,0)</f>
        <v>0</v>
      </c>
      <c r="BG202" s="176">
        <f>IF($N$202="zákl. přenesená",$J$202,0)</f>
        <v>0</v>
      </c>
      <c r="BH202" s="176">
        <f>IF($N$202="sníž. přenesená",$J$202,0)</f>
        <v>0</v>
      </c>
      <c r="BI202" s="176">
        <f>IF($N$202="nulová",$J$202,0)</f>
        <v>0</v>
      </c>
      <c r="BJ202" s="99" t="s">
        <v>20</v>
      </c>
      <c r="BK202" s="176">
        <f>ROUND($I$202*$H$202,2)</f>
        <v>0</v>
      </c>
      <c r="BL202" s="99" t="s">
        <v>502</v>
      </c>
      <c r="BM202" s="99" t="s">
        <v>1118</v>
      </c>
    </row>
    <row r="203" spans="2:65" s="6" customFormat="1" ht="13.5" customHeight="1">
      <c r="B203" s="95"/>
      <c r="C203" s="168" t="s">
        <v>1015</v>
      </c>
      <c r="D203" s="168" t="s">
        <v>147</v>
      </c>
      <c r="E203" s="166" t="s">
        <v>1119</v>
      </c>
      <c r="F203" s="167" t="s">
        <v>918</v>
      </c>
      <c r="G203" s="168" t="s">
        <v>209</v>
      </c>
      <c r="H203" s="169">
        <v>4.75</v>
      </c>
      <c r="I203" s="170"/>
      <c r="J203" s="171">
        <f>ROUND($I$203*$H$203,2)</f>
        <v>0</v>
      </c>
      <c r="K203" s="167"/>
      <c r="L203" s="139"/>
      <c r="M203" s="172"/>
      <c r="N203" s="173" t="s">
        <v>41</v>
      </c>
      <c r="O203" s="96"/>
      <c r="P203" s="96"/>
      <c r="Q203" s="174">
        <v>0.00223</v>
      </c>
      <c r="R203" s="174">
        <f>$Q$203*$H$203</f>
        <v>0.010592500000000001</v>
      </c>
      <c r="S203" s="174">
        <v>0</v>
      </c>
      <c r="T203" s="175">
        <f>$S$203*$H$203</f>
        <v>0</v>
      </c>
      <c r="AR203" s="99" t="s">
        <v>502</v>
      </c>
      <c r="AT203" s="99" t="s">
        <v>147</v>
      </c>
      <c r="AU203" s="99" t="s">
        <v>78</v>
      </c>
      <c r="AY203" s="99" t="s">
        <v>144</v>
      </c>
      <c r="BE203" s="176">
        <f>IF($N$203="základní",$J$203,0)</f>
        <v>0</v>
      </c>
      <c r="BF203" s="176">
        <f>IF($N$203="snížená",$J$203,0)</f>
        <v>0</v>
      </c>
      <c r="BG203" s="176">
        <f>IF($N$203="zákl. přenesená",$J$203,0)</f>
        <v>0</v>
      </c>
      <c r="BH203" s="176">
        <f>IF($N$203="sníž. přenesená",$J$203,0)</f>
        <v>0</v>
      </c>
      <c r="BI203" s="176">
        <f>IF($N$203="nulová",$J$203,0)</f>
        <v>0</v>
      </c>
      <c r="BJ203" s="99" t="s">
        <v>20</v>
      </c>
      <c r="BK203" s="176">
        <f>ROUND($I$203*$H$203,2)</f>
        <v>0</v>
      </c>
      <c r="BL203" s="99" t="s">
        <v>502</v>
      </c>
      <c r="BM203" s="99" t="s">
        <v>1120</v>
      </c>
    </row>
    <row r="204" spans="2:51" s="6" customFormat="1" ht="13.5" customHeight="1">
      <c r="B204" s="177"/>
      <c r="C204" s="178"/>
      <c r="D204" s="179" t="s">
        <v>153</v>
      </c>
      <c r="E204" s="180"/>
      <c r="F204" s="180" t="s">
        <v>782</v>
      </c>
      <c r="G204" s="178"/>
      <c r="H204" s="181">
        <v>4.75</v>
      </c>
      <c r="J204" s="178"/>
      <c r="K204" s="178"/>
      <c r="L204" s="182"/>
      <c r="M204" s="183"/>
      <c r="N204" s="178"/>
      <c r="O204" s="178"/>
      <c r="P204" s="178"/>
      <c r="Q204" s="178"/>
      <c r="R204" s="178"/>
      <c r="S204" s="178"/>
      <c r="T204" s="184"/>
      <c r="AT204" s="185" t="s">
        <v>153</v>
      </c>
      <c r="AU204" s="185" t="s">
        <v>78</v>
      </c>
      <c r="AV204" s="185" t="s">
        <v>78</v>
      </c>
      <c r="AW204" s="185" t="s">
        <v>108</v>
      </c>
      <c r="AX204" s="185" t="s">
        <v>20</v>
      </c>
      <c r="AY204" s="185" t="s">
        <v>144</v>
      </c>
    </row>
    <row r="205" spans="2:65" s="6" customFormat="1" ht="13.5" customHeight="1">
      <c r="B205" s="95"/>
      <c r="C205" s="165" t="s">
        <v>1121</v>
      </c>
      <c r="D205" s="165" t="s">
        <v>147</v>
      </c>
      <c r="E205" s="166" t="s">
        <v>1122</v>
      </c>
      <c r="F205" s="167" t="s">
        <v>922</v>
      </c>
      <c r="G205" s="168" t="s">
        <v>209</v>
      </c>
      <c r="H205" s="169">
        <v>7.5</v>
      </c>
      <c r="I205" s="170"/>
      <c r="J205" s="171">
        <f>ROUND($I$205*$H$205,2)</f>
        <v>0</v>
      </c>
      <c r="K205" s="167"/>
      <c r="L205" s="139"/>
      <c r="M205" s="172"/>
      <c r="N205" s="173" t="s">
        <v>41</v>
      </c>
      <c r="O205" s="96"/>
      <c r="P205" s="96"/>
      <c r="Q205" s="174">
        <v>0.00223</v>
      </c>
      <c r="R205" s="174">
        <f>$Q$205*$H$205</f>
        <v>0.016725</v>
      </c>
      <c r="S205" s="174">
        <v>0</v>
      </c>
      <c r="T205" s="175">
        <f>$S$205*$H$205</f>
        <v>0</v>
      </c>
      <c r="AR205" s="99" t="s">
        <v>502</v>
      </c>
      <c r="AT205" s="99" t="s">
        <v>147</v>
      </c>
      <c r="AU205" s="99" t="s">
        <v>78</v>
      </c>
      <c r="AY205" s="6" t="s">
        <v>144</v>
      </c>
      <c r="BE205" s="176">
        <f>IF($N$205="základní",$J$205,0)</f>
        <v>0</v>
      </c>
      <c r="BF205" s="176">
        <f>IF($N$205="snížená",$J$205,0)</f>
        <v>0</v>
      </c>
      <c r="BG205" s="176">
        <f>IF($N$205="zákl. přenesená",$J$205,0)</f>
        <v>0</v>
      </c>
      <c r="BH205" s="176">
        <f>IF($N$205="sníž. přenesená",$J$205,0)</f>
        <v>0</v>
      </c>
      <c r="BI205" s="176">
        <f>IF($N$205="nulová",$J$205,0)</f>
        <v>0</v>
      </c>
      <c r="BJ205" s="99" t="s">
        <v>20</v>
      </c>
      <c r="BK205" s="176">
        <f>ROUND($I$205*$H$205,2)</f>
        <v>0</v>
      </c>
      <c r="BL205" s="99" t="s">
        <v>502</v>
      </c>
      <c r="BM205" s="99" t="s">
        <v>1123</v>
      </c>
    </row>
    <row r="206" spans="2:51" s="6" customFormat="1" ht="13.5" customHeight="1">
      <c r="B206" s="177"/>
      <c r="C206" s="178"/>
      <c r="D206" s="179" t="s">
        <v>153</v>
      </c>
      <c r="E206" s="180"/>
      <c r="F206" s="180" t="s">
        <v>924</v>
      </c>
      <c r="G206" s="178"/>
      <c r="H206" s="181">
        <v>7.5</v>
      </c>
      <c r="J206" s="178"/>
      <c r="K206" s="178"/>
      <c r="L206" s="182"/>
      <c r="M206" s="183"/>
      <c r="N206" s="178"/>
      <c r="O206" s="178"/>
      <c r="P206" s="178"/>
      <c r="Q206" s="178"/>
      <c r="R206" s="178"/>
      <c r="S206" s="178"/>
      <c r="T206" s="184"/>
      <c r="AT206" s="185" t="s">
        <v>153</v>
      </c>
      <c r="AU206" s="185" t="s">
        <v>78</v>
      </c>
      <c r="AV206" s="185" t="s">
        <v>78</v>
      </c>
      <c r="AW206" s="185" t="s">
        <v>108</v>
      </c>
      <c r="AX206" s="185" t="s">
        <v>20</v>
      </c>
      <c r="AY206" s="185" t="s">
        <v>144</v>
      </c>
    </row>
    <row r="207" spans="2:65" s="6" customFormat="1" ht="13.5" customHeight="1">
      <c r="B207" s="95"/>
      <c r="C207" s="165" t="s">
        <v>1124</v>
      </c>
      <c r="D207" s="165" t="s">
        <v>147</v>
      </c>
      <c r="E207" s="166" t="s">
        <v>1125</v>
      </c>
      <c r="F207" s="167" t="s">
        <v>926</v>
      </c>
      <c r="G207" s="168" t="s">
        <v>607</v>
      </c>
      <c r="H207" s="169">
        <v>12</v>
      </c>
      <c r="I207" s="170"/>
      <c r="J207" s="171">
        <f>ROUND($I$207*$H$207,2)</f>
        <v>0</v>
      </c>
      <c r="K207" s="167" t="s">
        <v>151</v>
      </c>
      <c r="L207" s="139"/>
      <c r="M207" s="172"/>
      <c r="N207" s="173" t="s">
        <v>41</v>
      </c>
      <c r="O207" s="96"/>
      <c r="P207" s="96"/>
      <c r="Q207" s="174">
        <v>0</v>
      </c>
      <c r="R207" s="174">
        <f>$Q$207*$H$207</f>
        <v>0</v>
      </c>
      <c r="S207" s="174">
        <v>0</v>
      </c>
      <c r="T207" s="175">
        <f>$S$207*$H$207</f>
        <v>0</v>
      </c>
      <c r="AR207" s="99" t="s">
        <v>502</v>
      </c>
      <c r="AT207" s="99" t="s">
        <v>147</v>
      </c>
      <c r="AU207" s="99" t="s">
        <v>78</v>
      </c>
      <c r="AY207" s="6" t="s">
        <v>144</v>
      </c>
      <c r="BE207" s="176">
        <f>IF($N$207="základní",$J$207,0)</f>
        <v>0</v>
      </c>
      <c r="BF207" s="176">
        <f>IF($N$207="snížená",$J$207,0)</f>
        <v>0</v>
      </c>
      <c r="BG207" s="176">
        <f>IF($N$207="zákl. přenesená",$J$207,0)</f>
        <v>0</v>
      </c>
      <c r="BH207" s="176">
        <f>IF($N$207="sníž. přenesená",$J$207,0)</f>
        <v>0</v>
      </c>
      <c r="BI207" s="176">
        <f>IF($N$207="nulová",$J$207,0)</f>
        <v>0</v>
      </c>
      <c r="BJ207" s="99" t="s">
        <v>20</v>
      </c>
      <c r="BK207" s="176">
        <f>ROUND($I$207*$H$207,2)</f>
        <v>0</v>
      </c>
      <c r="BL207" s="99" t="s">
        <v>502</v>
      </c>
      <c r="BM207" s="99" t="s">
        <v>1126</v>
      </c>
    </row>
    <row r="208" spans="2:65" s="6" customFormat="1" ht="13.5" customHeight="1">
      <c r="B208" s="95"/>
      <c r="C208" s="168" t="s">
        <v>1127</v>
      </c>
      <c r="D208" s="168" t="s">
        <v>147</v>
      </c>
      <c r="E208" s="166" t="s">
        <v>627</v>
      </c>
      <c r="F208" s="167" t="s">
        <v>929</v>
      </c>
      <c r="G208" s="168" t="s">
        <v>209</v>
      </c>
      <c r="H208" s="169">
        <v>10.2</v>
      </c>
      <c r="I208" s="170"/>
      <c r="J208" s="171">
        <f>ROUND($I$208*$H$208,2)</f>
        <v>0</v>
      </c>
      <c r="K208" s="167" t="s">
        <v>151</v>
      </c>
      <c r="L208" s="139"/>
      <c r="M208" s="172"/>
      <c r="N208" s="173" t="s">
        <v>41</v>
      </c>
      <c r="O208" s="96"/>
      <c r="P208" s="96"/>
      <c r="Q208" s="174">
        <v>0.00614</v>
      </c>
      <c r="R208" s="174">
        <f>$Q$208*$H$208</f>
        <v>0.06262799999999999</v>
      </c>
      <c r="S208" s="174">
        <v>0</v>
      </c>
      <c r="T208" s="175">
        <f>$S$208*$H$208</f>
        <v>0</v>
      </c>
      <c r="AR208" s="99" t="s">
        <v>502</v>
      </c>
      <c r="AT208" s="99" t="s">
        <v>147</v>
      </c>
      <c r="AU208" s="99" t="s">
        <v>78</v>
      </c>
      <c r="AY208" s="99" t="s">
        <v>144</v>
      </c>
      <c r="BE208" s="176">
        <f>IF($N$208="základní",$J$208,0)</f>
        <v>0</v>
      </c>
      <c r="BF208" s="176">
        <f>IF($N$208="snížená",$J$208,0)</f>
        <v>0</v>
      </c>
      <c r="BG208" s="176">
        <f>IF($N$208="zákl. přenesená",$J$208,0)</f>
        <v>0</v>
      </c>
      <c r="BH208" s="176">
        <f>IF($N$208="sníž. přenesená",$J$208,0)</f>
        <v>0</v>
      </c>
      <c r="BI208" s="176">
        <f>IF($N$208="nulová",$J$208,0)</f>
        <v>0</v>
      </c>
      <c r="BJ208" s="99" t="s">
        <v>20</v>
      </c>
      <c r="BK208" s="176">
        <f>ROUND($I$208*$H$208,2)</f>
        <v>0</v>
      </c>
      <c r="BL208" s="99" t="s">
        <v>502</v>
      </c>
      <c r="BM208" s="99" t="s">
        <v>1128</v>
      </c>
    </row>
    <row r="209" spans="2:47" s="6" customFormat="1" ht="28.5" customHeight="1">
      <c r="B209" s="95"/>
      <c r="C209" s="96"/>
      <c r="D209" s="179" t="s">
        <v>161</v>
      </c>
      <c r="E209" s="96"/>
      <c r="F209" s="186" t="s">
        <v>630</v>
      </c>
      <c r="G209" s="96"/>
      <c r="H209" s="96"/>
      <c r="J209" s="96"/>
      <c r="K209" s="96"/>
      <c r="L209" s="139"/>
      <c r="M209" s="187"/>
      <c r="N209" s="96"/>
      <c r="O209" s="96"/>
      <c r="P209" s="96"/>
      <c r="Q209" s="96"/>
      <c r="R209" s="96"/>
      <c r="S209" s="96"/>
      <c r="T209" s="188"/>
      <c r="AT209" s="6" t="s">
        <v>161</v>
      </c>
      <c r="AU209" s="6" t="s">
        <v>78</v>
      </c>
    </row>
    <row r="210" spans="2:51" s="6" customFormat="1" ht="13.5" customHeight="1">
      <c r="B210" s="177"/>
      <c r="C210" s="178"/>
      <c r="D210" s="189" t="s">
        <v>153</v>
      </c>
      <c r="E210" s="178"/>
      <c r="F210" s="180" t="s">
        <v>931</v>
      </c>
      <c r="G210" s="178"/>
      <c r="H210" s="181">
        <v>10.2</v>
      </c>
      <c r="J210" s="178"/>
      <c r="K210" s="178"/>
      <c r="L210" s="182"/>
      <c r="M210" s="183"/>
      <c r="N210" s="178"/>
      <c r="O210" s="178"/>
      <c r="P210" s="178"/>
      <c r="Q210" s="178"/>
      <c r="R210" s="178"/>
      <c r="S210" s="178"/>
      <c r="T210" s="184"/>
      <c r="AT210" s="185" t="s">
        <v>153</v>
      </c>
      <c r="AU210" s="185" t="s">
        <v>78</v>
      </c>
      <c r="AV210" s="185" t="s">
        <v>78</v>
      </c>
      <c r="AW210" s="185" t="s">
        <v>108</v>
      </c>
      <c r="AX210" s="185" t="s">
        <v>20</v>
      </c>
      <c r="AY210" s="185" t="s">
        <v>144</v>
      </c>
    </row>
    <row r="211" spans="2:65" s="6" customFormat="1" ht="13.5" customHeight="1">
      <c r="B211" s="95"/>
      <c r="C211" s="165" t="s">
        <v>1129</v>
      </c>
      <c r="D211" s="165" t="s">
        <v>147</v>
      </c>
      <c r="E211" s="166" t="s">
        <v>633</v>
      </c>
      <c r="F211" s="167" t="s">
        <v>634</v>
      </c>
      <c r="G211" s="168" t="s">
        <v>209</v>
      </c>
      <c r="H211" s="169">
        <v>4.75</v>
      </c>
      <c r="I211" s="170"/>
      <c r="J211" s="171">
        <f>ROUND($I$211*$H$211,2)</f>
        <v>0</v>
      </c>
      <c r="K211" s="167"/>
      <c r="L211" s="139"/>
      <c r="M211" s="172"/>
      <c r="N211" s="173" t="s">
        <v>41</v>
      </c>
      <c r="O211" s="96"/>
      <c r="P211" s="96"/>
      <c r="Q211" s="174">
        <v>0.00389</v>
      </c>
      <c r="R211" s="174">
        <f>$Q$211*$H$211</f>
        <v>0.018477499999999997</v>
      </c>
      <c r="S211" s="174">
        <v>0</v>
      </c>
      <c r="T211" s="175">
        <f>$S$211*$H$211</f>
        <v>0</v>
      </c>
      <c r="AR211" s="99" t="s">
        <v>502</v>
      </c>
      <c r="AT211" s="99" t="s">
        <v>147</v>
      </c>
      <c r="AU211" s="99" t="s">
        <v>78</v>
      </c>
      <c r="AY211" s="6" t="s">
        <v>144</v>
      </c>
      <c r="BE211" s="176">
        <f>IF($N$211="základní",$J$211,0)</f>
        <v>0</v>
      </c>
      <c r="BF211" s="176">
        <f>IF($N$211="snížená",$J$211,0)</f>
        <v>0</v>
      </c>
      <c r="BG211" s="176">
        <f>IF($N$211="zákl. přenesená",$J$211,0)</f>
        <v>0</v>
      </c>
      <c r="BH211" s="176">
        <f>IF($N$211="sníž. přenesená",$J$211,0)</f>
        <v>0</v>
      </c>
      <c r="BI211" s="176">
        <f>IF($N$211="nulová",$J$211,0)</f>
        <v>0</v>
      </c>
      <c r="BJ211" s="99" t="s">
        <v>20</v>
      </c>
      <c r="BK211" s="176">
        <f>ROUND($I$211*$H$211,2)</f>
        <v>0</v>
      </c>
      <c r="BL211" s="99" t="s">
        <v>502</v>
      </c>
      <c r="BM211" s="99" t="s">
        <v>1130</v>
      </c>
    </row>
    <row r="212" spans="2:47" s="6" customFormat="1" ht="28.5" customHeight="1">
      <c r="B212" s="95"/>
      <c r="C212" s="96"/>
      <c r="D212" s="179" t="s">
        <v>161</v>
      </c>
      <c r="E212" s="96"/>
      <c r="F212" s="186" t="s">
        <v>636</v>
      </c>
      <c r="G212" s="96"/>
      <c r="H212" s="96"/>
      <c r="J212" s="96"/>
      <c r="K212" s="96"/>
      <c r="L212" s="139"/>
      <c r="M212" s="187"/>
      <c r="N212" s="96"/>
      <c r="O212" s="96"/>
      <c r="P212" s="96"/>
      <c r="Q212" s="96"/>
      <c r="R212" s="96"/>
      <c r="S212" s="96"/>
      <c r="T212" s="188"/>
      <c r="AT212" s="6" t="s">
        <v>161</v>
      </c>
      <c r="AU212" s="6" t="s">
        <v>78</v>
      </c>
    </row>
    <row r="213" spans="2:51" s="6" customFormat="1" ht="13.5" customHeight="1">
      <c r="B213" s="177"/>
      <c r="C213" s="178"/>
      <c r="D213" s="189" t="s">
        <v>153</v>
      </c>
      <c r="E213" s="178"/>
      <c r="F213" s="180" t="s">
        <v>782</v>
      </c>
      <c r="G213" s="178"/>
      <c r="H213" s="181">
        <v>4.75</v>
      </c>
      <c r="J213" s="178"/>
      <c r="K213" s="178"/>
      <c r="L213" s="182"/>
      <c r="M213" s="183"/>
      <c r="N213" s="178"/>
      <c r="O213" s="178"/>
      <c r="P213" s="178"/>
      <c r="Q213" s="178"/>
      <c r="R213" s="178"/>
      <c r="S213" s="178"/>
      <c r="T213" s="184"/>
      <c r="AT213" s="185" t="s">
        <v>153</v>
      </c>
      <c r="AU213" s="185" t="s">
        <v>78</v>
      </c>
      <c r="AV213" s="185" t="s">
        <v>78</v>
      </c>
      <c r="AW213" s="185" t="s">
        <v>108</v>
      </c>
      <c r="AX213" s="185" t="s">
        <v>20</v>
      </c>
      <c r="AY213" s="185" t="s">
        <v>144</v>
      </c>
    </row>
    <row r="214" spans="2:65" s="6" customFormat="1" ht="13.5" customHeight="1">
      <c r="B214" s="95"/>
      <c r="C214" s="165" t="s">
        <v>1131</v>
      </c>
      <c r="D214" s="165" t="s">
        <v>147</v>
      </c>
      <c r="E214" s="166" t="s">
        <v>935</v>
      </c>
      <c r="F214" s="167" t="s">
        <v>936</v>
      </c>
      <c r="G214" s="168" t="s">
        <v>209</v>
      </c>
      <c r="H214" s="169">
        <v>4.75</v>
      </c>
      <c r="I214" s="170"/>
      <c r="J214" s="171">
        <f>ROUND($I$214*$H$214,2)</f>
        <v>0</v>
      </c>
      <c r="K214" s="167"/>
      <c r="L214" s="139"/>
      <c r="M214" s="172"/>
      <c r="N214" s="173" t="s">
        <v>41</v>
      </c>
      <c r="O214" s="96"/>
      <c r="P214" s="96"/>
      <c r="Q214" s="174">
        <v>0.00389</v>
      </c>
      <c r="R214" s="174">
        <f>$Q$214*$H$214</f>
        <v>0.018477499999999997</v>
      </c>
      <c r="S214" s="174">
        <v>0</v>
      </c>
      <c r="T214" s="175">
        <f>$S$214*$H$214</f>
        <v>0</v>
      </c>
      <c r="AR214" s="99" t="s">
        <v>502</v>
      </c>
      <c r="AT214" s="99" t="s">
        <v>147</v>
      </c>
      <c r="AU214" s="99" t="s">
        <v>78</v>
      </c>
      <c r="AY214" s="6" t="s">
        <v>144</v>
      </c>
      <c r="BE214" s="176">
        <f>IF($N$214="základní",$J$214,0)</f>
        <v>0</v>
      </c>
      <c r="BF214" s="176">
        <f>IF($N$214="snížená",$J$214,0)</f>
        <v>0</v>
      </c>
      <c r="BG214" s="176">
        <f>IF($N$214="zákl. přenesená",$J$214,0)</f>
        <v>0</v>
      </c>
      <c r="BH214" s="176">
        <f>IF($N$214="sníž. přenesená",$J$214,0)</f>
        <v>0</v>
      </c>
      <c r="BI214" s="176">
        <f>IF($N$214="nulová",$J$214,0)</f>
        <v>0</v>
      </c>
      <c r="BJ214" s="99" t="s">
        <v>20</v>
      </c>
      <c r="BK214" s="176">
        <f>ROUND($I$214*$H$214,2)</f>
        <v>0</v>
      </c>
      <c r="BL214" s="99" t="s">
        <v>502</v>
      </c>
      <c r="BM214" s="99" t="s">
        <v>1132</v>
      </c>
    </row>
    <row r="215" spans="2:47" s="6" customFormat="1" ht="28.5" customHeight="1">
      <c r="B215" s="95"/>
      <c r="C215" s="96"/>
      <c r="D215" s="179" t="s">
        <v>161</v>
      </c>
      <c r="E215" s="96"/>
      <c r="F215" s="186" t="s">
        <v>636</v>
      </c>
      <c r="G215" s="96"/>
      <c r="H215" s="96"/>
      <c r="J215" s="96"/>
      <c r="K215" s="96"/>
      <c r="L215" s="139"/>
      <c r="M215" s="187"/>
      <c r="N215" s="96"/>
      <c r="O215" s="96"/>
      <c r="P215" s="96"/>
      <c r="Q215" s="96"/>
      <c r="R215" s="96"/>
      <c r="S215" s="96"/>
      <c r="T215" s="188"/>
      <c r="AT215" s="6" t="s">
        <v>161</v>
      </c>
      <c r="AU215" s="6" t="s">
        <v>78</v>
      </c>
    </row>
    <row r="216" spans="2:51" s="6" customFormat="1" ht="13.5" customHeight="1">
      <c r="B216" s="177"/>
      <c r="C216" s="178"/>
      <c r="D216" s="189" t="s">
        <v>153</v>
      </c>
      <c r="E216" s="178"/>
      <c r="F216" s="180" t="s">
        <v>782</v>
      </c>
      <c r="G216" s="178"/>
      <c r="H216" s="181">
        <v>4.75</v>
      </c>
      <c r="J216" s="178"/>
      <c r="K216" s="178"/>
      <c r="L216" s="182"/>
      <c r="M216" s="183"/>
      <c r="N216" s="178"/>
      <c r="O216" s="178"/>
      <c r="P216" s="178"/>
      <c r="Q216" s="178"/>
      <c r="R216" s="178"/>
      <c r="S216" s="178"/>
      <c r="T216" s="184"/>
      <c r="AT216" s="185" t="s">
        <v>153</v>
      </c>
      <c r="AU216" s="185" t="s">
        <v>78</v>
      </c>
      <c r="AV216" s="185" t="s">
        <v>78</v>
      </c>
      <c r="AW216" s="185" t="s">
        <v>108</v>
      </c>
      <c r="AX216" s="185" t="s">
        <v>20</v>
      </c>
      <c r="AY216" s="185" t="s">
        <v>144</v>
      </c>
    </row>
    <row r="217" spans="2:65" s="6" customFormat="1" ht="13.5" customHeight="1">
      <c r="B217" s="95"/>
      <c r="C217" s="165" t="s">
        <v>1133</v>
      </c>
      <c r="D217" s="165" t="s">
        <v>147</v>
      </c>
      <c r="E217" s="166" t="s">
        <v>939</v>
      </c>
      <c r="F217" s="167" t="s">
        <v>940</v>
      </c>
      <c r="G217" s="168" t="s">
        <v>209</v>
      </c>
      <c r="H217" s="169">
        <v>9.5</v>
      </c>
      <c r="I217" s="170"/>
      <c r="J217" s="171">
        <f>ROUND($I$217*$H$217,2)</f>
        <v>0</v>
      </c>
      <c r="K217" s="167" t="s">
        <v>151</v>
      </c>
      <c r="L217" s="139"/>
      <c r="M217" s="172"/>
      <c r="N217" s="173" t="s">
        <v>41</v>
      </c>
      <c r="O217" s="96"/>
      <c r="P217" s="96"/>
      <c r="Q217" s="174">
        <v>0.00453</v>
      </c>
      <c r="R217" s="174">
        <f>$Q$217*$H$217</f>
        <v>0.043035000000000004</v>
      </c>
      <c r="S217" s="174">
        <v>0</v>
      </c>
      <c r="T217" s="175">
        <f>$S$217*$H$217</f>
        <v>0</v>
      </c>
      <c r="AR217" s="99" t="s">
        <v>502</v>
      </c>
      <c r="AT217" s="99" t="s">
        <v>147</v>
      </c>
      <c r="AU217" s="99" t="s">
        <v>78</v>
      </c>
      <c r="AY217" s="6" t="s">
        <v>144</v>
      </c>
      <c r="BE217" s="176">
        <f>IF($N$217="základní",$J$217,0)</f>
        <v>0</v>
      </c>
      <c r="BF217" s="176">
        <f>IF($N$217="snížená",$J$217,0)</f>
        <v>0</v>
      </c>
      <c r="BG217" s="176">
        <f>IF($N$217="zákl. přenesená",$J$217,0)</f>
        <v>0</v>
      </c>
      <c r="BH217" s="176">
        <f>IF($N$217="sníž. přenesená",$J$217,0)</f>
        <v>0</v>
      </c>
      <c r="BI217" s="176">
        <f>IF($N$217="nulová",$J$217,0)</f>
        <v>0</v>
      </c>
      <c r="BJ217" s="99" t="s">
        <v>20</v>
      </c>
      <c r="BK217" s="176">
        <f>ROUND($I$217*$H$217,2)</f>
        <v>0</v>
      </c>
      <c r="BL217" s="99" t="s">
        <v>502</v>
      </c>
      <c r="BM217" s="99" t="s">
        <v>1134</v>
      </c>
    </row>
    <row r="218" spans="2:47" s="6" customFormat="1" ht="28.5" customHeight="1">
      <c r="B218" s="95"/>
      <c r="C218" s="96"/>
      <c r="D218" s="179" t="s">
        <v>161</v>
      </c>
      <c r="E218" s="96"/>
      <c r="F218" s="186" t="s">
        <v>942</v>
      </c>
      <c r="G218" s="96"/>
      <c r="H218" s="96"/>
      <c r="J218" s="96"/>
      <c r="K218" s="96"/>
      <c r="L218" s="139"/>
      <c r="M218" s="187"/>
      <c r="N218" s="96"/>
      <c r="O218" s="96"/>
      <c r="P218" s="96"/>
      <c r="Q218" s="96"/>
      <c r="R218" s="96"/>
      <c r="S218" s="96"/>
      <c r="T218" s="188"/>
      <c r="AT218" s="6" t="s">
        <v>161</v>
      </c>
      <c r="AU218" s="6" t="s">
        <v>78</v>
      </c>
    </row>
    <row r="219" spans="2:65" s="6" customFormat="1" ht="13.5" customHeight="1">
      <c r="B219" s="95"/>
      <c r="C219" s="165" t="s">
        <v>1135</v>
      </c>
      <c r="D219" s="165" t="s">
        <v>147</v>
      </c>
      <c r="E219" s="166" t="s">
        <v>944</v>
      </c>
      <c r="F219" s="167" t="s">
        <v>945</v>
      </c>
      <c r="G219" s="168" t="s">
        <v>209</v>
      </c>
      <c r="H219" s="169">
        <v>7.5</v>
      </c>
      <c r="I219" s="170"/>
      <c r="J219" s="171">
        <f>ROUND($I$219*$H$219,2)</f>
        <v>0</v>
      </c>
      <c r="K219" s="167"/>
      <c r="L219" s="139"/>
      <c r="M219" s="172"/>
      <c r="N219" s="173" t="s">
        <v>41</v>
      </c>
      <c r="O219" s="96"/>
      <c r="P219" s="96"/>
      <c r="Q219" s="174">
        <v>0.00453</v>
      </c>
      <c r="R219" s="174">
        <f>$Q$219*$H$219</f>
        <v>0.033975</v>
      </c>
      <c r="S219" s="174">
        <v>0</v>
      </c>
      <c r="T219" s="175">
        <f>$S$219*$H$219</f>
        <v>0</v>
      </c>
      <c r="AR219" s="99" t="s">
        <v>502</v>
      </c>
      <c r="AT219" s="99" t="s">
        <v>147</v>
      </c>
      <c r="AU219" s="99" t="s">
        <v>78</v>
      </c>
      <c r="AY219" s="6" t="s">
        <v>144</v>
      </c>
      <c r="BE219" s="176">
        <f>IF($N$219="základní",$J$219,0)</f>
        <v>0</v>
      </c>
      <c r="BF219" s="176">
        <f>IF($N$219="snížená",$J$219,0)</f>
        <v>0</v>
      </c>
      <c r="BG219" s="176">
        <f>IF($N$219="zákl. přenesená",$J$219,0)</f>
        <v>0</v>
      </c>
      <c r="BH219" s="176">
        <f>IF($N$219="sníž. přenesená",$J$219,0)</f>
        <v>0</v>
      </c>
      <c r="BI219" s="176">
        <f>IF($N$219="nulová",$J$219,0)</f>
        <v>0</v>
      </c>
      <c r="BJ219" s="99" t="s">
        <v>20</v>
      </c>
      <c r="BK219" s="176">
        <f>ROUND($I$219*$H$219,2)</f>
        <v>0</v>
      </c>
      <c r="BL219" s="99" t="s">
        <v>502</v>
      </c>
      <c r="BM219" s="99" t="s">
        <v>1136</v>
      </c>
    </row>
    <row r="220" spans="2:47" s="6" customFormat="1" ht="28.5" customHeight="1">
      <c r="B220" s="95"/>
      <c r="C220" s="96"/>
      <c r="D220" s="179" t="s">
        <v>161</v>
      </c>
      <c r="E220" s="96"/>
      <c r="F220" s="186" t="s">
        <v>942</v>
      </c>
      <c r="G220" s="96"/>
      <c r="H220" s="96"/>
      <c r="J220" s="96"/>
      <c r="K220" s="96"/>
      <c r="L220" s="139"/>
      <c r="M220" s="187"/>
      <c r="N220" s="96"/>
      <c r="O220" s="96"/>
      <c r="P220" s="96"/>
      <c r="Q220" s="96"/>
      <c r="R220" s="96"/>
      <c r="S220" s="96"/>
      <c r="T220" s="188"/>
      <c r="AT220" s="6" t="s">
        <v>161</v>
      </c>
      <c r="AU220" s="6" t="s">
        <v>78</v>
      </c>
    </row>
    <row r="221" spans="2:51" s="6" customFormat="1" ht="13.5" customHeight="1">
      <c r="B221" s="177"/>
      <c r="C221" s="178"/>
      <c r="D221" s="189" t="s">
        <v>153</v>
      </c>
      <c r="E221" s="178"/>
      <c r="F221" s="180" t="s">
        <v>924</v>
      </c>
      <c r="G221" s="178"/>
      <c r="H221" s="181">
        <v>7.5</v>
      </c>
      <c r="J221" s="178"/>
      <c r="K221" s="178"/>
      <c r="L221" s="182"/>
      <c r="M221" s="183"/>
      <c r="N221" s="178"/>
      <c r="O221" s="178"/>
      <c r="P221" s="178"/>
      <c r="Q221" s="178"/>
      <c r="R221" s="178"/>
      <c r="S221" s="178"/>
      <c r="T221" s="184"/>
      <c r="AT221" s="185" t="s">
        <v>153</v>
      </c>
      <c r="AU221" s="185" t="s">
        <v>78</v>
      </c>
      <c r="AV221" s="185" t="s">
        <v>78</v>
      </c>
      <c r="AW221" s="185" t="s">
        <v>108</v>
      </c>
      <c r="AX221" s="185" t="s">
        <v>20</v>
      </c>
      <c r="AY221" s="185" t="s">
        <v>144</v>
      </c>
    </row>
    <row r="222" spans="2:51" s="6" customFormat="1" ht="13.5" customHeight="1">
      <c r="B222" s="177"/>
      <c r="C222" s="178"/>
      <c r="D222" s="189" t="s">
        <v>153</v>
      </c>
      <c r="E222" s="178"/>
      <c r="F222" s="180"/>
      <c r="G222" s="178"/>
      <c r="H222" s="181">
        <v>0</v>
      </c>
      <c r="J222" s="178"/>
      <c r="K222" s="178"/>
      <c r="L222" s="182"/>
      <c r="M222" s="183"/>
      <c r="N222" s="178"/>
      <c r="O222" s="178"/>
      <c r="P222" s="178"/>
      <c r="Q222" s="178"/>
      <c r="R222" s="178"/>
      <c r="S222" s="178"/>
      <c r="T222" s="184"/>
      <c r="AT222" s="185" t="s">
        <v>153</v>
      </c>
      <c r="AU222" s="185" t="s">
        <v>78</v>
      </c>
      <c r="AV222" s="185" t="s">
        <v>78</v>
      </c>
      <c r="AW222" s="185" t="s">
        <v>108</v>
      </c>
      <c r="AX222" s="185" t="s">
        <v>70</v>
      </c>
      <c r="AY222" s="185" t="s">
        <v>144</v>
      </c>
    </row>
    <row r="223" spans="2:51" s="6" customFormat="1" ht="13.5" customHeight="1">
      <c r="B223" s="177"/>
      <c r="C223" s="178"/>
      <c r="D223" s="189" t="s">
        <v>153</v>
      </c>
      <c r="E223" s="178"/>
      <c r="F223" s="180"/>
      <c r="G223" s="178"/>
      <c r="H223" s="181">
        <v>0</v>
      </c>
      <c r="J223" s="178"/>
      <c r="K223" s="178"/>
      <c r="L223" s="182"/>
      <c r="M223" s="183"/>
      <c r="N223" s="178"/>
      <c r="O223" s="178"/>
      <c r="P223" s="178"/>
      <c r="Q223" s="178"/>
      <c r="R223" s="178"/>
      <c r="S223" s="178"/>
      <c r="T223" s="184"/>
      <c r="AT223" s="185" t="s">
        <v>153</v>
      </c>
      <c r="AU223" s="185" t="s">
        <v>78</v>
      </c>
      <c r="AV223" s="185" t="s">
        <v>78</v>
      </c>
      <c r="AW223" s="185" t="s">
        <v>108</v>
      </c>
      <c r="AX223" s="185" t="s">
        <v>70</v>
      </c>
      <c r="AY223" s="185" t="s">
        <v>144</v>
      </c>
    </row>
    <row r="224" spans="2:51" s="6" customFormat="1" ht="13.5" customHeight="1">
      <c r="B224" s="177"/>
      <c r="C224" s="178"/>
      <c r="D224" s="189" t="s">
        <v>153</v>
      </c>
      <c r="E224" s="178"/>
      <c r="F224" s="180"/>
      <c r="G224" s="178"/>
      <c r="H224" s="181">
        <v>0</v>
      </c>
      <c r="J224" s="178"/>
      <c r="K224" s="178"/>
      <c r="L224" s="182"/>
      <c r="M224" s="183"/>
      <c r="N224" s="178"/>
      <c r="O224" s="178"/>
      <c r="P224" s="178"/>
      <c r="Q224" s="178"/>
      <c r="R224" s="178"/>
      <c r="S224" s="178"/>
      <c r="T224" s="184"/>
      <c r="AT224" s="185" t="s">
        <v>153</v>
      </c>
      <c r="AU224" s="185" t="s">
        <v>78</v>
      </c>
      <c r="AV224" s="185" t="s">
        <v>78</v>
      </c>
      <c r="AW224" s="185" t="s">
        <v>108</v>
      </c>
      <c r="AX224" s="185" t="s">
        <v>70</v>
      </c>
      <c r="AY224" s="185" t="s">
        <v>144</v>
      </c>
    </row>
    <row r="225" spans="2:51" s="6" customFormat="1" ht="13.5" customHeight="1">
      <c r="B225" s="177"/>
      <c r="C225" s="178"/>
      <c r="D225" s="189" t="s">
        <v>153</v>
      </c>
      <c r="E225" s="178"/>
      <c r="F225" s="180"/>
      <c r="G225" s="178"/>
      <c r="H225" s="181">
        <v>0</v>
      </c>
      <c r="J225" s="178"/>
      <c r="K225" s="178"/>
      <c r="L225" s="182"/>
      <c r="M225" s="183"/>
      <c r="N225" s="178"/>
      <c r="O225" s="178"/>
      <c r="P225" s="178"/>
      <c r="Q225" s="178"/>
      <c r="R225" s="178"/>
      <c r="S225" s="178"/>
      <c r="T225" s="184"/>
      <c r="AT225" s="185" t="s">
        <v>153</v>
      </c>
      <c r="AU225" s="185" t="s">
        <v>78</v>
      </c>
      <c r="AV225" s="185" t="s">
        <v>78</v>
      </c>
      <c r="AW225" s="185" t="s">
        <v>108</v>
      </c>
      <c r="AX225" s="185" t="s">
        <v>70</v>
      </c>
      <c r="AY225" s="185" t="s">
        <v>144</v>
      </c>
    </row>
    <row r="226" spans="2:51" s="6" customFormat="1" ht="13.5" customHeight="1">
      <c r="B226" s="177"/>
      <c r="C226" s="178"/>
      <c r="D226" s="189" t="s">
        <v>153</v>
      </c>
      <c r="E226" s="178"/>
      <c r="F226" s="180"/>
      <c r="G226" s="178"/>
      <c r="H226" s="181">
        <v>0</v>
      </c>
      <c r="J226" s="178"/>
      <c r="K226" s="178"/>
      <c r="L226" s="182"/>
      <c r="M226" s="183"/>
      <c r="N226" s="178"/>
      <c r="O226" s="178"/>
      <c r="P226" s="178"/>
      <c r="Q226" s="178"/>
      <c r="R226" s="178"/>
      <c r="S226" s="178"/>
      <c r="T226" s="184"/>
      <c r="AT226" s="185" t="s">
        <v>153</v>
      </c>
      <c r="AU226" s="185" t="s">
        <v>78</v>
      </c>
      <c r="AV226" s="185" t="s">
        <v>78</v>
      </c>
      <c r="AW226" s="185" t="s">
        <v>108</v>
      </c>
      <c r="AX226" s="185" t="s">
        <v>70</v>
      </c>
      <c r="AY226" s="185" t="s">
        <v>144</v>
      </c>
    </row>
    <row r="227" spans="2:51" s="6" customFormat="1" ht="13.5" customHeight="1">
      <c r="B227" s="177"/>
      <c r="C227" s="178"/>
      <c r="D227" s="189" t="s">
        <v>153</v>
      </c>
      <c r="E227" s="178"/>
      <c r="F227" s="180"/>
      <c r="G227" s="178"/>
      <c r="H227" s="181">
        <v>0</v>
      </c>
      <c r="J227" s="178"/>
      <c r="K227" s="178"/>
      <c r="L227" s="182"/>
      <c r="M227" s="183"/>
      <c r="N227" s="178"/>
      <c r="O227" s="178"/>
      <c r="P227" s="178"/>
      <c r="Q227" s="178"/>
      <c r="R227" s="178"/>
      <c r="S227" s="178"/>
      <c r="T227" s="184"/>
      <c r="AT227" s="185" t="s">
        <v>153</v>
      </c>
      <c r="AU227" s="185" t="s">
        <v>78</v>
      </c>
      <c r="AV227" s="185" t="s">
        <v>78</v>
      </c>
      <c r="AW227" s="185" t="s">
        <v>108</v>
      </c>
      <c r="AX227" s="185" t="s">
        <v>70</v>
      </c>
      <c r="AY227" s="185" t="s">
        <v>144</v>
      </c>
    </row>
    <row r="228" spans="2:51" s="6" customFormat="1" ht="13.5" customHeight="1">
      <c r="B228" s="177"/>
      <c r="C228" s="178"/>
      <c r="D228" s="189" t="s">
        <v>153</v>
      </c>
      <c r="E228" s="178"/>
      <c r="F228" s="180"/>
      <c r="G228" s="178"/>
      <c r="H228" s="181">
        <v>0</v>
      </c>
      <c r="J228" s="178"/>
      <c r="K228" s="178"/>
      <c r="L228" s="182"/>
      <c r="M228" s="183"/>
      <c r="N228" s="178"/>
      <c r="O228" s="178"/>
      <c r="P228" s="178"/>
      <c r="Q228" s="178"/>
      <c r="R228" s="178"/>
      <c r="S228" s="178"/>
      <c r="T228" s="184"/>
      <c r="AT228" s="185" t="s">
        <v>153</v>
      </c>
      <c r="AU228" s="185" t="s">
        <v>78</v>
      </c>
      <c r="AV228" s="185" t="s">
        <v>78</v>
      </c>
      <c r="AW228" s="185" t="s">
        <v>108</v>
      </c>
      <c r="AX228" s="185" t="s">
        <v>70</v>
      </c>
      <c r="AY228" s="185" t="s">
        <v>144</v>
      </c>
    </row>
    <row r="229" spans="2:51" s="6" customFormat="1" ht="13.5" customHeight="1">
      <c r="B229" s="177"/>
      <c r="C229" s="178"/>
      <c r="D229" s="189" t="s">
        <v>153</v>
      </c>
      <c r="E229" s="178"/>
      <c r="F229" s="180"/>
      <c r="G229" s="178"/>
      <c r="H229" s="181">
        <v>0</v>
      </c>
      <c r="J229" s="178"/>
      <c r="K229" s="178"/>
      <c r="L229" s="182"/>
      <c r="M229" s="183"/>
      <c r="N229" s="178"/>
      <c r="O229" s="178"/>
      <c r="P229" s="178"/>
      <c r="Q229" s="178"/>
      <c r="R229" s="178"/>
      <c r="S229" s="178"/>
      <c r="T229" s="184"/>
      <c r="AT229" s="185" t="s">
        <v>153</v>
      </c>
      <c r="AU229" s="185" t="s">
        <v>78</v>
      </c>
      <c r="AV229" s="185" t="s">
        <v>78</v>
      </c>
      <c r="AW229" s="185" t="s">
        <v>108</v>
      </c>
      <c r="AX229" s="185" t="s">
        <v>70</v>
      </c>
      <c r="AY229" s="185" t="s">
        <v>144</v>
      </c>
    </row>
    <row r="230" spans="2:51" s="6" customFormat="1" ht="13.5" customHeight="1">
      <c r="B230" s="177"/>
      <c r="C230" s="178"/>
      <c r="D230" s="189" t="s">
        <v>153</v>
      </c>
      <c r="E230" s="178"/>
      <c r="F230" s="180"/>
      <c r="G230" s="178"/>
      <c r="H230" s="181">
        <v>0</v>
      </c>
      <c r="J230" s="178"/>
      <c r="K230" s="178"/>
      <c r="L230" s="182"/>
      <c r="M230" s="183"/>
      <c r="N230" s="178"/>
      <c r="O230" s="178"/>
      <c r="P230" s="178"/>
      <c r="Q230" s="178"/>
      <c r="R230" s="178"/>
      <c r="S230" s="178"/>
      <c r="T230" s="184"/>
      <c r="AT230" s="185" t="s">
        <v>153</v>
      </c>
      <c r="AU230" s="185" t="s">
        <v>78</v>
      </c>
      <c r="AV230" s="185" t="s">
        <v>78</v>
      </c>
      <c r="AW230" s="185" t="s">
        <v>108</v>
      </c>
      <c r="AX230" s="185" t="s">
        <v>70</v>
      </c>
      <c r="AY230" s="185" t="s">
        <v>144</v>
      </c>
    </row>
    <row r="231" spans="2:51" s="6" customFormat="1" ht="13.5" customHeight="1">
      <c r="B231" s="177"/>
      <c r="C231" s="178"/>
      <c r="D231" s="189" t="s">
        <v>153</v>
      </c>
      <c r="E231" s="178"/>
      <c r="F231" s="180"/>
      <c r="G231" s="178"/>
      <c r="H231" s="181">
        <v>0</v>
      </c>
      <c r="J231" s="178"/>
      <c r="K231" s="178"/>
      <c r="L231" s="182"/>
      <c r="M231" s="183"/>
      <c r="N231" s="178"/>
      <c r="O231" s="178"/>
      <c r="P231" s="178"/>
      <c r="Q231" s="178"/>
      <c r="R231" s="178"/>
      <c r="S231" s="178"/>
      <c r="T231" s="184"/>
      <c r="AT231" s="185" t="s">
        <v>153</v>
      </c>
      <c r="AU231" s="185" t="s">
        <v>78</v>
      </c>
      <c r="AV231" s="185" t="s">
        <v>78</v>
      </c>
      <c r="AW231" s="185" t="s">
        <v>108</v>
      </c>
      <c r="AX231" s="185" t="s">
        <v>70</v>
      </c>
      <c r="AY231" s="185" t="s">
        <v>144</v>
      </c>
    </row>
    <row r="232" spans="2:51" s="6" customFormat="1" ht="13.5" customHeight="1">
      <c r="B232" s="177"/>
      <c r="C232" s="178"/>
      <c r="D232" s="189" t="s">
        <v>153</v>
      </c>
      <c r="E232" s="178"/>
      <c r="F232" s="180"/>
      <c r="G232" s="178"/>
      <c r="H232" s="181">
        <v>0</v>
      </c>
      <c r="J232" s="178"/>
      <c r="K232" s="178"/>
      <c r="L232" s="182"/>
      <c r="M232" s="183"/>
      <c r="N232" s="178"/>
      <c r="O232" s="178"/>
      <c r="P232" s="178"/>
      <c r="Q232" s="178"/>
      <c r="R232" s="178"/>
      <c r="S232" s="178"/>
      <c r="T232" s="184"/>
      <c r="AT232" s="185" t="s">
        <v>153</v>
      </c>
      <c r="AU232" s="185" t="s">
        <v>78</v>
      </c>
      <c r="AV232" s="185" t="s">
        <v>78</v>
      </c>
      <c r="AW232" s="185" t="s">
        <v>108</v>
      </c>
      <c r="AX232" s="185" t="s">
        <v>70</v>
      </c>
      <c r="AY232" s="185" t="s">
        <v>144</v>
      </c>
    </row>
    <row r="233" spans="2:65" s="6" customFormat="1" ht="13.5" customHeight="1">
      <c r="B233" s="95"/>
      <c r="C233" s="165" t="s">
        <v>943</v>
      </c>
      <c r="D233" s="165" t="s">
        <v>147</v>
      </c>
      <c r="E233" s="166" t="s">
        <v>639</v>
      </c>
      <c r="F233" s="167" t="s">
        <v>640</v>
      </c>
      <c r="G233" s="168" t="s">
        <v>219</v>
      </c>
      <c r="H233" s="169">
        <v>0.236</v>
      </c>
      <c r="I233" s="170"/>
      <c r="J233" s="171">
        <f>ROUND($I$233*$H$233,2)</f>
        <v>0</v>
      </c>
      <c r="K233" s="167" t="s">
        <v>151</v>
      </c>
      <c r="L233" s="139"/>
      <c r="M233" s="172"/>
      <c r="N233" s="173" t="s">
        <v>41</v>
      </c>
      <c r="O233" s="96"/>
      <c r="P233" s="96"/>
      <c r="Q233" s="174">
        <v>0</v>
      </c>
      <c r="R233" s="174">
        <f>$Q$233*$H$233</f>
        <v>0</v>
      </c>
      <c r="S233" s="174">
        <v>0</v>
      </c>
      <c r="T233" s="175">
        <f>$S$233*$H$233</f>
        <v>0</v>
      </c>
      <c r="AR233" s="99" t="s">
        <v>502</v>
      </c>
      <c r="AT233" s="99" t="s">
        <v>147</v>
      </c>
      <c r="AU233" s="99" t="s">
        <v>78</v>
      </c>
      <c r="AY233" s="6" t="s">
        <v>144</v>
      </c>
      <c r="BE233" s="176">
        <f>IF($N$233="základní",$J$233,0)</f>
        <v>0</v>
      </c>
      <c r="BF233" s="176">
        <f>IF($N$233="snížená",$J$233,0)</f>
        <v>0</v>
      </c>
      <c r="BG233" s="176">
        <f>IF($N$233="zákl. přenesená",$J$233,0)</f>
        <v>0</v>
      </c>
      <c r="BH233" s="176">
        <f>IF($N$233="sníž. přenesená",$J$233,0)</f>
        <v>0</v>
      </c>
      <c r="BI233" s="176">
        <f>IF($N$233="nulová",$J$233,0)</f>
        <v>0</v>
      </c>
      <c r="BJ233" s="99" t="s">
        <v>20</v>
      </c>
      <c r="BK233" s="176">
        <f>ROUND($I$233*$H$233,2)</f>
        <v>0</v>
      </c>
      <c r="BL233" s="99" t="s">
        <v>502</v>
      </c>
      <c r="BM233" s="99" t="s">
        <v>1137</v>
      </c>
    </row>
    <row r="234" spans="2:63" s="152" customFormat="1" ht="30" customHeight="1">
      <c r="B234" s="153"/>
      <c r="C234" s="154"/>
      <c r="D234" s="154" t="s">
        <v>69</v>
      </c>
      <c r="E234" s="163" t="s">
        <v>642</v>
      </c>
      <c r="F234" s="163" t="s">
        <v>643</v>
      </c>
      <c r="G234" s="154"/>
      <c r="H234" s="154"/>
      <c r="J234" s="164">
        <f>$BK$234</f>
        <v>0</v>
      </c>
      <c r="K234" s="154"/>
      <c r="L234" s="157"/>
      <c r="M234" s="158"/>
      <c r="N234" s="154"/>
      <c r="O234" s="154"/>
      <c r="P234" s="159">
        <f>SUM($P$235:$P$239)</f>
        <v>0</v>
      </c>
      <c r="Q234" s="154"/>
      <c r="R234" s="159">
        <f>SUM($R$235:$R$239)</f>
        <v>1.2000000000000002</v>
      </c>
      <c r="S234" s="154"/>
      <c r="T234" s="160">
        <f>SUM($T$235:$T$239)</f>
        <v>0</v>
      </c>
      <c r="AR234" s="161" t="s">
        <v>78</v>
      </c>
      <c r="AT234" s="161" t="s">
        <v>69</v>
      </c>
      <c r="AU234" s="161" t="s">
        <v>20</v>
      </c>
      <c r="AY234" s="161" t="s">
        <v>144</v>
      </c>
      <c r="BK234" s="162">
        <f>SUM($BK$235:$BK$239)</f>
        <v>0</v>
      </c>
    </row>
    <row r="235" spans="2:65" s="6" customFormat="1" ht="13.5" customHeight="1">
      <c r="B235" s="95"/>
      <c r="C235" s="168" t="s">
        <v>638</v>
      </c>
      <c r="D235" s="168" t="s">
        <v>147</v>
      </c>
      <c r="E235" s="166" t="s">
        <v>645</v>
      </c>
      <c r="F235" s="167" t="s">
        <v>646</v>
      </c>
      <c r="G235" s="168" t="s">
        <v>219</v>
      </c>
      <c r="H235" s="169">
        <v>1.2</v>
      </c>
      <c r="I235" s="170"/>
      <c r="J235" s="171">
        <f>ROUND($I$235*$H$235,2)</f>
        <v>0</v>
      </c>
      <c r="K235" s="167" t="s">
        <v>151</v>
      </c>
      <c r="L235" s="139"/>
      <c r="M235" s="172"/>
      <c r="N235" s="173" t="s">
        <v>41</v>
      </c>
      <c r="O235" s="96"/>
      <c r="P235" s="96"/>
      <c r="Q235" s="174">
        <v>0</v>
      </c>
      <c r="R235" s="174">
        <f>$Q$235*$H$235</f>
        <v>0</v>
      </c>
      <c r="S235" s="174">
        <v>0</v>
      </c>
      <c r="T235" s="175">
        <f>$S$235*$H$235</f>
        <v>0</v>
      </c>
      <c r="AR235" s="99" t="s">
        <v>502</v>
      </c>
      <c r="AT235" s="99" t="s">
        <v>147</v>
      </c>
      <c r="AU235" s="99" t="s">
        <v>78</v>
      </c>
      <c r="AY235" s="99" t="s">
        <v>144</v>
      </c>
      <c r="BE235" s="176">
        <f>IF($N$235="základní",$J$235,0)</f>
        <v>0</v>
      </c>
      <c r="BF235" s="176">
        <f>IF($N$235="snížená",$J$235,0)</f>
        <v>0</v>
      </c>
      <c r="BG235" s="176">
        <f>IF($N$235="zákl. přenesená",$J$235,0)</f>
        <v>0</v>
      </c>
      <c r="BH235" s="176">
        <f>IF($N$235="sníž. přenesená",$J$235,0)</f>
        <v>0</v>
      </c>
      <c r="BI235" s="176">
        <f>IF($N$235="nulová",$J$235,0)</f>
        <v>0</v>
      </c>
      <c r="BJ235" s="99" t="s">
        <v>20</v>
      </c>
      <c r="BK235" s="176">
        <f>ROUND($I$235*$H$235,2)</f>
        <v>0</v>
      </c>
      <c r="BL235" s="99" t="s">
        <v>502</v>
      </c>
      <c r="BM235" s="99" t="s">
        <v>1138</v>
      </c>
    </row>
    <row r="236" spans="2:65" s="6" customFormat="1" ht="24" customHeight="1">
      <c r="B236" s="95"/>
      <c r="C236" s="168" t="s">
        <v>88</v>
      </c>
      <c r="D236" s="168" t="s">
        <v>147</v>
      </c>
      <c r="E236" s="166" t="s">
        <v>951</v>
      </c>
      <c r="F236" s="167" t="s">
        <v>952</v>
      </c>
      <c r="G236" s="168" t="s">
        <v>312</v>
      </c>
      <c r="H236" s="169">
        <v>3</v>
      </c>
      <c r="I236" s="170"/>
      <c r="J236" s="171">
        <f>ROUND($I$236*$H$236,2)</f>
        <v>0</v>
      </c>
      <c r="K236" s="167"/>
      <c r="L236" s="139"/>
      <c r="M236" s="172"/>
      <c r="N236" s="173" t="s">
        <v>41</v>
      </c>
      <c r="O236" s="96"/>
      <c r="P236" s="96"/>
      <c r="Q236" s="174">
        <v>0.2</v>
      </c>
      <c r="R236" s="174">
        <f>$Q$236*$H$236</f>
        <v>0.6000000000000001</v>
      </c>
      <c r="S236" s="174">
        <v>0</v>
      </c>
      <c r="T236" s="175">
        <f>$S$236*$H$236</f>
        <v>0</v>
      </c>
      <c r="AR236" s="99" t="s">
        <v>502</v>
      </c>
      <c r="AT236" s="99" t="s">
        <v>147</v>
      </c>
      <c r="AU236" s="99" t="s">
        <v>78</v>
      </c>
      <c r="AY236" s="99" t="s">
        <v>144</v>
      </c>
      <c r="BE236" s="176">
        <f>IF($N$236="základní",$J$236,0)</f>
        <v>0</v>
      </c>
      <c r="BF236" s="176">
        <f>IF($N$236="snížená",$J$236,0)</f>
        <v>0</v>
      </c>
      <c r="BG236" s="176">
        <f>IF($N$236="zákl. přenesená",$J$236,0)</f>
        <v>0</v>
      </c>
      <c r="BH236" s="176">
        <f>IF($N$236="sníž. přenesená",$J$236,0)</f>
        <v>0</v>
      </c>
      <c r="BI236" s="176">
        <f>IF($N$236="nulová",$J$236,0)</f>
        <v>0</v>
      </c>
      <c r="BJ236" s="99" t="s">
        <v>20</v>
      </c>
      <c r="BK236" s="176">
        <f>ROUND($I$236*$H$236,2)</f>
        <v>0</v>
      </c>
      <c r="BL236" s="99" t="s">
        <v>502</v>
      </c>
      <c r="BM236" s="99" t="s">
        <v>1139</v>
      </c>
    </row>
    <row r="237" spans="2:47" s="6" customFormat="1" ht="93" customHeight="1">
      <c r="B237" s="95"/>
      <c r="C237" s="96"/>
      <c r="D237" s="179" t="s">
        <v>161</v>
      </c>
      <c r="E237" s="96"/>
      <c r="F237" s="186" t="s">
        <v>954</v>
      </c>
      <c r="G237" s="96"/>
      <c r="H237" s="96"/>
      <c r="J237" s="96"/>
      <c r="K237" s="96"/>
      <c r="L237" s="139"/>
      <c r="M237" s="187"/>
      <c r="N237" s="96"/>
      <c r="O237" s="96"/>
      <c r="P237" s="96"/>
      <c r="Q237" s="96"/>
      <c r="R237" s="96"/>
      <c r="S237" s="96"/>
      <c r="T237" s="188"/>
      <c r="AT237" s="6" t="s">
        <v>161</v>
      </c>
      <c r="AU237" s="6" t="s">
        <v>78</v>
      </c>
    </row>
    <row r="238" spans="2:65" s="6" customFormat="1" ht="13.5" customHeight="1">
      <c r="B238" s="95"/>
      <c r="C238" s="165" t="s">
        <v>94</v>
      </c>
      <c r="D238" s="165" t="s">
        <v>147</v>
      </c>
      <c r="E238" s="166" t="s">
        <v>955</v>
      </c>
      <c r="F238" s="167" t="s">
        <v>956</v>
      </c>
      <c r="G238" s="168" t="s">
        <v>312</v>
      </c>
      <c r="H238" s="169">
        <v>3</v>
      </c>
      <c r="I238" s="170"/>
      <c r="J238" s="171">
        <f>ROUND($I$238*$H$238,2)</f>
        <v>0</v>
      </c>
      <c r="K238" s="167"/>
      <c r="L238" s="139"/>
      <c r="M238" s="172"/>
      <c r="N238" s="173" t="s">
        <v>41</v>
      </c>
      <c r="O238" s="96"/>
      <c r="P238" s="96"/>
      <c r="Q238" s="174">
        <v>0.2</v>
      </c>
      <c r="R238" s="174">
        <f>$Q$238*$H$238</f>
        <v>0.6000000000000001</v>
      </c>
      <c r="S238" s="174">
        <v>0</v>
      </c>
      <c r="T238" s="175">
        <f>$S$238*$H$238</f>
        <v>0</v>
      </c>
      <c r="AR238" s="99" t="s">
        <v>502</v>
      </c>
      <c r="AT238" s="99" t="s">
        <v>147</v>
      </c>
      <c r="AU238" s="99" t="s">
        <v>78</v>
      </c>
      <c r="AY238" s="6" t="s">
        <v>144</v>
      </c>
      <c r="BE238" s="176">
        <f>IF($N$238="základní",$J$238,0)</f>
        <v>0</v>
      </c>
      <c r="BF238" s="176">
        <f>IF($N$238="snížená",$J$238,0)</f>
        <v>0</v>
      </c>
      <c r="BG238" s="176">
        <f>IF($N$238="zákl. přenesená",$J$238,0)</f>
        <v>0</v>
      </c>
      <c r="BH238" s="176">
        <f>IF($N$238="sníž. přenesená",$J$238,0)</f>
        <v>0</v>
      </c>
      <c r="BI238" s="176">
        <f>IF($N$238="nulová",$J$238,0)</f>
        <v>0</v>
      </c>
      <c r="BJ238" s="99" t="s">
        <v>20</v>
      </c>
      <c r="BK238" s="176">
        <f>ROUND($I$238*$H$238,2)</f>
        <v>0</v>
      </c>
      <c r="BL238" s="99" t="s">
        <v>502</v>
      </c>
      <c r="BM238" s="99" t="s">
        <v>1140</v>
      </c>
    </row>
    <row r="239" spans="2:47" s="6" customFormat="1" ht="93" customHeight="1">
      <c r="B239" s="95"/>
      <c r="C239" s="96"/>
      <c r="D239" s="179" t="s">
        <v>161</v>
      </c>
      <c r="E239" s="96"/>
      <c r="F239" s="186" t="s">
        <v>958</v>
      </c>
      <c r="G239" s="96"/>
      <c r="H239" s="96"/>
      <c r="J239" s="96"/>
      <c r="K239" s="96"/>
      <c r="L239" s="139"/>
      <c r="M239" s="187"/>
      <c r="N239" s="96"/>
      <c r="O239" s="96"/>
      <c r="P239" s="96"/>
      <c r="Q239" s="96"/>
      <c r="R239" s="96"/>
      <c r="S239" s="96"/>
      <c r="T239" s="188"/>
      <c r="AT239" s="6" t="s">
        <v>161</v>
      </c>
      <c r="AU239" s="6" t="s">
        <v>78</v>
      </c>
    </row>
    <row r="240" spans="2:63" s="152" customFormat="1" ht="30" customHeight="1">
      <c r="B240" s="153"/>
      <c r="C240" s="154"/>
      <c r="D240" s="154" t="s">
        <v>69</v>
      </c>
      <c r="E240" s="163" t="s">
        <v>969</v>
      </c>
      <c r="F240" s="163" t="s">
        <v>970</v>
      </c>
      <c r="G240" s="154"/>
      <c r="H240" s="154"/>
      <c r="J240" s="164">
        <f>$BK$240</f>
        <v>0</v>
      </c>
      <c r="K240" s="154"/>
      <c r="L240" s="157"/>
      <c r="M240" s="158"/>
      <c r="N240" s="154"/>
      <c r="O240" s="154"/>
      <c r="P240" s="159">
        <f>SUM($P$241:$P$260)</f>
        <v>0</v>
      </c>
      <c r="Q240" s="154"/>
      <c r="R240" s="159">
        <f>SUM($R$241:$R$260)</f>
        <v>3.7433919999999996</v>
      </c>
      <c r="S240" s="154"/>
      <c r="T240" s="160">
        <f>SUM($T$241:$T$260)</f>
        <v>0</v>
      </c>
      <c r="AR240" s="161" t="s">
        <v>78</v>
      </c>
      <c r="AT240" s="161" t="s">
        <v>69</v>
      </c>
      <c r="AU240" s="161" t="s">
        <v>20</v>
      </c>
      <c r="AY240" s="161" t="s">
        <v>144</v>
      </c>
      <c r="BK240" s="162">
        <f>SUM($BK$241:$BK$260)</f>
        <v>0</v>
      </c>
    </row>
    <row r="241" spans="2:65" s="6" customFormat="1" ht="13.5" customHeight="1">
      <c r="B241" s="95"/>
      <c r="C241" s="199" t="s">
        <v>991</v>
      </c>
      <c r="D241" s="199" t="s">
        <v>596</v>
      </c>
      <c r="E241" s="191" t="s">
        <v>971</v>
      </c>
      <c r="F241" s="192" t="s">
        <v>972</v>
      </c>
      <c r="G241" s="190" t="s">
        <v>150</v>
      </c>
      <c r="H241" s="193">
        <v>4.048</v>
      </c>
      <c r="I241" s="194"/>
      <c r="J241" s="195">
        <f>ROUND($I$241*$H$241,2)</f>
        <v>0</v>
      </c>
      <c r="K241" s="192"/>
      <c r="L241" s="196"/>
      <c r="M241" s="197"/>
      <c r="N241" s="198" t="s">
        <v>41</v>
      </c>
      <c r="O241" s="96"/>
      <c r="P241" s="96"/>
      <c r="Q241" s="174">
        <v>0.02</v>
      </c>
      <c r="R241" s="174">
        <f>$Q$241*$H$241</f>
        <v>0.08096</v>
      </c>
      <c r="S241" s="174">
        <v>0</v>
      </c>
      <c r="T241" s="175">
        <f>$S$241*$H$241</f>
        <v>0</v>
      </c>
      <c r="AR241" s="99" t="s">
        <v>516</v>
      </c>
      <c r="AT241" s="99" t="s">
        <v>596</v>
      </c>
      <c r="AU241" s="99" t="s">
        <v>78</v>
      </c>
      <c r="AY241" s="6" t="s">
        <v>144</v>
      </c>
      <c r="BE241" s="176">
        <f>IF($N$241="základní",$J$241,0)</f>
        <v>0</v>
      </c>
      <c r="BF241" s="176">
        <f>IF($N$241="snížená",$J$241,0)</f>
        <v>0</v>
      </c>
      <c r="BG241" s="176">
        <f>IF($N$241="zákl. přenesená",$J$241,0)</f>
        <v>0</v>
      </c>
      <c r="BH241" s="176">
        <f>IF($N$241="sníž. přenesená",$J$241,0)</f>
        <v>0</v>
      </c>
      <c r="BI241" s="176">
        <f>IF($N$241="nulová",$J$241,0)</f>
        <v>0</v>
      </c>
      <c r="BJ241" s="99" t="s">
        <v>20</v>
      </c>
      <c r="BK241" s="176">
        <f>ROUND($I$241*$H$241,2)</f>
        <v>0</v>
      </c>
      <c r="BL241" s="99" t="s">
        <v>502</v>
      </c>
      <c r="BM241" s="99" t="s">
        <v>1141</v>
      </c>
    </row>
    <row r="242" spans="2:51" s="6" customFormat="1" ht="13.5" customHeight="1">
      <c r="B242" s="177"/>
      <c r="C242" s="178"/>
      <c r="D242" s="179" t="s">
        <v>153</v>
      </c>
      <c r="E242" s="180"/>
      <c r="F242" s="180" t="s">
        <v>974</v>
      </c>
      <c r="G242" s="178"/>
      <c r="H242" s="181">
        <v>4.048</v>
      </c>
      <c r="J242" s="178"/>
      <c r="K242" s="178"/>
      <c r="L242" s="182"/>
      <c r="M242" s="183"/>
      <c r="N242" s="178"/>
      <c r="O242" s="178"/>
      <c r="P242" s="178"/>
      <c r="Q242" s="178"/>
      <c r="R242" s="178"/>
      <c r="S242" s="178"/>
      <c r="T242" s="184"/>
      <c r="AT242" s="185" t="s">
        <v>153</v>
      </c>
      <c r="AU242" s="185" t="s">
        <v>78</v>
      </c>
      <c r="AV242" s="185" t="s">
        <v>78</v>
      </c>
      <c r="AW242" s="185" t="s">
        <v>108</v>
      </c>
      <c r="AX242" s="185" t="s">
        <v>70</v>
      </c>
      <c r="AY242" s="185" t="s">
        <v>144</v>
      </c>
    </row>
    <row r="243" spans="2:65" s="6" customFormat="1" ht="13.5" customHeight="1">
      <c r="B243" s="95"/>
      <c r="C243" s="199" t="s">
        <v>995</v>
      </c>
      <c r="D243" s="199" t="s">
        <v>596</v>
      </c>
      <c r="E243" s="191" t="s">
        <v>976</v>
      </c>
      <c r="F243" s="192" t="s">
        <v>977</v>
      </c>
      <c r="G243" s="190" t="s">
        <v>150</v>
      </c>
      <c r="H243" s="193">
        <v>4.048</v>
      </c>
      <c r="I243" s="194"/>
      <c r="J243" s="195">
        <f>ROUND($I$243*$H$243,2)</f>
        <v>0</v>
      </c>
      <c r="K243" s="192"/>
      <c r="L243" s="196"/>
      <c r="M243" s="197"/>
      <c r="N243" s="198" t="s">
        <v>41</v>
      </c>
      <c r="O243" s="96"/>
      <c r="P243" s="96"/>
      <c r="Q243" s="174">
        <v>0.02</v>
      </c>
      <c r="R243" s="174">
        <f>$Q$243*$H$243</f>
        <v>0.08096</v>
      </c>
      <c r="S243" s="174">
        <v>0</v>
      </c>
      <c r="T243" s="175">
        <f>$S$243*$H$243</f>
        <v>0</v>
      </c>
      <c r="AR243" s="99" t="s">
        <v>516</v>
      </c>
      <c r="AT243" s="99" t="s">
        <v>596</v>
      </c>
      <c r="AU243" s="99" t="s">
        <v>78</v>
      </c>
      <c r="AY243" s="6" t="s">
        <v>144</v>
      </c>
      <c r="BE243" s="176">
        <f>IF($N$243="základní",$J$243,0)</f>
        <v>0</v>
      </c>
      <c r="BF243" s="176">
        <f>IF($N$243="snížená",$J$243,0)</f>
        <v>0</v>
      </c>
      <c r="BG243" s="176">
        <f>IF($N$243="zákl. přenesená",$J$243,0)</f>
        <v>0</v>
      </c>
      <c r="BH243" s="176">
        <f>IF($N$243="sníž. přenesená",$J$243,0)</f>
        <v>0</v>
      </c>
      <c r="BI243" s="176">
        <f>IF($N$243="nulová",$J$243,0)</f>
        <v>0</v>
      </c>
      <c r="BJ243" s="99" t="s">
        <v>20</v>
      </c>
      <c r="BK243" s="176">
        <f>ROUND($I$243*$H$243,2)</f>
        <v>0</v>
      </c>
      <c r="BL243" s="99" t="s">
        <v>502</v>
      </c>
      <c r="BM243" s="99" t="s">
        <v>1142</v>
      </c>
    </row>
    <row r="244" spans="2:51" s="6" customFormat="1" ht="13.5" customHeight="1">
      <c r="B244" s="177"/>
      <c r="C244" s="178"/>
      <c r="D244" s="179" t="s">
        <v>153</v>
      </c>
      <c r="E244" s="180"/>
      <c r="F244" s="180" t="s">
        <v>974</v>
      </c>
      <c r="G244" s="178"/>
      <c r="H244" s="181">
        <v>4.048</v>
      </c>
      <c r="J244" s="178"/>
      <c r="K244" s="178"/>
      <c r="L244" s="182"/>
      <c r="M244" s="183"/>
      <c r="N244" s="178"/>
      <c r="O244" s="178"/>
      <c r="P244" s="178"/>
      <c r="Q244" s="178"/>
      <c r="R244" s="178"/>
      <c r="S244" s="178"/>
      <c r="T244" s="184"/>
      <c r="AT244" s="185" t="s">
        <v>153</v>
      </c>
      <c r="AU244" s="185" t="s">
        <v>78</v>
      </c>
      <c r="AV244" s="185" t="s">
        <v>78</v>
      </c>
      <c r="AW244" s="185" t="s">
        <v>108</v>
      </c>
      <c r="AX244" s="185" t="s">
        <v>70</v>
      </c>
      <c r="AY244" s="185" t="s">
        <v>144</v>
      </c>
    </row>
    <row r="245" spans="2:65" s="6" customFormat="1" ht="13.5" customHeight="1">
      <c r="B245" s="95"/>
      <c r="C245" s="199" t="s">
        <v>999</v>
      </c>
      <c r="D245" s="199" t="s">
        <v>596</v>
      </c>
      <c r="E245" s="191" t="s">
        <v>980</v>
      </c>
      <c r="F245" s="192" t="s">
        <v>981</v>
      </c>
      <c r="G245" s="190" t="s">
        <v>150</v>
      </c>
      <c r="H245" s="193">
        <v>4.048</v>
      </c>
      <c r="I245" s="194"/>
      <c r="J245" s="195">
        <f>ROUND($I$245*$H$245,2)</f>
        <v>0</v>
      </c>
      <c r="K245" s="192"/>
      <c r="L245" s="196"/>
      <c r="M245" s="197"/>
      <c r="N245" s="198" t="s">
        <v>41</v>
      </c>
      <c r="O245" s="96"/>
      <c r="P245" s="96"/>
      <c r="Q245" s="174">
        <v>0</v>
      </c>
      <c r="R245" s="174">
        <f>$Q$245*$H$245</f>
        <v>0</v>
      </c>
      <c r="S245" s="174">
        <v>0</v>
      </c>
      <c r="T245" s="175">
        <f>$S$245*$H$245</f>
        <v>0</v>
      </c>
      <c r="AR245" s="99" t="s">
        <v>516</v>
      </c>
      <c r="AT245" s="99" t="s">
        <v>596</v>
      </c>
      <c r="AU245" s="99" t="s">
        <v>78</v>
      </c>
      <c r="AY245" s="6" t="s">
        <v>144</v>
      </c>
      <c r="BE245" s="176">
        <f>IF($N$245="základní",$J$245,0)</f>
        <v>0</v>
      </c>
      <c r="BF245" s="176">
        <f>IF($N$245="snížená",$J$245,0)</f>
        <v>0</v>
      </c>
      <c r="BG245" s="176">
        <f>IF($N$245="zákl. přenesená",$J$245,0)</f>
        <v>0</v>
      </c>
      <c r="BH245" s="176">
        <f>IF($N$245="sníž. přenesená",$J$245,0)</f>
        <v>0</v>
      </c>
      <c r="BI245" s="176">
        <f>IF($N$245="nulová",$J$245,0)</f>
        <v>0</v>
      </c>
      <c r="BJ245" s="99" t="s">
        <v>20</v>
      </c>
      <c r="BK245" s="176">
        <f>ROUND($I$245*$H$245,2)</f>
        <v>0</v>
      </c>
      <c r="BL245" s="99" t="s">
        <v>502</v>
      </c>
      <c r="BM245" s="99" t="s">
        <v>1143</v>
      </c>
    </row>
    <row r="246" spans="2:51" s="6" customFormat="1" ht="13.5" customHeight="1">
      <c r="B246" s="177"/>
      <c r="C246" s="178"/>
      <c r="D246" s="179" t="s">
        <v>153</v>
      </c>
      <c r="E246" s="180"/>
      <c r="F246" s="180" t="s">
        <v>974</v>
      </c>
      <c r="G246" s="178"/>
      <c r="H246" s="181">
        <v>4.048</v>
      </c>
      <c r="J246" s="178"/>
      <c r="K246" s="178"/>
      <c r="L246" s="182"/>
      <c r="M246" s="183"/>
      <c r="N246" s="178"/>
      <c r="O246" s="178"/>
      <c r="P246" s="178"/>
      <c r="Q246" s="178"/>
      <c r="R246" s="178"/>
      <c r="S246" s="178"/>
      <c r="T246" s="184"/>
      <c r="AT246" s="185" t="s">
        <v>153</v>
      </c>
      <c r="AU246" s="185" t="s">
        <v>78</v>
      </c>
      <c r="AV246" s="185" t="s">
        <v>78</v>
      </c>
      <c r="AW246" s="185" t="s">
        <v>108</v>
      </c>
      <c r="AX246" s="185" t="s">
        <v>70</v>
      </c>
      <c r="AY246" s="185" t="s">
        <v>144</v>
      </c>
    </row>
    <row r="247" spans="2:65" s="6" customFormat="1" ht="13.5" customHeight="1">
      <c r="B247" s="95"/>
      <c r="C247" s="199" t="s">
        <v>1003</v>
      </c>
      <c r="D247" s="199" t="s">
        <v>596</v>
      </c>
      <c r="E247" s="191" t="s">
        <v>984</v>
      </c>
      <c r="F247" s="192" t="s">
        <v>985</v>
      </c>
      <c r="G247" s="190" t="s">
        <v>150</v>
      </c>
      <c r="H247" s="193">
        <v>4.048</v>
      </c>
      <c r="I247" s="194"/>
      <c r="J247" s="195">
        <f>ROUND($I$247*$H$247,2)</f>
        <v>0</v>
      </c>
      <c r="K247" s="192"/>
      <c r="L247" s="196"/>
      <c r="M247" s="197"/>
      <c r="N247" s="198" t="s">
        <v>41</v>
      </c>
      <c r="O247" s="96"/>
      <c r="P247" s="96"/>
      <c r="Q247" s="174">
        <v>0</v>
      </c>
      <c r="R247" s="174">
        <f>$Q$247*$H$247</f>
        <v>0</v>
      </c>
      <c r="S247" s="174">
        <v>0</v>
      </c>
      <c r="T247" s="175">
        <f>$S$247*$H$247</f>
        <v>0</v>
      </c>
      <c r="AR247" s="99" t="s">
        <v>516</v>
      </c>
      <c r="AT247" s="99" t="s">
        <v>596</v>
      </c>
      <c r="AU247" s="99" t="s">
        <v>78</v>
      </c>
      <c r="AY247" s="6" t="s">
        <v>144</v>
      </c>
      <c r="BE247" s="176">
        <f>IF($N$247="základní",$J$247,0)</f>
        <v>0</v>
      </c>
      <c r="BF247" s="176">
        <f>IF($N$247="snížená",$J$247,0)</f>
        <v>0</v>
      </c>
      <c r="BG247" s="176">
        <f>IF($N$247="zákl. přenesená",$J$247,0)</f>
        <v>0</v>
      </c>
      <c r="BH247" s="176">
        <f>IF($N$247="sníž. přenesená",$J$247,0)</f>
        <v>0</v>
      </c>
      <c r="BI247" s="176">
        <f>IF($N$247="nulová",$J$247,0)</f>
        <v>0</v>
      </c>
      <c r="BJ247" s="99" t="s">
        <v>20</v>
      </c>
      <c r="BK247" s="176">
        <f>ROUND($I$247*$H$247,2)</f>
        <v>0</v>
      </c>
      <c r="BL247" s="99" t="s">
        <v>502</v>
      </c>
      <c r="BM247" s="99" t="s">
        <v>1144</v>
      </c>
    </row>
    <row r="248" spans="2:51" s="6" customFormat="1" ht="13.5" customHeight="1">
      <c r="B248" s="177"/>
      <c r="C248" s="178"/>
      <c r="D248" s="179" t="s">
        <v>153</v>
      </c>
      <c r="E248" s="180"/>
      <c r="F248" s="180" t="s">
        <v>974</v>
      </c>
      <c r="G248" s="178"/>
      <c r="H248" s="181">
        <v>4.048</v>
      </c>
      <c r="J248" s="178"/>
      <c r="K248" s="178"/>
      <c r="L248" s="182"/>
      <c r="M248" s="183"/>
      <c r="N248" s="178"/>
      <c r="O248" s="178"/>
      <c r="P248" s="178"/>
      <c r="Q248" s="178"/>
      <c r="R248" s="178"/>
      <c r="S248" s="178"/>
      <c r="T248" s="184"/>
      <c r="AT248" s="185" t="s">
        <v>153</v>
      </c>
      <c r="AU248" s="185" t="s">
        <v>78</v>
      </c>
      <c r="AV248" s="185" t="s">
        <v>78</v>
      </c>
      <c r="AW248" s="185" t="s">
        <v>108</v>
      </c>
      <c r="AX248" s="185" t="s">
        <v>70</v>
      </c>
      <c r="AY248" s="185" t="s">
        <v>144</v>
      </c>
    </row>
    <row r="249" spans="2:65" s="6" customFormat="1" ht="13.5" customHeight="1">
      <c r="B249" s="95"/>
      <c r="C249" s="199" t="s">
        <v>1011</v>
      </c>
      <c r="D249" s="199" t="s">
        <v>596</v>
      </c>
      <c r="E249" s="191" t="s">
        <v>988</v>
      </c>
      <c r="F249" s="192" t="s">
        <v>989</v>
      </c>
      <c r="G249" s="190" t="s">
        <v>150</v>
      </c>
      <c r="H249" s="193">
        <v>4.048</v>
      </c>
      <c r="I249" s="194"/>
      <c r="J249" s="195">
        <f>ROUND($I$249*$H$249,2)</f>
        <v>0</v>
      </c>
      <c r="K249" s="192"/>
      <c r="L249" s="196"/>
      <c r="M249" s="197"/>
      <c r="N249" s="198" t="s">
        <v>41</v>
      </c>
      <c r="O249" s="96"/>
      <c r="P249" s="96"/>
      <c r="Q249" s="174">
        <v>0.03</v>
      </c>
      <c r="R249" s="174">
        <f>$Q$249*$H$249</f>
        <v>0.12143999999999999</v>
      </c>
      <c r="S249" s="174">
        <v>0</v>
      </c>
      <c r="T249" s="175">
        <f>$S$249*$H$249</f>
        <v>0</v>
      </c>
      <c r="AR249" s="99" t="s">
        <v>516</v>
      </c>
      <c r="AT249" s="99" t="s">
        <v>596</v>
      </c>
      <c r="AU249" s="99" t="s">
        <v>78</v>
      </c>
      <c r="AY249" s="6" t="s">
        <v>144</v>
      </c>
      <c r="BE249" s="176">
        <f>IF($N$249="základní",$J$249,0)</f>
        <v>0</v>
      </c>
      <c r="BF249" s="176">
        <f>IF($N$249="snížená",$J$249,0)</f>
        <v>0</v>
      </c>
      <c r="BG249" s="176">
        <f>IF($N$249="zákl. přenesená",$J$249,0)</f>
        <v>0</v>
      </c>
      <c r="BH249" s="176">
        <f>IF($N$249="sníž. přenesená",$J$249,0)</f>
        <v>0</v>
      </c>
      <c r="BI249" s="176">
        <f>IF($N$249="nulová",$J$249,0)</f>
        <v>0</v>
      </c>
      <c r="BJ249" s="99" t="s">
        <v>20</v>
      </c>
      <c r="BK249" s="176">
        <f>ROUND($I$249*$H$249,2)</f>
        <v>0</v>
      </c>
      <c r="BL249" s="99" t="s">
        <v>502</v>
      </c>
      <c r="BM249" s="99" t="s">
        <v>1145</v>
      </c>
    </row>
    <row r="250" spans="2:51" s="6" customFormat="1" ht="13.5" customHeight="1">
      <c r="B250" s="177"/>
      <c r="C250" s="178"/>
      <c r="D250" s="179" t="s">
        <v>153</v>
      </c>
      <c r="E250" s="180"/>
      <c r="F250" s="180" t="s">
        <v>974</v>
      </c>
      <c r="G250" s="178"/>
      <c r="H250" s="181">
        <v>4.048</v>
      </c>
      <c r="J250" s="178"/>
      <c r="K250" s="178"/>
      <c r="L250" s="182"/>
      <c r="M250" s="183"/>
      <c r="N250" s="178"/>
      <c r="O250" s="178"/>
      <c r="P250" s="178"/>
      <c r="Q250" s="178"/>
      <c r="R250" s="178"/>
      <c r="S250" s="178"/>
      <c r="T250" s="184"/>
      <c r="AT250" s="185" t="s">
        <v>153</v>
      </c>
      <c r="AU250" s="185" t="s">
        <v>78</v>
      </c>
      <c r="AV250" s="185" t="s">
        <v>78</v>
      </c>
      <c r="AW250" s="185" t="s">
        <v>108</v>
      </c>
      <c r="AX250" s="185" t="s">
        <v>70</v>
      </c>
      <c r="AY250" s="185" t="s">
        <v>144</v>
      </c>
    </row>
    <row r="251" spans="2:65" s="6" customFormat="1" ht="13.5" customHeight="1">
      <c r="B251" s="95"/>
      <c r="C251" s="199" t="s">
        <v>947</v>
      </c>
      <c r="D251" s="199" t="s">
        <v>596</v>
      </c>
      <c r="E251" s="191" t="s">
        <v>992</v>
      </c>
      <c r="F251" s="192" t="s">
        <v>993</v>
      </c>
      <c r="G251" s="190" t="s">
        <v>150</v>
      </c>
      <c r="H251" s="193">
        <v>4.048</v>
      </c>
      <c r="I251" s="194"/>
      <c r="J251" s="195">
        <f>ROUND($I$251*$H$251,2)</f>
        <v>0</v>
      </c>
      <c r="K251" s="192"/>
      <c r="L251" s="196"/>
      <c r="M251" s="197"/>
      <c r="N251" s="198" t="s">
        <v>41</v>
      </c>
      <c r="O251" s="96"/>
      <c r="P251" s="96"/>
      <c r="Q251" s="174">
        <v>0</v>
      </c>
      <c r="R251" s="174">
        <f>$Q$251*$H$251</f>
        <v>0</v>
      </c>
      <c r="S251" s="174">
        <v>0</v>
      </c>
      <c r="T251" s="175">
        <f>$S$251*$H$251</f>
        <v>0</v>
      </c>
      <c r="AR251" s="99" t="s">
        <v>516</v>
      </c>
      <c r="AT251" s="99" t="s">
        <v>596</v>
      </c>
      <c r="AU251" s="99" t="s">
        <v>78</v>
      </c>
      <c r="AY251" s="6" t="s">
        <v>144</v>
      </c>
      <c r="BE251" s="176">
        <f>IF($N$251="základní",$J$251,0)</f>
        <v>0</v>
      </c>
      <c r="BF251" s="176">
        <f>IF($N$251="snížená",$J$251,0)</f>
        <v>0</v>
      </c>
      <c r="BG251" s="176">
        <f>IF($N$251="zákl. přenesená",$J$251,0)</f>
        <v>0</v>
      </c>
      <c r="BH251" s="176">
        <f>IF($N$251="sníž. přenesená",$J$251,0)</f>
        <v>0</v>
      </c>
      <c r="BI251" s="176">
        <f>IF($N$251="nulová",$J$251,0)</f>
        <v>0</v>
      </c>
      <c r="BJ251" s="99" t="s">
        <v>20</v>
      </c>
      <c r="BK251" s="176">
        <f>ROUND($I$251*$H$251,2)</f>
        <v>0</v>
      </c>
      <c r="BL251" s="99" t="s">
        <v>502</v>
      </c>
      <c r="BM251" s="99" t="s">
        <v>1146</v>
      </c>
    </row>
    <row r="252" spans="2:51" s="6" customFormat="1" ht="13.5" customHeight="1">
      <c r="B252" s="177"/>
      <c r="C252" s="178"/>
      <c r="D252" s="179" t="s">
        <v>153</v>
      </c>
      <c r="E252" s="180"/>
      <c r="F252" s="180" t="s">
        <v>974</v>
      </c>
      <c r="G252" s="178"/>
      <c r="H252" s="181">
        <v>4.048</v>
      </c>
      <c r="J252" s="178"/>
      <c r="K252" s="178"/>
      <c r="L252" s="182"/>
      <c r="M252" s="183"/>
      <c r="N252" s="178"/>
      <c r="O252" s="178"/>
      <c r="P252" s="178"/>
      <c r="Q252" s="178"/>
      <c r="R252" s="178"/>
      <c r="S252" s="178"/>
      <c r="T252" s="184"/>
      <c r="AT252" s="185" t="s">
        <v>153</v>
      </c>
      <c r="AU252" s="185" t="s">
        <v>78</v>
      </c>
      <c r="AV252" s="185" t="s">
        <v>78</v>
      </c>
      <c r="AW252" s="185" t="s">
        <v>108</v>
      </c>
      <c r="AX252" s="185" t="s">
        <v>20</v>
      </c>
      <c r="AY252" s="185" t="s">
        <v>144</v>
      </c>
    </row>
    <row r="253" spans="2:65" s="6" customFormat="1" ht="13.5" customHeight="1">
      <c r="B253" s="95"/>
      <c r="C253" s="199" t="s">
        <v>949</v>
      </c>
      <c r="D253" s="199" t="s">
        <v>596</v>
      </c>
      <c r="E253" s="191" t="s">
        <v>996</v>
      </c>
      <c r="F253" s="192" t="s">
        <v>997</v>
      </c>
      <c r="G253" s="190" t="s">
        <v>150</v>
      </c>
      <c r="H253" s="193">
        <v>4.048</v>
      </c>
      <c r="I253" s="194"/>
      <c r="J253" s="195">
        <f>ROUND($I$253*$H$253,2)</f>
        <v>0</v>
      </c>
      <c r="K253" s="192"/>
      <c r="L253" s="196"/>
      <c r="M253" s="197"/>
      <c r="N253" s="198" t="s">
        <v>41</v>
      </c>
      <c r="O253" s="96"/>
      <c r="P253" s="96"/>
      <c r="Q253" s="174">
        <v>0.7</v>
      </c>
      <c r="R253" s="174">
        <f>$Q$253*$H$253</f>
        <v>2.8335999999999997</v>
      </c>
      <c r="S253" s="174">
        <v>0</v>
      </c>
      <c r="T253" s="175">
        <f>$S$253*$H$253</f>
        <v>0</v>
      </c>
      <c r="AR253" s="99" t="s">
        <v>516</v>
      </c>
      <c r="AT253" s="99" t="s">
        <v>596</v>
      </c>
      <c r="AU253" s="99" t="s">
        <v>78</v>
      </c>
      <c r="AY253" s="6" t="s">
        <v>144</v>
      </c>
      <c r="BE253" s="176">
        <f>IF($N$253="základní",$J$253,0)</f>
        <v>0</v>
      </c>
      <c r="BF253" s="176">
        <f>IF($N$253="snížená",$J$253,0)</f>
        <v>0</v>
      </c>
      <c r="BG253" s="176">
        <f>IF($N$253="zákl. přenesená",$J$253,0)</f>
        <v>0</v>
      </c>
      <c r="BH253" s="176">
        <f>IF($N$253="sníž. přenesená",$J$253,0)</f>
        <v>0</v>
      </c>
      <c r="BI253" s="176">
        <f>IF($N$253="nulová",$J$253,0)</f>
        <v>0</v>
      </c>
      <c r="BJ253" s="99" t="s">
        <v>20</v>
      </c>
      <c r="BK253" s="176">
        <f>ROUND($I$253*$H$253,2)</f>
        <v>0</v>
      </c>
      <c r="BL253" s="99" t="s">
        <v>502</v>
      </c>
      <c r="BM253" s="99" t="s">
        <v>1147</v>
      </c>
    </row>
    <row r="254" spans="2:51" s="6" customFormat="1" ht="13.5" customHeight="1">
      <c r="B254" s="177"/>
      <c r="C254" s="178"/>
      <c r="D254" s="179" t="s">
        <v>153</v>
      </c>
      <c r="E254" s="180"/>
      <c r="F254" s="180" t="s">
        <v>974</v>
      </c>
      <c r="G254" s="178"/>
      <c r="H254" s="181">
        <v>4.048</v>
      </c>
      <c r="J254" s="178"/>
      <c r="K254" s="178"/>
      <c r="L254" s="182"/>
      <c r="M254" s="183"/>
      <c r="N254" s="178"/>
      <c r="O254" s="178"/>
      <c r="P254" s="178"/>
      <c r="Q254" s="178"/>
      <c r="R254" s="178"/>
      <c r="S254" s="178"/>
      <c r="T254" s="184"/>
      <c r="AT254" s="185" t="s">
        <v>153</v>
      </c>
      <c r="AU254" s="185" t="s">
        <v>78</v>
      </c>
      <c r="AV254" s="185" t="s">
        <v>78</v>
      </c>
      <c r="AW254" s="185" t="s">
        <v>108</v>
      </c>
      <c r="AX254" s="185" t="s">
        <v>70</v>
      </c>
      <c r="AY254" s="185" t="s">
        <v>144</v>
      </c>
    </row>
    <row r="255" spans="2:65" s="6" customFormat="1" ht="13.5" customHeight="1">
      <c r="B255" s="95"/>
      <c r="C255" s="199" t="s">
        <v>881</v>
      </c>
      <c r="D255" s="199" t="s">
        <v>596</v>
      </c>
      <c r="E255" s="191" t="s">
        <v>1000</v>
      </c>
      <c r="F255" s="192" t="s">
        <v>1001</v>
      </c>
      <c r="G255" s="190" t="s">
        <v>150</v>
      </c>
      <c r="H255" s="193">
        <v>4.048</v>
      </c>
      <c r="I255" s="194"/>
      <c r="J255" s="195">
        <f>ROUND($I$255*$H$255,2)</f>
        <v>0</v>
      </c>
      <c r="K255" s="192"/>
      <c r="L255" s="196"/>
      <c r="M255" s="197"/>
      <c r="N255" s="198" t="s">
        <v>41</v>
      </c>
      <c r="O255" s="96"/>
      <c r="P255" s="96"/>
      <c r="Q255" s="174">
        <v>0.12</v>
      </c>
      <c r="R255" s="174">
        <f>$Q$255*$H$255</f>
        <v>0.48575999999999997</v>
      </c>
      <c r="S255" s="174">
        <v>0</v>
      </c>
      <c r="T255" s="175">
        <f>$S$255*$H$255</f>
        <v>0</v>
      </c>
      <c r="AR255" s="99" t="s">
        <v>516</v>
      </c>
      <c r="AT255" s="99" t="s">
        <v>596</v>
      </c>
      <c r="AU255" s="99" t="s">
        <v>78</v>
      </c>
      <c r="AY255" s="6" t="s">
        <v>144</v>
      </c>
      <c r="BE255" s="176">
        <f>IF($N$255="základní",$J$255,0)</f>
        <v>0</v>
      </c>
      <c r="BF255" s="176">
        <f>IF($N$255="snížená",$J$255,0)</f>
        <v>0</v>
      </c>
      <c r="BG255" s="176">
        <f>IF($N$255="zákl. přenesená",$J$255,0)</f>
        <v>0</v>
      </c>
      <c r="BH255" s="176">
        <f>IF($N$255="sníž. přenesená",$J$255,0)</f>
        <v>0</v>
      </c>
      <c r="BI255" s="176">
        <f>IF($N$255="nulová",$J$255,0)</f>
        <v>0</v>
      </c>
      <c r="BJ255" s="99" t="s">
        <v>20</v>
      </c>
      <c r="BK255" s="176">
        <f>ROUND($I$255*$H$255,2)</f>
        <v>0</v>
      </c>
      <c r="BL255" s="99" t="s">
        <v>502</v>
      </c>
      <c r="BM255" s="99" t="s">
        <v>1148</v>
      </c>
    </row>
    <row r="256" spans="2:51" s="6" customFormat="1" ht="13.5" customHeight="1">
      <c r="B256" s="177"/>
      <c r="C256" s="178"/>
      <c r="D256" s="179" t="s">
        <v>153</v>
      </c>
      <c r="E256" s="180"/>
      <c r="F256" s="180" t="s">
        <v>974</v>
      </c>
      <c r="G256" s="178"/>
      <c r="H256" s="181">
        <v>4.048</v>
      </c>
      <c r="J256" s="178"/>
      <c r="K256" s="178"/>
      <c r="L256" s="182"/>
      <c r="M256" s="183"/>
      <c r="N256" s="178"/>
      <c r="O256" s="178"/>
      <c r="P256" s="178"/>
      <c r="Q256" s="178"/>
      <c r="R256" s="178"/>
      <c r="S256" s="178"/>
      <c r="T256" s="184"/>
      <c r="AT256" s="185" t="s">
        <v>153</v>
      </c>
      <c r="AU256" s="185" t="s">
        <v>78</v>
      </c>
      <c r="AV256" s="185" t="s">
        <v>78</v>
      </c>
      <c r="AW256" s="185" t="s">
        <v>108</v>
      </c>
      <c r="AX256" s="185" t="s">
        <v>70</v>
      </c>
      <c r="AY256" s="185" t="s">
        <v>144</v>
      </c>
    </row>
    <row r="257" spans="2:65" s="6" customFormat="1" ht="13.5" customHeight="1">
      <c r="B257" s="95"/>
      <c r="C257" s="199" t="s">
        <v>754</v>
      </c>
      <c r="D257" s="199" t="s">
        <v>596</v>
      </c>
      <c r="E257" s="191" t="s">
        <v>1004</v>
      </c>
      <c r="F257" s="192" t="s">
        <v>1005</v>
      </c>
      <c r="G257" s="190" t="s">
        <v>150</v>
      </c>
      <c r="H257" s="193">
        <v>4.048</v>
      </c>
      <c r="I257" s="194"/>
      <c r="J257" s="195">
        <f>ROUND($I$257*$H$257,2)</f>
        <v>0</v>
      </c>
      <c r="K257" s="192"/>
      <c r="L257" s="196"/>
      <c r="M257" s="197"/>
      <c r="N257" s="198" t="s">
        <v>41</v>
      </c>
      <c r="O257" s="96"/>
      <c r="P257" s="96"/>
      <c r="Q257" s="174">
        <v>0.014</v>
      </c>
      <c r="R257" s="174">
        <f>$Q$257*$H$257</f>
        <v>0.056672</v>
      </c>
      <c r="S257" s="174">
        <v>0</v>
      </c>
      <c r="T257" s="175">
        <f>$S$257*$H$257</f>
        <v>0</v>
      </c>
      <c r="AR257" s="99" t="s">
        <v>516</v>
      </c>
      <c r="AT257" s="99" t="s">
        <v>596</v>
      </c>
      <c r="AU257" s="99" t="s">
        <v>78</v>
      </c>
      <c r="AY257" s="6" t="s">
        <v>144</v>
      </c>
      <c r="BE257" s="176">
        <f>IF($N$257="základní",$J$257,0)</f>
        <v>0</v>
      </c>
      <c r="BF257" s="176">
        <f>IF($N$257="snížená",$J$257,0)</f>
        <v>0</v>
      </c>
      <c r="BG257" s="176">
        <f>IF($N$257="zákl. přenesená",$J$257,0)</f>
        <v>0</v>
      </c>
      <c r="BH257" s="176">
        <f>IF($N$257="sníž. přenesená",$J$257,0)</f>
        <v>0</v>
      </c>
      <c r="BI257" s="176">
        <f>IF($N$257="nulová",$J$257,0)</f>
        <v>0</v>
      </c>
      <c r="BJ257" s="99" t="s">
        <v>20</v>
      </c>
      <c r="BK257" s="176">
        <f>ROUND($I$257*$H$257,2)</f>
        <v>0</v>
      </c>
      <c r="BL257" s="99" t="s">
        <v>502</v>
      </c>
      <c r="BM257" s="99" t="s">
        <v>1149</v>
      </c>
    </row>
    <row r="258" spans="2:51" s="6" customFormat="1" ht="13.5" customHeight="1">
      <c r="B258" s="177"/>
      <c r="C258" s="178"/>
      <c r="D258" s="179" t="s">
        <v>153</v>
      </c>
      <c r="E258" s="180"/>
      <c r="F258" s="180" t="s">
        <v>974</v>
      </c>
      <c r="G258" s="178"/>
      <c r="H258" s="181">
        <v>4.048</v>
      </c>
      <c r="J258" s="178"/>
      <c r="K258" s="178"/>
      <c r="L258" s="182"/>
      <c r="M258" s="183"/>
      <c r="N258" s="178"/>
      <c r="O258" s="178"/>
      <c r="P258" s="178"/>
      <c r="Q258" s="178"/>
      <c r="R258" s="178"/>
      <c r="S258" s="178"/>
      <c r="T258" s="184"/>
      <c r="AT258" s="185" t="s">
        <v>153</v>
      </c>
      <c r="AU258" s="185" t="s">
        <v>78</v>
      </c>
      <c r="AV258" s="185" t="s">
        <v>78</v>
      </c>
      <c r="AW258" s="185" t="s">
        <v>108</v>
      </c>
      <c r="AX258" s="185" t="s">
        <v>70</v>
      </c>
      <c r="AY258" s="185" t="s">
        <v>144</v>
      </c>
    </row>
    <row r="259" spans="2:65" s="6" customFormat="1" ht="13.5" customHeight="1">
      <c r="B259" s="95"/>
      <c r="C259" s="165" t="s">
        <v>1150</v>
      </c>
      <c r="D259" s="165" t="s">
        <v>147</v>
      </c>
      <c r="E259" s="166" t="s">
        <v>1012</v>
      </c>
      <c r="F259" s="167" t="s">
        <v>1013</v>
      </c>
      <c r="G259" s="168" t="s">
        <v>219</v>
      </c>
      <c r="H259" s="169">
        <v>3.743</v>
      </c>
      <c r="I259" s="170"/>
      <c r="J259" s="171">
        <f>ROUND($I$259*$H$259,2)</f>
        <v>0</v>
      </c>
      <c r="K259" s="167" t="s">
        <v>151</v>
      </c>
      <c r="L259" s="139"/>
      <c r="M259" s="172"/>
      <c r="N259" s="173" t="s">
        <v>41</v>
      </c>
      <c r="O259" s="96"/>
      <c r="P259" s="96"/>
      <c r="Q259" s="174">
        <v>0</v>
      </c>
      <c r="R259" s="174">
        <f>$Q$259*$H$259</f>
        <v>0</v>
      </c>
      <c r="S259" s="174">
        <v>0</v>
      </c>
      <c r="T259" s="175">
        <f>$S$259*$H$259</f>
        <v>0</v>
      </c>
      <c r="AR259" s="99" t="s">
        <v>502</v>
      </c>
      <c r="AT259" s="99" t="s">
        <v>147</v>
      </c>
      <c r="AU259" s="99" t="s">
        <v>78</v>
      </c>
      <c r="AY259" s="6" t="s">
        <v>144</v>
      </c>
      <c r="BE259" s="176">
        <f>IF($N$259="základní",$J$259,0)</f>
        <v>0</v>
      </c>
      <c r="BF259" s="176">
        <f>IF($N$259="snížená",$J$259,0)</f>
        <v>0</v>
      </c>
      <c r="BG259" s="176">
        <f>IF($N$259="zákl. přenesená",$J$259,0)</f>
        <v>0</v>
      </c>
      <c r="BH259" s="176">
        <f>IF($N$259="sníž. přenesená",$J$259,0)</f>
        <v>0</v>
      </c>
      <c r="BI259" s="176">
        <f>IF($N$259="nulová",$J$259,0)</f>
        <v>0</v>
      </c>
      <c r="BJ259" s="99" t="s">
        <v>20</v>
      </c>
      <c r="BK259" s="176">
        <f>ROUND($I$259*$H$259,2)</f>
        <v>0</v>
      </c>
      <c r="BL259" s="99" t="s">
        <v>502</v>
      </c>
      <c r="BM259" s="99" t="s">
        <v>1151</v>
      </c>
    </row>
    <row r="260" spans="2:65" s="6" customFormat="1" ht="13.5" customHeight="1">
      <c r="B260" s="95"/>
      <c r="C260" s="190" t="s">
        <v>1152</v>
      </c>
      <c r="D260" s="190" t="s">
        <v>596</v>
      </c>
      <c r="E260" s="191" t="s">
        <v>1008</v>
      </c>
      <c r="F260" s="192" t="s">
        <v>1009</v>
      </c>
      <c r="G260" s="190" t="s">
        <v>312</v>
      </c>
      <c r="H260" s="193">
        <v>6</v>
      </c>
      <c r="I260" s="194"/>
      <c r="J260" s="195">
        <f>ROUND($I$260*$H$260,2)</f>
        <v>0</v>
      </c>
      <c r="K260" s="192"/>
      <c r="L260" s="196"/>
      <c r="M260" s="197"/>
      <c r="N260" s="198" t="s">
        <v>41</v>
      </c>
      <c r="O260" s="96"/>
      <c r="P260" s="96"/>
      <c r="Q260" s="174">
        <v>0.014</v>
      </c>
      <c r="R260" s="174">
        <f>$Q$260*$H$260</f>
        <v>0.084</v>
      </c>
      <c r="S260" s="174">
        <v>0</v>
      </c>
      <c r="T260" s="175">
        <f>$S$260*$H$260</f>
        <v>0</v>
      </c>
      <c r="AR260" s="99" t="s">
        <v>516</v>
      </c>
      <c r="AT260" s="99" t="s">
        <v>596</v>
      </c>
      <c r="AU260" s="99" t="s">
        <v>78</v>
      </c>
      <c r="AY260" s="99" t="s">
        <v>144</v>
      </c>
      <c r="BE260" s="176">
        <f>IF($N$260="základní",$J$260,0)</f>
        <v>0</v>
      </c>
      <c r="BF260" s="176">
        <f>IF($N$260="snížená",$J$260,0)</f>
        <v>0</v>
      </c>
      <c r="BG260" s="176">
        <f>IF($N$260="zákl. přenesená",$J$260,0)</f>
        <v>0</v>
      </c>
      <c r="BH260" s="176">
        <f>IF($N$260="sníž. přenesená",$J$260,0)</f>
        <v>0</v>
      </c>
      <c r="BI260" s="176">
        <f>IF($N$260="nulová",$J$260,0)</f>
        <v>0</v>
      </c>
      <c r="BJ260" s="99" t="s">
        <v>20</v>
      </c>
      <c r="BK260" s="176">
        <f>ROUND($I$260*$H$260,2)</f>
        <v>0</v>
      </c>
      <c r="BL260" s="99" t="s">
        <v>502</v>
      </c>
      <c r="BM260" s="99" t="s">
        <v>1153</v>
      </c>
    </row>
    <row r="261" spans="2:63" s="152" customFormat="1" ht="30" customHeight="1">
      <c r="B261" s="153"/>
      <c r="C261" s="154"/>
      <c r="D261" s="154" t="s">
        <v>69</v>
      </c>
      <c r="E261" s="163" t="s">
        <v>666</v>
      </c>
      <c r="F261" s="163" t="s">
        <v>667</v>
      </c>
      <c r="G261" s="154"/>
      <c r="H261" s="154"/>
      <c r="J261" s="164">
        <f>$BK$261</f>
        <v>0</v>
      </c>
      <c r="K261" s="154"/>
      <c r="L261" s="157"/>
      <c r="M261" s="158"/>
      <c r="N261" s="154"/>
      <c r="O261" s="154"/>
      <c r="P261" s="159">
        <f>SUM($P$262:$P$263)</f>
        <v>0</v>
      </c>
      <c r="Q261" s="154"/>
      <c r="R261" s="159">
        <f>SUM($R$262:$R$263)</f>
        <v>0.08429519999999999</v>
      </c>
      <c r="S261" s="154"/>
      <c r="T261" s="160">
        <f>SUM($T$262:$T$263)</f>
        <v>0</v>
      </c>
      <c r="AR261" s="161" t="s">
        <v>78</v>
      </c>
      <c r="AT261" s="161" t="s">
        <v>69</v>
      </c>
      <c r="AU261" s="161" t="s">
        <v>20</v>
      </c>
      <c r="AY261" s="161" t="s">
        <v>144</v>
      </c>
      <c r="BK261" s="162">
        <f>SUM($BK$262:$BK$263)</f>
        <v>0</v>
      </c>
    </row>
    <row r="262" spans="2:65" s="6" customFormat="1" ht="13.5" customHeight="1">
      <c r="B262" s="95"/>
      <c r="C262" s="168" t="s">
        <v>851</v>
      </c>
      <c r="D262" s="168" t="s">
        <v>147</v>
      </c>
      <c r="E262" s="166" t="s">
        <v>669</v>
      </c>
      <c r="F262" s="167" t="s">
        <v>670</v>
      </c>
      <c r="G262" s="168" t="s">
        <v>150</v>
      </c>
      <c r="H262" s="169">
        <v>140.492</v>
      </c>
      <c r="I262" s="170"/>
      <c r="J262" s="171">
        <f>ROUND($I$262*$H$262,2)</f>
        <v>0</v>
      </c>
      <c r="K262" s="167"/>
      <c r="L262" s="139"/>
      <c r="M262" s="172"/>
      <c r="N262" s="173" t="s">
        <v>41</v>
      </c>
      <c r="O262" s="96"/>
      <c r="P262" s="96"/>
      <c r="Q262" s="174">
        <v>0.0006</v>
      </c>
      <c r="R262" s="174">
        <f>$Q$262*$H$262</f>
        <v>0.08429519999999999</v>
      </c>
      <c r="S262" s="174">
        <v>0</v>
      </c>
      <c r="T262" s="175">
        <f>$S$262*$H$262</f>
        <v>0</v>
      </c>
      <c r="AR262" s="99" t="s">
        <v>94</v>
      </c>
      <c r="AT262" s="99" t="s">
        <v>147</v>
      </c>
      <c r="AU262" s="99" t="s">
        <v>78</v>
      </c>
      <c r="AY262" s="99" t="s">
        <v>144</v>
      </c>
      <c r="BE262" s="176">
        <f>IF($N$262="základní",$J$262,0)</f>
        <v>0</v>
      </c>
      <c r="BF262" s="176">
        <f>IF($N$262="snížená",$J$262,0)</f>
        <v>0</v>
      </c>
      <c r="BG262" s="176">
        <f>IF($N$262="zákl. přenesená",$J$262,0)</f>
        <v>0</v>
      </c>
      <c r="BH262" s="176">
        <f>IF($N$262="sníž. přenesená",$J$262,0)</f>
        <v>0</v>
      </c>
      <c r="BI262" s="176">
        <f>IF($N$262="nulová",$J$262,0)</f>
        <v>0</v>
      </c>
      <c r="BJ262" s="99" t="s">
        <v>20</v>
      </c>
      <c r="BK262" s="176">
        <f>ROUND($I$262*$H$262,2)</f>
        <v>0</v>
      </c>
      <c r="BL262" s="99" t="s">
        <v>94</v>
      </c>
      <c r="BM262" s="99" t="s">
        <v>1154</v>
      </c>
    </row>
    <row r="263" spans="2:51" s="6" customFormat="1" ht="13.5" customHeight="1">
      <c r="B263" s="177"/>
      <c r="C263" s="178"/>
      <c r="D263" s="179" t="s">
        <v>153</v>
      </c>
      <c r="E263" s="180"/>
      <c r="F263" s="180" t="s">
        <v>725</v>
      </c>
      <c r="G263" s="178"/>
      <c r="H263" s="181">
        <v>140.492</v>
      </c>
      <c r="J263" s="178"/>
      <c r="K263" s="178"/>
      <c r="L263" s="182"/>
      <c r="M263" s="205"/>
      <c r="N263" s="206"/>
      <c r="O263" s="206"/>
      <c r="P263" s="206"/>
      <c r="Q263" s="206"/>
      <c r="R263" s="206"/>
      <c r="S263" s="206"/>
      <c r="T263" s="207"/>
      <c r="AT263" s="185" t="s">
        <v>153</v>
      </c>
      <c r="AU263" s="185" t="s">
        <v>78</v>
      </c>
      <c r="AV263" s="185" t="s">
        <v>78</v>
      </c>
      <c r="AW263" s="185" t="s">
        <v>108</v>
      </c>
      <c r="AX263" s="185" t="s">
        <v>70</v>
      </c>
      <c r="AY263" s="185" t="s">
        <v>144</v>
      </c>
    </row>
    <row r="264" spans="2:12" s="6" customFormat="1" ht="7.5" customHeight="1">
      <c r="B264" s="115"/>
      <c r="C264" s="116"/>
      <c r="D264" s="116"/>
      <c r="E264" s="116"/>
      <c r="F264" s="116"/>
      <c r="G264" s="116"/>
      <c r="H264" s="116"/>
      <c r="I264" s="117"/>
      <c r="J264" s="116"/>
      <c r="K264" s="116"/>
      <c r="L264" s="139"/>
    </row>
    <row r="309" s="2" customFormat="1" ht="12" customHeight="1"/>
  </sheetData>
  <sheetProtection password="CC35" sheet="1" objects="1" scenarios="1" formatColumns="0" formatRows="0" sort="0" autoFilter="0"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2" customFormat="1" ht="13.5" customHeight="1">
      <c r="B8" s="10"/>
      <c r="C8" s="11"/>
      <c r="D8" s="19" t="s">
        <v>102</v>
      </c>
      <c r="E8" s="11"/>
      <c r="F8" s="11"/>
      <c r="G8" s="11"/>
      <c r="H8" s="11"/>
      <c r="J8" s="11"/>
      <c r="K8" s="13"/>
    </row>
    <row r="9" spans="2:11" s="99" customFormat="1" ht="14.25" customHeight="1">
      <c r="B9" s="100"/>
      <c r="C9" s="101"/>
      <c r="D9" s="101"/>
      <c r="E9" s="250" t="s">
        <v>1027</v>
      </c>
      <c r="F9" s="252"/>
      <c r="G9" s="252"/>
      <c r="H9" s="252"/>
      <c r="J9" s="101"/>
      <c r="K9" s="102"/>
    </row>
    <row r="10" spans="2:11" s="6" customFormat="1" ht="13.5" customHeight="1">
      <c r="B10" s="95"/>
      <c r="C10" s="96"/>
      <c r="D10" s="19" t="s">
        <v>694</v>
      </c>
      <c r="E10" s="96"/>
      <c r="F10" s="96"/>
      <c r="G10" s="96"/>
      <c r="H10" s="96"/>
      <c r="J10" s="96"/>
      <c r="K10" s="97"/>
    </row>
    <row r="11" spans="2:11" s="6" customFormat="1" ht="37.5" customHeight="1">
      <c r="B11" s="95"/>
      <c r="C11" s="96"/>
      <c r="D11" s="96"/>
      <c r="E11" s="230" t="s">
        <v>1155</v>
      </c>
      <c r="F11" s="251"/>
      <c r="G11" s="251"/>
      <c r="H11" s="251"/>
      <c r="J11" s="96"/>
      <c r="K11" s="97"/>
    </row>
    <row r="12" spans="2:11" s="6" customFormat="1" ht="12" customHeight="1">
      <c r="B12" s="95"/>
      <c r="C12" s="96"/>
      <c r="D12" s="96"/>
      <c r="E12" s="96"/>
      <c r="F12" s="96"/>
      <c r="G12" s="96"/>
      <c r="H12" s="96"/>
      <c r="J12" s="96"/>
      <c r="K12" s="97"/>
    </row>
    <row r="13" spans="2:11" s="6" customFormat="1" ht="15" customHeight="1">
      <c r="B13" s="95"/>
      <c r="C13" s="96"/>
      <c r="D13" s="19" t="s">
        <v>18</v>
      </c>
      <c r="E13" s="96"/>
      <c r="F13" s="17"/>
      <c r="G13" s="96"/>
      <c r="H13" s="96"/>
      <c r="I13" s="98" t="s">
        <v>19</v>
      </c>
      <c r="J13" s="17"/>
      <c r="K13" s="97"/>
    </row>
    <row r="14" spans="2:11" s="6" customFormat="1" ht="15" customHeight="1">
      <c r="B14" s="95"/>
      <c r="C14" s="96"/>
      <c r="D14" s="19" t="s">
        <v>21</v>
      </c>
      <c r="E14" s="96"/>
      <c r="F14" s="17" t="s">
        <v>22</v>
      </c>
      <c r="G14" s="96"/>
      <c r="H14" s="96"/>
      <c r="I14" s="98" t="s">
        <v>23</v>
      </c>
      <c r="J14" s="52" t="str">
        <f>'Rekapitulace stavby'!$AN$8</f>
        <v>15.03.2017</v>
      </c>
      <c r="K14" s="97"/>
    </row>
    <row r="15" spans="2:11" s="6" customFormat="1" ht="11.25" customHeight="1">
      <c r="B15" s="95"/>
      <c r="C15" s="96"/>
      <c r="D15" s="96"/>
      <c r="E15" s="96"/>
      <c r="F15" s="96"/>
      <c r="G15" s="96"/>
      <c r="H15" s="96"/>
      <c r="J15" s="96"/>
      <c r="K15" s="97"/>
    </row>
    <row r="16" spans="2:11" s="6" customFormat="1" ht="15" customHeight="1">
      <c r="B16" s="95"/>
      <c r="C16" s="96"/>
      <c r="D16" s="19" t="s">
        <v>27</v>
      </c>
      <c r="E16" s="96"/>
      <c r="F16" s="96"/>
      <c r="G16" s="96"/>
      <c r="H16" s="96"/>
      <c r="I16" s="98" t="s">
        <v>28</v>
      </c>
      <c r="J16" s="17"/>
      <c r="K16" s="97"/>
    </row>
    <row r="17" spans="2:11" s="6" customFormat="1" ht="18" customHeight="1">
      <c r="B17" s="95"/>
      <c r="C17" s="96"/>
      <c r="D17" s="96"/>
      <c r="E17" s="17" t="s">
        <v>29</v>
      </c>
      <c r="F17" s="96"/>
      <c r="G17" s="96"/>
      <c r="H17" s="96"/>
      <c r="I17" s="98" t="s">
        <v>30</v>
      </c>
      <c r="J17" s="17"/>
      <c r="K17" s="97"/>
    </row>
    <row r="18" spans="2:11" s="6" customFormat="1" ht="7.5" customHeight="1">
      <c r="B18" s="95"/>
      <c r="C18" s="96"/>
      <c r="D18" s="96"/>
      <c r="E18" s="96"/>
      <c r="F18" s="96"/>
      <c r="G18" s="96"/>
      <c r="H18" s="96"/>
      <c r="J18" s="96"/>
      <c r="K18" s="97"/>
    </row>
    <row r="19" spans="2:11" s="6" customFormat="1" ht="15" customHeight="1">
      <c r="B19" s="95"/>
      <c r="C19" s="96"/>
      <c r="D19" s="19" t="s">
        <v>31</v>
      </c>
      <c r="E19" s="96"/>
      <c r="F19" s="96"/>
      <c r="G19" s="96"/>
      <c r="H19" s="96"/>
      <c r="I19" s="98" t="s">
        <v>28</v>
      </c>
      <c r="J19" s="17">
        <f>IF('Rekapitulace stavby'!$AN$13="Vyplň údaj","",IF('Rekapitulace stavby'!$AN$13="","",'Rekapitulace stavby'!$AN$13))</f>
      </c>
      <c r="K19" s="97"/>
    </row>
    <row r="20" spans="2:11" s="6" customFormat="1" ht="18" customHeight="1">
      <c r="B20" s="95"/>
      <c r="C20" s="96"/>
      <c r="D20" s="96"/>
      <c r="E20" s="17">
        <f>IF('Rekapitulace stavby'!$E$14="Vyplň údaj","",IF('Rekapitulace stavby'!$E$14="","",'Rekapitulace stavby'!$E$14))</f>
      </c>
      <c r="F20" s="96"/>
      <c r="G20" s="96"/>
      <c r="H20" s="96"/>
      <c r="I20" s="98" t="s">
        <v>30</v>
      </c>
      <c r="J20" s="17">
        <f>IF('Rekapitulace stavby'!$AN$14="Vyplň údaj","",IF('Rekapitulace stavby'!$AN$14="","",'Rekapitulace stavby'!$AN$14))</f>
      </c>
      <c r="K20" s="97"/>
    </row>
    <row r="21" spans="2:11" s="6" customFormat="1" ht="7.5" customHeight="1">
      <c r="B21" s="95"/>
      <c r="C21" s="96"/>
      <c r="D21" s="96"/>
      <c r="E21" s="96"/>
      <c r="F21" s="96"/>
      <c r="G21" s="96"/>
      <c r="H21" s="96"/>
      <c r="J21" s="96"/>
      <c r="K21" s="97"/>
    </row>
    <row r="22" spans="2:11" s="6" customFormat="1" ht="15" customHeight="1">
      <c r="B22" s="95"/>
      <c r="C22" s="96"/>
      <c r="D22" s="19" t="s">
        <v>33</v>
      </c>
      <c r="E22" s="96"/>
      <c r="F22" s="96"/>
      <c r="G22" s="96"/>
      <c r="H22" s="96"/>
      <c r="I22" s="98" t="s">
        <v>28</v>
      </c>
      <c r="J22" s="17">
        <f>IF('Rekapitulace stavby'!$AN$16="","",'Rekapitulace stavby'!$AN$16)</f>
      </c>
      <c r="K22" s="97"/>
    </row>
    <row r="23" spans="2:11" s="6" customFormat="1" ht="18" customHeight="1">
      <c r="B23" s="95"/>
      <c r="C23" s="96"/>
      <c r="D23" s="96"/>
      <c r="E23" s="17" t="str">
        <f>IF('Rekapitulace stavby'!$E$17="","",'Rekapitulace stavby'!$E$17)</f>
        <v> </v>
      </c>
      <c r="F23" s="96"/>
      <c r="G23" s="96"/>
      <c r="H23" s="96"/>
      <c r="I23" s="98" t="s">
        <v>30</v>
      </c>
      <c r="J23" s="17">
        <f>IF('Rekapitulace stavby'!$AN$17="","",'Rekapitulace stavby'!$AN$17)</f>
      </c>
      <c r="K23" s="97"/>
    </row>
    <row r="24" spans="2:11" s="6" customFormat="1" ht="7.5" customHeight="1">
      <c r="B24" s="95"/>
      <c r="C24" s="96"/>
      <c r="D24" s="96"/>
      <c r="E24" s="96"/>
      <c r="F24" s="96"/>
      <c r="G24" s="96"/>
      <c r="H24" s="96"/>
      <c r="J24" s="96"/>
      <c r="K24" s="97"/>
    </row>
    <row r="25" spans="2:11" s="6" customFormat="1" ht="15" customHeight="1">
      <c r="B25" s="95"/>
      <c r="C25" s="96"/>
      <c r="D25" s="19" t="s">
        <v>35</v>
      </c>
      <c r="E25" s="96"/>
      <c r="F25" s="96"/>
      <c r="G25" s="96"/>
      <c r="H25" s="96"/>
      <c r="J25" s="96"/>
      <c r="K25" s="97"/>
    </row>
    <row r="26" spans="2:11" s="99" customFormat="1" ht="13.5" customHeight="1">
      <c r="B26" s="100"/>
      <c r="C26" s="101"/>
      <c r="D26" s="101"/>
      <c r="E26" s="218"/>
      <c r="F26" s="252"/>
      <c r="G26" s="252"/>
      <c r="H26" s="252"/>
      <c r="J26" s="101"/>
      <c r="K26" s="102"/>
    </row>
    <row r="27" spans="2:11" s="6" customFormat="1" ht="7.5" customHeight="1">
      <c r="B27" s="95"/>
      <c r="C27" s="96"/>
      <c r="D27" s="96"/>
      <c r="E27" s="96"/>
      <c r="F27" s="96"/>
      <c r="G27" s="96"/>
      <c r="H27" s="96"/>
      <c r="J27" s="96"/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5"/>
      <c r="C29" s="96"/>
      <c r="D29" s="106" t="s">
        <v>36</v>
      </c>
      <c r="E29" s="96"/>
      <c r="F29" s="96"/>
      <c r="G29" s="96"/>
      <c r="H29" s="96"/>
      <c r="J29" s="65">
        <f>ROUND($J$84,2)</f>
        <v>0</v>
      </c>
      <c r="K29" s="97"/>
    </row>
    <row r="30" spans="2:11" s="6" customFormat="1" ht="7.5" customHeight="1">
      <c r="B30" s="95"/>
      <c r="C30" s="96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5"/>
      <c r="C31" s="96"/>
      <c r="D31" s="96"/>
      <c r="E31" s="96"/>
      <c r="F31" s="28" t="s">
        <v>38</v>
      </c>
      <c r="G31" s="96"/>
      <c r="H31" s="96"/>
      <c r="I31" s="107" t="s">
        <v>37</v>
      </c>
      <c r="J31" s="28" t="s">
        <v>39</v>
      </c>
      <c r="K31" s="97"/>
    </row>
    <row r="32" spans="2:11" s="6" customFormat="1" ht="15" customHeight="1">
      <c r="B32" s="95"/>
      <c r="C32" s="96"/>
      <c r="D32" s="30" t="s">
        <v>40</v>
      </c>
      <c r="E32" s="30" t="s">
        <v>41</v>
      </c>
      <c r="F32" s="108">
        <f>ROUND(SUM($BE$84:$BE$91),2)</f>
        <v>0</v>
      </c>
      <c r="G32" s="96"/>
      <c r="H32" s="96"/>
      <c r="I32" s="109">
        <v>0.21</v>
      </c>
      <c r="J32" s="108">
        <f>ROUND(SUM($BE$84:$BE$91)*$I$32,2)</f>
        <v>0</v>
      </c>
      <c r="K32" s="97"/>
    </row>
    <row r="33" spans="2:11" s="6" customFormat="1" ht="15" customHeight="1">
      <c r="B33" s="95"/>
      <c r="C33" s="96"/>
      <c r="D33" s="96"/>
      <c r="E33" s="30" t="s">
        <v>42</v>
      </c>
      <c r="F33" s="108">
        <f>ROUND(SUM($BF$84:$BF$91),2)</f>
        <v>0</v>
      </c>
      <c r="G33" s="96"/>
      <c r="H33" s="96"/>
      <c r="I33" s="109">
        <v>0.15</v>
      </c>
      <c r="J33" s="108">
        <f>ROUND(SUM($BF$84:$BF$91)*$I$33,2)</f>
        <v>0</v>
      </c>
      <c r="K33" s="97"/>
    </row>
    <row r="34" spans="2:11" s="6" customFormat="1" ht="15" customHeight="1" hidden="1">
      <c r="B34" s="95"/>
      <c r="C34" s="96"/>
      <c r="D34" s="96"/>
      <c r="E34" s="30" t="s">
        <v>43</v>
      </c>
      <c r="F34" s="108">
        <f>ROUND(SUM($BG$84:$BG$91),2)</f>
        <v>0</v>
      </c>
      <c r="G34" s="96"/>
      <c r="H34" s="96"/>
      <c r="I34" s="109">
        <v>0.21</v>
      </c>
      <c r="J34" s="108">
        <v>0</v>
      </c>
      <c r="K34" s="97"/>
    </row>
    <row r="35" spans="2:11" s="6" customFormat="1" ht="15" customHeight="1" hidden="1">
      <c r="B35" s="95"/>
      <c r="C35" s="96"/>
      <c r="D35" s="96"/>
      <c r="E35" s="30" t="s">
        <v>44</v>
      </c>
      <c r="F35" s="108">
        <f>ROUND(SUM($BH$84:$BH$91),2)</f>
        <v>0</v>
      </c>
      <c r="G35" s="96"/>
      <c r="H35" s="96"/>
      <c r="I35" s="109">
        <v>0.15</v>
      </c>
      <c r="J35" s="108">
        <v>0</v>
      </c>
      <c r="K35" s="97"/>
    </row>
    <row r="36" spans="2:11" s="6" customFormat="1" ht="15" customHeight="1" hidden="1">
      <c r="B36" s="95"/>
      <c r="C36" s="96"/>
      <c r="D36" s="96"/>
      <c r="E36" s="30" t="s">
        <v>45</v>
      </c>
      <c r="F36" s="108">
        <f>ROUND(SUM($BI$84:$BI$91),2)</f>
        <v>0</v>
      </c>
      <c r="G36" s="96"/>
      <c r="H36" s="96"/>
      <c r="I36" s="109">
        <v>0</v>
      </c>
      <c r="J36" s="108">
        <v>0</v>
      </c>
      <c r="K36" s="97"/>
    </row>
    <row r="37" spans="2:11" s="6" customFormat="1" ht="7.5" customHeight="1">
      <c r="B37" s="95"/>
      <c r="C37" s="96"/>
      <c r="D37" s="96"/>
      <c r="E37" s="96"/>
      <c r="F37" s="96"/>
      <c r="G37" s="96"/>
      <c r="H37" s="96"/>
      <c r="J37" s="96"/>
      <c r="K37" s="97"/>
    </row>
    <row r="38" spans="2:11" s="6" customFormat="1" ht="26.25" customHeight="1">
      <c r="B38" s="95"/>
      <c r="C38" s="110"/>
      <c r="D38" s="33" t="s">
        <v>46</v>
      </c>
      <c r="E38" s="111"/>
      <c r="F38" s="111"/>
      <c r="G38" s="112" t="s">
        <v>47</v>
      </c>
      <c r="H38" s="35" t="s">
        <v>48</v>
      </c>
      <c r="I38" s="113"/>
      <c r="J38" s="36">
        <f>ROUND(SUM($J$29:$J$36),2)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5"/>
      <c r="C44" s="12" t="s">
        <v>104</v>
      </c>
      <c r="D44" s="96"/>
      <c r="E44" s="96"/>
      <c r="F44" s="96"/>
      <c r="G44" s="96"/>
      <c r="H44" s="96"/>
      <c r="J44" s="96"/>
      <c r="K44" s="97"/>
    </row>
    <row r="45" spans="2:11" s="6" customFormat="1" ht="7.5" customHeight="1">
      <c r="B45" s="95"/>
      <c r="C45" s="96"/>
      <c r="D45" s="96"/>
      <c r="E45" s="96"/>
      <c r="F45" s="96"/>
      <c r="G45" s="96"/>
      <c r="H45" s="96"/>
      <c r="J45" s="96"/>
      <c r="K45" s="97"/>
    </row>
    <row r="46" spans="2:11" s="6" customFormat="1" ht="15" customHeight="1">
      <c r="B46" s="95"/>
      <c r="C46" s="19" t="s">
        <v>15</v>
      </c>
      <c r="D46" s="96"/>
      <c r="E46" s="96"/>
      <c r="F46" s="96"/>
      <c r="G46" s="96"/>
      <c r="H46" s="96"/>
      <c r="J46" s="96"/>
      <c r="K46" s="97"/>
    </row>
    <row r="47" spans="2:11" s="6" customFormat="1" ht="14.25" customHeight="1">
      <c r="B47" s="95"/>
      <c r="C47" s="96"/>
      <c r="D47" s="96"/>
      <c r="E47" s="250" t="str">
        <f>$E$7</f>
        <v>Obnova vnějšího pláště hlavní budovy Hankova domu č.p. 299 ve Dvoře Králové n. Labem - pro rok 2019</v>
      </c>
      <c r="F47" s="251"/>
      <c r="G47" s="251"/>
      <c r="H47" s="251"/>
      <c r="J47" s="96"/>
      <c r="K47" s="97"/>
    </row>
    <row r="48" spans="2:11" s="2" customFormat="1" ht="13.5" customHeight="1">
      <c r="B48" s="10"/>
      <c r="C48" s="19" t="s">
        <v>102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5"/>
      <c r="C49" s="96"/>
      <c r="D49" s="96"/>
      <c r="E49" s="250" t="s">
        <v>1027</v>
      </c>
      <c r="F49" s="251"/>
      <c r="G49" s="251"/>
      <c r="H49" s="251"/>
      <c r="J49" s="96"/>
      <c r="K49" s="97"/>
    </row>
    <row r="50" spans="2:11" s="6" customFormat="1" ht="15" customHeight="1">
      <c r="B50" s="95"/>
      <c r="C50" s="19" t="s">
        <v>694</v>
      </c>
      <c r="D50" s="96"/>
      <c r="E50" s="96"/>
      <c r="F50" s="96"/>
      <c r="G50" s="96"/>
      <c r="H50" s="96"/>
      <c r="J50" s="96"/>
      <c r="K50" s="97"/>
    </row>
    <row r="51" spans="2:11" s="6" customFormat="1" ht="18" customHeight="1">
      <c r="B51" s="95"/>
      <c r="C51" s="96"/>
      <c r="D51" s="96"/>
      <c r="E51" s="230" t="str">
        <f>$E$11</f>
        <v>03b - východní díl - zakrývání</v>
      </c>
      <c r="F51" s="251"/>
      <c r="G51" s="251"/>
      <c r="H51" s="251"/>
      <c r="J51" s="96"/>
      <c r="K51" s="97"/>
    </row>
    <row r="52" spans="2:11" s="6" customFormat="1" ht="7.5" customHeight="1">
      <c r="B52" s="95"/>
      <c r="C52" s="96"/>
      <c r="D52" s="96"/>
      <c r="E52" s="96"/>
      <c r="F52" s="96"/>
      <c r="G52" s="96"/>
      <c r="H52" s="96"/>
      <c r="J52" s="96"/>
      <c r="K52" s="97"/>
    </row>
    <row r="53" spans="2:11" s="6" customFormat="1" ht="18" customHeight="1">
      <c r="B53" s="95"/>
      <c r="C53" s="19" t="s">
        <v>21</v>
      </c>
      <c r="D53" s="96"/>
      <c r="E53" s="96"/>
      <c r="F53" s="17" t="str">
        <f>$F$14</f>
        <v> </v>
      </c>
      <c r="G53" s="96"/>
      <c r="H53" s="96"/>
      <c r="I53" s="98" t="s">
        <v>23</v>
      </c>
      <c r="J53" s="52" t="str">
        <f>IF($J$14="","",$J$14)</f>
        <v>15.03.2017</v>
      </c>
      <c r="K53" s="97"/>
    </row>
    <row r="54" spans="2:11" s="6" customFormat="1" ht="7.5" customHeight="1">
      <c r="B54" s="95"/>
      <c r="C54" s="96"/>
      <c r="D54" s="96"/>
      <c r="E54" s="96"/>
      <c r="F54" s="96"/>
      <c r="G54" s="96"/>
      <c r="H54" s="96"/>
      <c r="J54" s="96"/>
      <c r="K54" s="97"/>
    </row>
    <row r="55" spans="2:11" s="6" customFormat="1" ht="13.5" customHeight="1">
      <c r="B55" s="95"/>
      <c r="C55" s="19" t="s">
        <v>27</v>
      </c>
      <c r="D55" s="96"/>
      <c r="E55" s="96"/>
      <c r="F55" s="17" t="str">
        <f>$E$17</f>
        <v>Město Dvůr Králové nad Labem</v>
      </c>
      <c r="G55" s="96"/>
      <c r="H55" s="96"/>
      <c r="I55" s="98" t="s">
        <v>33</v>
      </c>
      <c r="J55" s="17" t="str">
        <f>$E$23</f>
        <v> </v>
      </c>
      <c r="K55" s="97"/>
    </row>
    <row r="56" spans="2:11" s="6" customFormat="1" ht="15" customHeight="1">
      <c r="B56" s="95"/>
      <c r="C56" s="19" t="s">
        <v>31</v>
      </c>
      <c r="D56" s="96"/>
      <c r="E56" s="96"/>
      <c r="F56" s="17">
        <f>IF($E$20="","",$E$20)</f>
      </c>
      <c r="G56" s="96"/>
      <c r="H56" s="96"/>
      <c r="J56" s="96"/>
      <c r="K56" s="97"/>
    </row>
    <row r="57" spans="2:11" s="6" customFormat="1" ht="11.25" customHeight="1">
      <c r="B57" s="95"/>
      <c r="C57" s="96"/>
      <c r="D57" s="96"/>
      <c r="E57" s="96"/>
      <c r="F57" s="96"/>
      <c r="G57" s="96"/>
      <c r="H57" s="96"/>
      <c r="J57" s="96"/>
      <c r="K57" s="97"/>
    </row>
    <row r="58" spans="2:11" s="6" customFormat="1" ht="30" customHeight="1">
      <c r="B58" s="95"/>
      <c r="C58" s="122" t="s">
        <v>105</v>
      </c>
      <c r="D58" s="110"/>
      <c r="E58" s="110"/>
      <c r="F58" s="110"/>
      <c r="G58" s="110"/>
      <c r="H58" s="110"/>
      <c r="I58" s="123"/>
      <c r="J58" s="124" t="s">
        <v>106</v>
      </c>
      <c r="K58" s="125"/>
    </row>
    <row r="59" spans="2:11" s="6" customFormat="1" ht="11.25" customHeight="1">
      <c r="B59" s="95"/>
      <c r="C59" s="96"/>
      <c r="D59" s="96"/>
      <c r="E59" s="96"/>
      <c r="F59" s="96"/>
      <c r="G59" s="96"/>
      <c r="H59" s="96"/>
      <c r="J59" s="96"/>
      <c r="K59" s="97"/>
    </row>
    <row r="60" spans="2:47" s="6" customFormat="1" ht="30" customHeight="1">
      <c r="B60" s="95"/>
      <c r="C60" s="64" t="s">
        <v>107</v>
      </c>
      <c r="D60" s="96"/>
      <c r="E60" s="96"/>
      <c r="F60" s="96"/>
      <c r="G60" s="96"/>
      <c r="H60" s="96"/>
      <c r="J60" s="65">
        <f>ROUND($J$84,2)</f>
        <v>0</v>
      </c>
      <c r="K60" s="97"/>
      <c r="AU60" s="6" t="s">
        <v>108</v>
      </c>
    </row>
    <row r="61" spans="2:11" s="71" customFormat="1" ht="25.5" customHeight="1">
      <c r="B61" s="126"/>
      <c r="C61" s="127"/>
      <c r="D61" s="128" t="s">
        <v>109</v>
      </c>
      <c r="E61" s="128"/>
      <c r="F61" s="128"/>
      <c r="G61" s="128"/>
      <c r="H61" s="128"/>
      <c r="I61" s="129"/>
      <c r="J61" s="130">
        <f>ROUND($J$85,2)</f>
        <v>0</v>
      </c>
      <c r="K61" s="131"/>
    </row>
    <row r="62" spans="2:11" s="81" customFormat="1" ht="20.25" customHeight="1">
      <c r="B62" s="132"/>
      <c r="C62" s="83"/>
      <c r="D62" s="133" t="s">
        <v>113</v>
      </c>
      <c r="E62" s="133"/>
      <c r="F62" s="133"/>
      <c r="G62" s="133"/>
      <c r="H62" s="133"/>
      <c r="I62" s="134"/>
      <c r="J62" s="135">
        <f>ROUND($J$86,2)</f>
        <v>0</v>
      </c>
      <c r="K62" s="136"/>
    </row>
    <row r="63" spans="2:11" s="6" customFormat="1" ht="22.5" customHeight="1">
      <c r="B63" s="95"/>
      <c r="C63" s="96"/>
      <c r="D63" s="96"/>
      <c r="E63" s="96"/>
      <c r="F63" s="96"/>
      <c r="G63" s="96"/>
      <c r="H63" s="96"/>
      <c r="J63" s="96"/>
      <c r="K63" s="97"/>
    </row>
    <row r="64" spans="2:11" s="6" customFormat="1" ht="7.5" customHeight="1">
      <c r="B64" s="115"/>
      <c r="C64" s="116"/>
      <c r="D64" s="116"/>
      <c r="E64" s="116"/>
      <c r="F64" s="116"/>
      <c r="G64" s="116"/>
      <c r="H64" s="116"/>
      <c r="I64" s="117"/>
      <c r="J64" s="116"/>
      <c r="K64" s="118"/>
    </row>
    <row r="68" spans="2:12" s="6" customFormat="1" ht="7.5" customHeight="1">
      <c r="B68" s="137"/>
      <c r="C68" s="138"/>
      <c r="D68" s="138"/>
      <c r="E68" s="138"/>
      <c r="F68" s="138"/>
      <c r="G68" s="138"/>
      <c r="H68" s="138"/>
      <c r="I68" s="120"/>
      <c r="J68" s="138"/>
      <c r="K68" s="138"/>
      <c r="L68" s="139"/>
    </row>
    <row r="69" spans="2:12" s="6" customFormat="1" ht="37.5" customHeight="1">
      <c r="B69" s="95"/>
      <c r="C69" s="12" t="s">
        <v>127</v>
      </c>
      <c r="D69" s="96"/>
      <c r="E69" s="96"/>
      <c r="F69" s="96"/>
      <c r="G69" s="96"/>
      <c r="H69" s="96"/>
      <c r="J69" s="96"/>
      <c r="K69" s="96"/>
      <c r="L69" s="139"/>
    </row>
    <row r="70" spans="2:12" s="6" customFormat="1" ht="7.5" customHeight="1">
      <c r="B70" s="95"/>
      <c r="C70" s="96"/>
      <c r="D70" s="96"/>
      <c r="E70" s="96"/>
      <c r="F70" s="96"/>
      <c r="G70" s="96"/>
      <c r="H70" s="96"/>
      <c r="J70" s="96"/>
      <c r="K70" s="96"/>
      <c r="L70" s="139"/>
    </row>
    <row r="71" spans="2:12" s="6" customFormat="1" ht="15" customHeight="1">
      <c r="B71" s="95"/>
      <c r="C71" s="19" t="s">
        <v>15</v>
      </c>
      <c r="D71" s="96"/>
      <c r="E71" s="96"/>
      <c r="F71" s="96"/>
      <c r="G71" s="96"/>
      <c r="H71" s="96"/>
      <c r="J71" s="96"/>
      <c r="K71" s="96"/>
      <c r="L71" s="139"/>
    </row>
    <row r="72" spans="2:12" s="6" customFormat="1" ht="14.25" customHeight="1">
      <c r="B72" s="95"/>
      <c r="C72" s="96"/>
      <c r="D72" s="96"/>
      <c r="E72" s="250" t="str">
        <f>$E$7</f>
        <v>Obnova vnějšího pláště hlavní budovy Hankova domu č.p. 299 ve Dvoře Králové n. Labem - pro rok 2019</v>
      </c>
      <c r="F72" s="251"/>
      <c r="G72" s="251"/>
      <c r="H72" s="251"/>
      <c r="J72" s="96"/>
      <c r="K72" s="96"/>
      <c r="L72" s="139"/>
    </row>
    <row r="73" spans="2:12" s="2" customFormat="1" ht="13.5" customHeight="1">
      <c r="B73" s="10"/>
      <c r="C73" s="19" t="s">
        <v>102</v>
      </c>
      <c r="D73" s="11"/>
      <c r="E73" s="11"/>
      <c r="F73" s="11"/>
      <c r="G73" s="11"/>
      <c r="H73" s="11"/>
      <c r="J73" s="11"/>
      <c r="K73" s="11"/>
      <c r="L73" s="204"/>
    </row>
    <row r="74" spans="2:12" s="6" customFormat="1" ht="14.25" customHeight="1">
      <c r="B74" s="95"/>
      <c r="C74" s="96"/>
      <c r="D74" s="96"/>
      <c r="E74" s="250" t="s">
        <v>1027</v>
      </c>
      <c r="F74" s="251"/>
      <c r="G74" s="251"/>
      <c r="H74" s="251"/>
      <c r="J74" s="96"/>
      <c r="K74" s="96"/>
      <c r="L74" s="139"/>
    </row>
    <row r="75" spans="2:12" s="6" customFormat="1" ht="15" customHeight="1">
      <c r="B75" s="95"/>
      <c r="C75" s="19" t="s">
        <v>694</v>
      </c>
      <c r="D75" s="96"/>
      <c r="E75" s="96"/>
      <c r="F75" s="96"/>
      <c r="G75" s="96"/>
      <c r="H75" s="96"/>
      <c r="J75" s="96"/>
      <c r="K75" s="96"/>
      <c r="L75" s="139"/>
    </row>
    <row r="76" spans="2:12" s="6" customFormat="1" ht="18" customHeight="1">
      <c r="B76" s="95"/>
      <c r="C76" s="96"/>
      <c r="D76" s="96"/>
      <c r="E76" s="230" t="str">
        <f>$E$11</f>
        <v>03b - východní díl - zakrývání</v>
      </c>
      <c r="F76" s="251"/>
      <c r="G76" s="251"/>
      <c r="H76" s="251"/>
      <c r="J76" s="96"/>
      <c r="K76" s="96"/>
      <c r="L76" s="139"/>
    </row>
    <row r="77" spans="2:12" s="6" customFormat="1" ht="7.5" customHeight="1">
      <c r="B77" s="95"/>
      <c r="C77" s="96"/>
      <c r="D77" s="96"/>
      <c r="E77" s="96"/>
      <c r="F77" s="96"/>
      <c r="G77" s="96"/>
      <c r="H77" s="96"/>
      <c r="J77" s="96"/>
      <c r="K77" s="96"/>
      <c r="L77" s="139"/>
    </row>
    <row r="78" spans="2:12" s="6" customFormat="1" ht="18" customHeight="1">
      <c r="B78" s="95"/>
      <c r="C78" s="19" t="s">
        <v>21</v>
      </c>
      <c r="D78" s="96"/>
      <c r="E78" s="96"/>
      <c r="F78" s="17" t="str">
        <f>$F$14</f>
        <v> </v>
      </c>
      <c r="G78" s="96"/>
      <c r="H78" s="96"/>
      <c r="I78" s="98" t="s">
        <v>23</v>
      </c>
      <c r="J78" s="52" t="str">
        <f>IF($J$14="","",$J$14)</f>
        <v>15.03.2017</v>
      </c>
      <c r="K78" s="96"/>
      <c r="L78" s="139"/>
    </row>
    <row r="79" spans="2:12" s="6" customFormat="1" ht="7.5" customHeight="1">
      <c r="B79" s="95"/>
      <c r="C79" s="96"/>
      <c r="D79" s="96"/>
      <c r="E79" s="96"/>
      <c r="F79" s="96"/>
      <c r="G79" s="96"/>
      <c r="H79" s="96"/>
      <c r="J79" s="96"/>
      <c r="K79" s="96"/>
      <c r="L79" s="139"/>
    </row>
    <row r="80" spans="2:12" s="6" customFormat="1" ht="13.5" customHeight="1">
      <c r="B80" s="95"/>
      <c r="C80" s="19" t="s">
        <v>27</v>
      </c>
      <c r="D80" s="96"/>
      <c r="E80" s="96"/>
      <c r="F80" s="17" t="str">
        <f>$E$17</f>
        <v>Město Dvůr Králové nad Labem</v>
      </c>
      <c r="G80" s="96"/>
      <c r="H80" s="96"/>
      <c r="I80" s="98" t="s">
        <v>33</v>
      </c>
      <c r="J80" s="17" t="str">
        <f>$E$23</f>
        <v> </v>
      </c>
      <c r="K80" s="96"/>
      <c r="L80" s="139"/>
    </row>
    <row r="81" spans="2:12" s="6" customFormat="1" ht="15" customHeight="1">
      <c r="B81" s="95"/>
      <c r="C81" s="19" t="s">
        <v>31</v>
      </c>
      <c r="D81" s="96"/>
      <c r="E81" s="96"/>
      <c r="F81" s="17">
        <f>IF($E$20="","",$E$20)</f>
      </c>
      <c r="G81" s="96"/>
      <c r="H81" s="96"/>
      <c r="J81" s="96"/>
      <c r="K81" s="96"/>
      <c r="L81" s="139"/>
    </row>
    <row r="82" spans="2:12" s="6" customFormat="1" ht="11.25" customHeight="1">
      <c r="B82" s="95"/>
      <c r="C82" s="96"/>
      <c r="D82" s="96"/>
      <c r="E82" s="96"/>
      <c r="F82" s="96"/>
      <c r="G82" s="96"/>
      <c r="H82" s="96"/>
      <c r="J82" s="96"/>
      <c r="K82" s="96"/>
      <c r="L82" s="139"/>
    </row>
    <row r="83" spans="2:20" s="140" customFormat="1" ht="30" customHeight="1">
      <c r="B83" s="141"/>
      <c r="C83" s="142" t="s">
        <v>128</v>
      </c>
      <c r="D83" s="143" t="s">
        <v>55</v>
      </c>
      <c r="E83" s="143" t="s">
        <v>51</v>
      </c>
      <c r="F83" s="143" t="s">
        <v>129</v>
      </c>
      <c r="G83" s="143" t="s">
        <v>130</v>
      </c>
      <c r="H83" s="143" t="s">
        <v>131</v>
      </c>
      <c r="I83" s="144" t="s">
        <v>132</v>
      </c>
      <c r="J83" s="143" t="s">
        <v>133</v>
      </c>
      <c r="K83" s="145" t="s">
        <v>134</v>
      </c>
      <c r="L83" s="146"/>
      <c r="M83" s="58" t="s">
        <v>135</v>
      </c>
      <c r="N83" s="59" t="s">
        <v>40</v>
      </c>
      <c r="O83" s="59" t="s">
        <v>136</v>
      </c>
      <c r="P83" s="59" t="s">
        <v>137</v>
      </c>
      <c r="Q83" s="59" t="s">
        <v>138</v>
      </c>
      <c r="R83" s="59" t="s">
        <v>139</v>
      </c>
      <c r="S83" s="59" t="s">
        <v>140</v>
      </c>
      <c r="T83" s="60" t="s">
        <v>141</v>
      </c>
    </row>
    <row r="84" spans="2:63" s="6" customFormat="1" ht="30" customHeight="1">
      <c r="B84" s="95"/>
      <c r="C84" s="64" t="s">
        <v>107</v>
      </c>
      <c r="D84" s="96"/>
      <c r="E84" s="96"/>
      <c r="F84" s="96"/>
      <c r="G84" s="96"/>
      <c r="H84" s="96"/>
      <c r="J84" s="147">
        <f>$BK$84</f>
        <v>0</v>
      </c>
      <c r="K84" s="96"/>
      <c r="L84" s="139"/>
      <c r="M84" s="148"/>
      <c r="N84" s="103"/>
      <c r="O84" s="103"/>
      <c r="P84" s="149">
        <f>$P$85</f>
        <v>0</v>
      </c>
      <c r="Q84" s="103"/>
      <c r="R84" s="149">
        <f>$R$85</f>
        <v>0.03843</v>
      </c>
      <c r="S84" s="103"/>
      <c r="T84" s="150">
        <f>$T$85</f>
        <v>0</v>
      </c>
      <c r="AT84" s="6" t="s">
        <v>69</v>
      </c>
      <c r="AU84" s="6" t="s">
        <v>108</v>
      </c>
      <c r="BK84" s="151">
        <f>$BK$85</f>
        <v>0</v>
      </c>
    </row>
    <row r="85" spans="2:63" s="152" customFormat="1" ht="38.25" customHeight="1">
      <c r="B85" s="153"/>
      <c r="C85" s="154"/>
      <c r="D85" s="154" t="s">
        <v>69</v>
      </c>
      <c r="E85" s="155" t="s">
        <v>142</v>
      </c>
      <c r="F85" s="155" t="s">
        <v>143</v>
      </c>
      <c r="G85" s="154"/>
      <c r="H85" s="154"/>
      <c r="J85" s="156">
        <f>$BK$85</f>
        <v>0</v>
      </c>
      <c r="K85" s="154"/>
      <c r="L85" s="157"/>
      <c r="M85" s="158"/>
      <c r="N85" s="154"/>
      <c r="O85" s="154"/>
      <c r="P85" s="159">
        <f>$P$86</f>
        <v>0</v>
      </c>
      <c r="Q85" s="154"/>
      <c r="R85" s="159">
        <f>$R$86</f>
        <v>0.03843</v>
      </c>
      <c r="S85" s="154"/>
      <c r="T85" s="160">
        <f>$T$86</f>
        <v>0</v>
      </c>
      <c r="AR85" s="161" t="s">
        <v>20</v>
      </c>
      <c r="AT85" s="161" t="s">
        <v>69</v>
      </c>
      <c r="AU85" s="161" t="s">
        <v>70</v>
      </c>
      <c r="AY85" s="161" t="s">
        <v>144</v>
      </c>
      <c r="BK85" s="162">
        <f>$BK$86</f>
        <v>0</v>
      </c>
    </row>
    <row r="86" spans="2:63" s="152" customFormat="1" ht="20.25" customHeight="1">
      <c r="B86" s="153"/>
      <c r="C86" s="154"/>
      <c r="D86" s="154" t="s">
        <v>69</v>
      </c>
      <c r="E86" s="163" t="s">
        <v>169</v>
      </c>
      <c r="F86" s="163" t="s">
        <v>170</v>
      </c>
      <c r="G86" s="154"/>
      <c r="H86" s="154"/>
      <c r="J86" s="164">
        <f>$BK$86</f>
        <v>0</v>
      </c>
      <c r="K86" s="154"/>
      <c r="L86" s="157"/>
      <c r="M86" s="158"/>
      <c r="N86" s="154"/>
      <c r="O86" s="154"/>
      <c r="P86" s="159">
        <f>SUM($P$87:$P$91)</f>
        <v>0</v>
      </c>
      <c r="Q86" s="154"/>
      <c r="R86" s="159">
        <f>SUM($R$87:$R$91)</f>
        <v>0.03843</v>
      </c>
      <c r="S86" s="154"/>
      <c r="T86" s="160">
        <f>SUM($T$87:$T$91)</f>
        <v>0</v>
      </c>
      <c r="AR86" s="161" t="s">
        <v>20</v>
      </c>
      <c r="AT86" s="161" t="s">
        <v>69</v>
      </c>
      <c r="AU86" s="161" t="s">
        <v>20</v>
      </c>
      <c r="AY86" s="161" t="s">
        <v>144</v>
      </c>
      <c r="BK86" s="162">
        <f>SUM($BK$87:$BK$91)</f>
        <v>0</v>
      </c>
    </row>
    <row r="87" spans="2:65" s="6" customFormat="1" ht="13.5" customHeight="1">
      <c r="B87" s="95"/>
      <c r="C87" s="165" t="s">
        <v>88</v>
      </c>
      <c r="D87" s="165" t="s">
        <v>147</v>
      </c>
      <c r="E87" s="166" t="s">
        <v>696</v>
      </c>
      <c r="F87" s="167" t="s">
        <v>697</v>
      </c>
      <c r="G87" s="168" t="s">
        <v>150</v>
      </c>
      <c r="H87" s="169">
        <v>108.75</v>
      </c>
      <c r="I87" s="170"/>
      <c r="J87" s="171">
        <f>ROUND($I$87*$H$87,2)</f>
        <v>0</v>
      </c>
      <c r="K87" s="167"/>
      <c r="L87" s="139"/>
      <c r="M87" s="172"/>
      <c r="N87" s="173" t="s">
        <v>41</v>
      </c>
      <c r="O87" s="96"/>
      <c r="P87" s="96"/>
      <c r="Q87" s="174">
        <v>0.00012</v>
      </c>
      <c r="R87" s="174">
        <f>$Q$87*$H$87</f>
        <v>0.01305</v>
      </c>
      <c r="S87" s="174">
        <v>0</v>
      </c>
      <c r="T87" s="175">
        <f>$S$87*$H$87</f>
        <v>0</v>
      </c>
      <c r="AR87" s="99" t="s">
        <v>94</v>
      </c>
      <c r="AT87" s="99" t="s">
        <v>147</v>
      </c>
      <c r="AU87" s="99" t="s">
        <v>78</v>
      </c>
      <c r="AY87" s="6" t="s">
        <v>144</v>
      </c>
      <c r="BE87" s="176">
        <f>IF($N$87="základní",$J$87,0)</f>
        <v>0</v>
      </c>
      <c r="BF87" s="176">
        <f>IF($N$87="snížená",$J$87,0)</f>
        <v>0</v>
      </c>
      <c r="BG87" s="176">
        <f>IF($N$87="zákl. přenesená",$J$87,0)</f>
        <v>0</v>
      </c>
      <c r="BH87" s="176">
        <f>IF($N$87="sníž. přenesená",$J$87,0)</f>
        <v>0</v>
      </c>
      <c r="BI87" s="176">
        <f>IF($N$87="nulová",$J$87,0)</f>
        <v>0</v>
      </c>
      <c r="BJ87" s="99" t="s">
        <v>20</v>
      </c>
      <c r="BK87" s="176">
        <f>ROUND($I$87*$H$87,2)</f>
        <v>0</v>
      </c>
      <c r="BL87" s="99" t="s">
        <v>94</v>
      </c>
      <c r="BM87" s="99" t="s">
        <v>1156</v>
      </c>
    </row>
    <row r="88" spans="2:51" s="6" customFormat="1" ht="13.5" customHeight="1">
      <c r="B88" s="177"/>
      <c r="C88" s="178"/>
      <c r="D88" s="179" t="s">
        <v>153</v>
      </c>
      <c r="E88" s="180"/>
      <c r="F88" s="180" t="s">
        <v>1023</v>
      </c>
      <c r="G88" s="178"/>
      <c r="H88" s="181">
        <v>63.75</v>
      </c>
      <c r="J88" s="178"/>
      <c r="K88" s="178"/>
      <c r="L88" s="182"/>
      <c r="M88" s="183"/>
      <c r="N88" s="178"/>
      <c r="O88" s="178"/>
      <c r="P88" s="178"/>
      <c r="Q88" s="178"/>
      <c r="R88" s="178"/>
      <c r="S88" s="178"/>
      <c r="T88" s="184"/>
      <c r="AT88" s="185" t="s">
        <v>153</v>
      </c>
      <c r="AU88" s="185" t="s">
        <v>78</v>
      </c>
      <c r="AV88" s="185" t="s">
        <v>78</v>
      </c>
      <c r="AW88" s="185" t="s">
        <v>108</v>
      </c>
      <c r="AX88" s="185" t="s">
        <v>70</v>
      </c>
      <c r="AY88" s="185" t="s">
        <v>144</v>
      </c>
    </row>
    <row r="89" spans="2:51" s="6" customFormat="1" ht="13.5" customHeight="1">
      <c r="B89" s="177"/>
      <c r="C89" s="178"/>
      <c r="D89" s="189" t="s">
        <v>153</v>
      </c>
      <c r="E89" s="178"/>
      <c r="F89" s="180" t="s">
        <v>1024</v>
      </c>
      <c r="G89" s="178"/>
      <c r="H89" s="181">
        <v>45</v>
      </c>
      <c r="J89" s="178"/>
      <c r="K89" s="178"/>
      <c r="L89" s="182"/>
      <c r="M89" s="183"/>
      <c r="N89" s="178"/>
      <c r="O89" s="178"/>
      <c r="P89" s="178"/>
      <c r="Q89" s="178"/>
      <c r="R89" s="178"/>
      <c r="S89" s="178"/>
      <c r="T89" s="184"/>
      <c r="AT89" s="185" t="s">
        <v>153</v>
      </c>
      <c r="AU89" s="185" t="s">
        <v>78</v>
      </c>
      <c r="AV89" s="185" t="s">
        <v>78</v>
      </c>
      <c r="AW89" s="185" t="s">
        <v>108</v>
      </c>
      <c r="AX89" s="185" t="s">
        <v>70</v>
      </c>
      <c r="AY89" s="185" t="s">
        <v>144</v>
      </c>
    </row>
    <row r="90" spans="2:65" s="6" customFormat="1" ht="13.5" customHeight="1">
      <c r="B90" s="95"/>
      <c r="C90" s="165" t="s">
        <v>78</v>
      </c>
      <c r="D90" s="165" t="s">
        <v>147</v>
      </c>
      <c r="E90" s="166" t="s">
        <v>701</v>
      </c>
      <c r="F90" s="167" t="s">
        <v>702</v>
      </c>
      <c r="G90" s="168" t="s">
        <v>150</v>
      </c>
      <c r="H90" s="169">
        <v>211.5</v>
      </c>
      <c r="I90" s="170"/>
      <c r="J90" s="171">
        <f>ROUND($I$90*$H$90,2)</f>
        <v>0</v>
      </c>
      <c r="K90" s="167" t="s">
        <v>151</v>
      </c>
      <c r="L90" s="139"/>
      <c r="M90" s="172"/>
      <c r="N90" s="173" t="s">
        <v>41</v>
      </c>
      <c r="O90" s="96"/>
      <c r="P90" s="96"/>
      <c r="Q90" s="174">
        <v>0.00012</v>
      </c>
      <c r="R90" s="174">
        <f>$Q$90*$H$90</f>
        <v>0.02538</v>
      </c>
      <c r="S90" s="174">
        <v>0</v>
      </c>
      <c r="T90" s="175">
        <f>$S$90*$H$90</f>
        <v>0</v>
      </c>
      <c r="AR90" s="99" t="s">
        <v>94</v>
      </c>
      <c r="AT90" s="99" t="s">
        <v>147</v>
      </c>
      <c r="AU90" s="99" t="s">
        <v>78</v>
      </c>
      <c r="AY90" s="6" t="s">
        <v>144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20</v>
      </c>
      <c r="BK90" s="176">
        <f>ROUND($I$90*$H$90,2)</f>
        <v>0</v>
      </c>
      <c r="BL90" s="99" t="s">
        <v>94</v>
      </c>
      <c r="BM90" s="99" t="s">
        <v>1157</v>
      </c>
    </row>
    <row r="91" spans="2:51" s="6" customFormat="1" ht="13.5" customHeight="1">
      <c r="B91" s="177"/>
      <c r="C91" s="178"/>
      <c r="D91" s="179" t="s">
        <v>153</v>
      </c>
      <c r="E91" s="180"/>
      <c r="F91" s="180" t="s">
        <v>1158</v>
      </c>
      <c r="G91" s="178"/>
      <c r="H91" s="181">
        <v>211.5</v>
      </c>
      <c r="J91" s="178"/>
      <c r="K91" s="178"/>
      <c r="L91" s="182"/>
      <c r="M91" s="205"/>
      <c r="N91" s="206"/>
      <c r="O91" s="206"/>
      <c r="P91" s="206"/>
      <c r="Q91" s="206"/>
      <c r="R91" s="206"/>
      <c r="S91" s="206"/>
      <c r="T91" s="207"/>
      <c r="AT91" s="185" t="s">
        <v>153</v>
      </c>
      <c r="AU91" s="185" t="s">
        <v>78</v>
      </c>
      <c r="AV91" s="185" t="s">
        <v>78</v>
      </c>
      <c r="AW91" s="185" t="s">
        <v>108</v>
      </c>
      <c r="AX91" s="185" t="s">
        <v>20</v>
      </c>
      <c r="AY91" s="185" t="s">
        <v>144</v>
      </c>
    </row>
    <row r="92" spans="2:12" s="6" customFormat="1" ht="7.5" customHeight="1">
      <c r="B92" s="115"/>
      <c r="C92" s="116"/>
      <c r="D92" s="116"/>
      <c r="E92" s="116"/>
      <c r="F92" s="116"/>
      <c r="G92" s="116"/>
      <c r="H92" s="116"/>
      <c r="I92" s="117"/>
      <c r="J92" s="116"/>
      <c r="K92" s="116"/>
      <c r="L92" s="139"/>
    </row>
    <row r="309" s="2" customFormat="1" ht="12" customHeight="1"/>
  </sheetData>
  <sheetProtection password="CC35" sheet="1" objects="1" scenarios="1" formatColumns="0" formatRows="0" sort="0" autoFilter="0"/>
  <autoFilter ref="C83:K83"/>
  <mergeCells count="12">
    <mergeCell ref="E51:H51"/>
    <mergeCell ref="E72:H72"/>
    <mergeCell ref="E74:H74"/>
    <mergeCell ref="E76:H76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6" customFormat="1" ht="13.5" customHeight="1">
      <c r="B8" s="95"/>
      <c r="C8" s="96"/>
      <c r="D8" s="19" t="s">
        <v>102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230" t="s">
        <v>1159</v>
      </c>
      <c r="F9" s="251"/>
      <c r="G9" s="251"/>
      <c r="H9" s="251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18</v>
      </c>
      <c r="E11" s="96"/>
      <c r="F11" s="17"/>
      <c r="G11" s="96"/>
      <c r="H11" s="96"/>
      <c r="I11" s="98" t="s">
        <v>19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22</v>
      </c>
      <c r="G12" s="96"/>
      <c r="H12" s="96"/>
      <c r="I12" s="98" t="s">
        <v>23</v>
      </c>
      <c r="J12" s="52" t="str">
        <f>'Rekapitulace stavby'!$AN$8</f>
        <v>15.03.2017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27</v>
      </c>
      <c r="E14" s="96"/>
      <c r="F14" s="96"/>
      <c r="G14" s="96"/>
      <c r="H14" s="96"/>
      <c r="I14" s="98" t="s">
        <v>28</v>
      </c>
      <c r="J14" s="17"/>
      <c r="K14" s="97"/>
    </row>
    <row r="15" spans="2:11" s="6" customFormat="1" ht="18" customHeight="1">
      <c r="B15" s="95"/>
      <c r="C15" s="96"/>
      <c r="D15" s="96"/>
      <c r="E15" s="17" t="s">
        <v>29</v>
      </c>
      <c r="F15" s="96"/>
      <c r="G15" s="96"/>
      <c r="H15" s="96"/>
      <c r="I15" s="98" t="s">
        <v>30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31</v>
      </c>
      <c r="E17" s="96"/>
      <c r="F17" s="96"/>
      <c r="G17" s="96"/>
      <c r="H17" s="96"/>
      <c r="I17" s="98" t="s">
        <v>28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30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33</v>
      </c>
      <c r="E20" s="96"/>
      <c r="F20" s="96"/>
      <c r="G20" s="96"/>
      <c r="H20" s="96"/>
      <c r="I20" s="98" t="s">
        <v>28</v>
      </c>
      <c r="J20" s="17">
        <f>IF('Rekapitulace stavby'!$AN$16="","",'Rekapitulace stavby'!$AN$16)</f>
      </c>
      <c r="K20" s="97"/>
    </row>
    <row r="21" spans="2:11" s="6" customFormat="1" ht="18" customHeight="1">
      <c r="B21" s="95"/>
      <c r="C21" s="96"/>
      <c r="D21" s="96"/>
      <c r="E21" s="17" t="str">
        <f>IF('Rekapitulace stavby'!$E$17="","",'Rekapitulace stavby'!$E$17)</f>
        <v> </v>
      </c>
      <c r="F21" s="96"/>
      <c r="G21" s="96"/>
      <c r="H21" s="96"/>
      <c r="I21" s="98" t="s">
        <v>30</v>
      </c>
      <c r="J21" s="17">
        <f>IF('Rekapitulace stavby'!$AN$17="","",'Rekapitulace stavby'!$AN$17)</f>
      </c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35</v>
      </c>
      <c r="E23" s="96"/>
      <c r="F23" s="96"/>
      <c r="G23" s="96"/>
      <c r="H23" s="96"/>
      <c r="J23" s="96"/>
      <c r="K23" s="97"/>
    </row>
    <row r="24" spans="2:11" s="99" customFormat="1" ht="13.5" customHeight="1">
      <c r="B24" s="100"/>
      <c r="C24" s="101"/>
      <c r="D24" s="101"/>
      <c r="E24" s="218"/>
      <c r="F24" s="252"/>
      <c r="G24" s="252"/>
      <c r="H24" s="252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36</v>
      </c>
      <c r="E27" s="96"/>
      <c r="F27" s="96"/>
      <c r="G27" s="96"/>
      <c r="H27" s="96"/>
      <c r="J27" s="65">
        <f>ROUND($J$81,2)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38</v>
      </c>
      <c r="G29" s="96"/>
      <c r="H29" s="96"/>
      <c r="I29" s="107" t="s">
        <v>37</v>
      </c>
      <c r="J29" s="28" t="s">
        <v>39</v>
      </c>
      <c r="K29" s="97"/>
    </row>
    <row r="30" spans="2:11" s="6" customFormat="1" ht="15" customHeight="1">
      <c r="B30" s="95"/>
      <c r="C30" s="96"/>
      <c r="D30" s="30" t="s">
        <v>40</v>
      </c>
      <c r="E30" s="30" t="s">
        <v>41</v>
      </c>
      <c r="F30" s="108">
        <f>ROUND(SUM($BE$81:$BE$95),2)</f>
        <v>0</v>
      </c>
      <c r="G30" s="96"/>
      <c r="H30" s="96"/>
      <c r="I30" s="109">
        <v>0.21</v>
      </c>
      <c r="J30" s="108">
        <f>ROUND(SUM($BE$81:$BE$95)*$I$30,2)</f>
        <v>0</v>
      </c>
      <c r="K30" s="97"/>
    </row>
    <row r="31" spans="2:11" s="6" customFormat="1" ht="15" customHeight="1">
      <c r="B31" s="95"/>
      <c r="C31" s="96"/>
      <c r="D31" s="96"/>
      <c r="E31" s="30" t="s">
        <v>42</v>
      </c>
      <c r="F31" s="108">
        <f>ROUND(SUM($BF$81:$BF$95),2)</f>
        <v>0</v>
      </c>
      <c r="G31" s="96"/>
      <c r="H31" s="96"/>
      <c r="I31" s="109">
        <v>0.15</v>
      </c>
      <c r="J31" s="108">
        <f>ROUND(SUM($BF$81:$BF$95)*$I$31,2)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43</v>
      </c>
      <c r="F32" s="108">
        <f>ROUND(SUM($BG$81:$BG$95),2)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44</v>
      </c>
      <c r="F33" s="108">
        <f>ROUND(SUM($BH$81:$BH$95),2)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45</v>
      </c>
      <c r="F34" s="108">
        <f>ROUND(SUM($BI$81:$BI$95),2)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46</v>
      </c>
      <c r="E36" s="111"/>
      <c r="F36" s="111"/>
      <c r="G36" s="112" t="s">
        <v>47</v>
      </c>
      <c r="H36" s="35" t="s">
        <v>48</v>
      </c>
      <c r="I36" s="113"/>
      <c r="J36" s="36">
        <f>ROUND(SUM($J$27:$J$34),2)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104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15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250" t="str">
        <f>$E$7</f>
        <v>Obnova vnějšího pláště hlavní budovy Hankova domu č.p. 299 ve Dvoře Králové n. Labem - pro rok 2019</v>
      </c>
      <c r="F45" s="251"/>
      <c r="G45" s="251"/>
      <c r="H45" s="251"/>
      <c r="J45" s="96"/>
      <c r="K45" s="97"/>
    </row>
    <row r="46" spans="2:11" s="6" customFormat="1" ht="15" customHeight="1">
      <c r="B46" s="95"/>
      <c r="C46" s="19" t="s">
        <v>102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230" t="str">
        <f>$E$9</f>
        <v>4 - Východní průčelí</v>
      </c>
      <c r="F47" s="251"/>
      <c r="G47" s="251"/>
      <c r="H47" s="251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 </v>
      </c>
      <c r="G49" s="96"/>
      <c r="H49" s="96"/>
      <c r="I49" s="98" t="s">
        <v>23</v>
      </c>
      <c r="J49" s="52" t="str">
        <f>IF($J$12="","",$J$12)</f>
        <v>15.03.2017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27</v>
      </c>
      <c r="D51" s="96"/>
      <c r="E51" s="96"/>
      <c r="F51" s="17" t="str">
        <f>$E$15</f>
        <v>Město Dvůr Králové nad Labem</v>
      </c>
      <c r="G51" s="96"/>
      <c r="H51" s="96"/>
      <c r="I51" s="98" t="s">
        <v>33</v>
      </c>
      <c r="J51" s="17" t="str">
        <f>$E$21</f>
        <v> </v>
      </c>
      <c r="K51" s="97"/>
    </row>
    <row r="52" spans="2:11" s="6" customFormat="1" ht="15" customHeight="1">
      <c r="B52" s="95"/>
      <c r="C52" s="19" t="s">
        <v>31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105</v>
      </c>
      <c r="D54" s="110"/>
      <c r="E54" s="110"/>
      <c r="F54" s="110"/>
      <c r="G54" s="110"/>
      <c r="H54" s="110"/>
      <c r="I54" s="123"/>
      <c r="J54" s="124" t="s">
        <v>106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107</v>
      </c>
      <c r="D56" s="96"/>
      <c r="E56" s="96"/>
      <c r="F56" s="96"/>
      <c r="G56" s="96"/>
      <c r="H56" s="96"/>
      <c r="J56" s="65">
        <f>ROUND($J$81,2)</f>
        <v>0</v>
      </c>
      <c r="K56" s="97"/>
      <c r="AU56" s="6" t="s">
        <v>108</v>
      </c>
    </row>
    <row r="57" spans="2:11" s="71" customFormat="1" ht="25.5" customHeight="1">
      <c r="B57" s="126"/>
      <c r="C57" s="127"/>
      <c r="D57" s="128" t="s">
        <v>109</v>
      </c>
      <c r="E57" s="128"/>
      <c r="F57" s="128"/>
      <c r="G57" s="128"/>
      <c r="H57" s="128"/>
      <c r="I57" s="129"/>
      <c r="J57" s="130">
        <f>ROUND($J$82,2)</f>
        <v>0</v>
      </c>
      <c r="K57" s="131"/>
    </row>
    <row r="58" spans="2:11" s="81" customFormat="1" ht="20.25" customHeight="1">
      <c r="B58" s="132"/>
      <c r="C58" s="83"/>
      <c r="D58" s="133" t="s">
        <v>113</v>
      </c>
      <c r="E58" s="133"/>
      <c r="F58" s="133"/>
      <c r="G58" s="133"/>
      <c r="H58" s="133"/>
      <c r="I58" s="134"/>
      <c r="J58" s="135">
        <f>ROUND($J$83,2)</f>
        <v>0</v>
      </c>
      <c r="K58" s="136"/>
    </row>
    <row r="59" spans="2:11" s="81" customFormat="1" ht="20.25" customHeight="1">
      <c r="B59" s="132"/>
      <c r="C59" s="83"/>
      <c r="D59" s="133" t="s">
        <v>114</v>
      </c>
      <c r="E59" s="133"/>
      <c r="F59" s="133"/>
      <c r="G59" s="133"/>
      <c r="H59" s="133"/>
      <c r="I59" s="134"/>
      <c r="J59" s="135">
        <f>ROUND($J$89,2)</f>
        <v>0</v>
      </c>
      <c r="K59" s="136"/>
    </row>
    <row r="60" spans="2:11" s="71" customFormat="1" ht="25.5" customHeight="1">
      <c r="B60" s="126"/>
      <c r="C60" s="127"/>
      <c r="D60" s="128" t="s">
        <v>117</v>
      </c>
      <c r="E60" s="128"/>
      <c r="F60" s="128"/>
      <c r="G60" s="128"/>
      <c r="H60" s="128"/>
      <c r="I60" s="129"/>
      <c r="J60" s="130">
        <f>ROUND($J$92,2)</f>
        <v>0</v>
      </c>
      <c r="K60" s="131"/>
    </row>
    <row r="61" spans="2:11" s="81" customFormat="1" ht="20.25" customHeight="1">
      <c r="B61" s="132"/>
      <c r="C61" s="83"/>
      <c r="D61" s="133" t="s">
        <v>124</v>
      </c>
      <c r="E61" s="133"/>
      <c r="F61" s="133"/>
      <c r="G61" s="133"/>
      <c r="H61" s="133"/>
      <c r="I61" s="134"/>
      <c r="J61" s="135">
        <f>ROUND($J$93,2)</f>
        <v>0</v>
      </c>
      <c r="K61" s="136"/>
    </row>
    <row r="62" spans="2:11" s="6" customFormat="1" ht="22.5" customHeight="1">
      <c r="B62" s="95"/>
      <c r="C62" s="96"/>
      <c r="D62" s="96"/>
      <c r="E62" s="96"/>
      <c r="F62" s="96"/>
      <c r="G62" s="96"/>
      <c r="H62" s="96"/>
      <c r="J62" s="96"/>
      <c r="K62" s="97"/>
    </row>
    <row r="63" spans="2:11" s="6" customFormat="1" ht="7.5" customHeight="1">
      <c r="B63" s="115"/>
      <c r="C63" s="116"/>
      <c r="D63" s="116"/>
      <c r="E63" s="116"/>
      <c r="F63" s="116"/>
      <c r="G63" s="116"/>
      <c r="H63" s="116"/>
      <c r="I63" s="117"/>
      <c r="J63" s="116"/>
      <c r="K63" s="118"/>
    </row>
    <row r="67" spans="2:12" s="6" customFormat="1" ht="7.5" customHeight="1">
      <c r="B67" s="137"/>
      <c r="C67" s="138"/>
      <c r="D67" s="138"/>
      <c r="E67" s="138"/>
      <c r="F67" s="138"/>
      <c r="G67" s="138"/>
      <c r="H67" s="138"/>
      <c r="I67" s="120"/>
      <c r="J67" s="138"/>
      <c r="K67" s="138"/>
      <c r="L67" s="139"/>
    </row>
    <row r="68" spans="2:12" s="6" customFormat="1" ht="37.5" customHeight="1">
      <c r="B68" s="95"/>
      <c r="C68" s="12" t="s">
        <v>127</v>
      </c>
      <c r="D68" s="96"/>
      <c r="E68" s="96"/>
      <c r="F68" s="96"/>
      <c r="G68" s="96"/>
      <c r="H68" s="96"/>
      <c r="J68" s="96"/>
      <c r="K68" s="96"/>
      <c r="L68" s="139"/>
    </row>
    <row r="69" spans="2:12" s="6" customFormat="1" ht="7.5" customHeight="1">
      <c r="B69" s="95"/>
      <c r="C69" s="96"/>
      <c r="D69" s="96"/>
      <c r="E69" s="96"/>
      <c r="F69" s="96"/>
      <c r="G69" s="96"/>
      <c r="H69" s="96"/>
      <c r="J69" s="96"/>
      <c r="K69" s="96"/>
      <c r="L69" s="139"/>
    </row>
    <row r="70" spans="2:12" s="6" customFormat="1" ht="15" customHeight="1">
      <c r="B70" s="95"/>
      <c r="C70" s="19" t="s">
        <v>15</v>
      </c>
      <c r="D70" s="96"/>
      <c r="E70" s="96"/>
      <c r="F70" s="96"/>
      <c r="G70" s="96"/>
      <c r="H70" s="96"/>
      <c r="J70" s="96"/>
      <c r="K70" s="96"/>
      <c r="L70" s="139"/>
    </row>
    <row r="71" spans="2:12" s="6" customFormat="1" ht="14.25" customHeight="1">
      <c r="B71" s="95"/>
      <c r="C71" s="96"/>
      <c r="D71" s="96"/>
      <c r="E71" s="250" t="str">
        <f>$E$7</f>
        <v>Obnova vnějšího pláště hlavní budovy Hankova domu č.p. 299 ve Dvoře Králové n. Labem - pro rok 2019</v>
      </c>
      <c r="F71" s="251"/>
      <c r="G71" s="251"/>
      <c r="H71" s="251"/>
      <c r="J71" s="96"/>
      <c r="K71" s="96"/>
      <c r="L71" s="139"/>
    </row>
    <row r="72" spans="2:12" s="6" customFormat="1" ht="15" customHeight="1">
      <c r="B72" s="95"/>
      <c r="C72" s="19" t="s">
        <v>102</v>
      </c>
      <c r="D72" s="96"/>
      <c r="E72" s="96"/>
      <c r="F72" s="96"/>
      <c r="G72" s="96"/>
      <c r="H72" s="96"/>
      <c r="J72" s="96"/>
      <c r="K72" s="96"/>
      <c r="L72" s="139"/>
    </row>
    <row r="73" spans="2:12" s="6" customFormat="1" ht="18" customHeight="1">
      <c r="B73" s="95"/>
      <c r="C73" s="96"/>
      <c r="D73" s="96"/>
      <c r="E73" s="230" t="str">
        <f>$E$9</f>
        <v>4 - Východní průčelí</v>
      </c>
      <c r="F73" s="251"/>
      <c r="G73" s="251"/>
      <c r="H73" s="251"/>
      <c r="J73" s="96"/>
      <c r="K73" s="96"/>
      <c r="L73" s="139"/>
    </row>
    <row r="74" spans="2:12" s="6" customFormat="1" ht="7.5" customHeight="1">
      <c r="B74" s="95"/>
      <c r="C74" s="96"/>
      <c r="D74" s="96"/>
      <c r="E74" s="96"/>
      <c r="F74" s="96"/>
      <c r="G74" s="96"/>
      <c r="H74" s="96"/>
      <c r="J74" s="96"/>
      <c r="K74" s="96"/>
      <c r="L74" s="139"/>
    </row>
    <row r="75" spans="2:12" s="6" customFormat="1" ht="18" customHeight="1">
      <c r="B75" s="95"/>
      <c r="C75" s="19" t="s">
        <v>21</v>
      </c>
      <c r="D75" s="96"/>
      <c r="E75" s="96"/>
      <c r="F75" s="17" t="str">
        <f>$F$12</f>
        <v> </v>
      </c>
      <c r="G75" s="96"/>
      <c r="H75" s="96"/>
      <c r="I75" s="98" t="s">
        <v>23</v>
      </c>
      <c r="J75" s="52" t="str">
        <f>IF($J$12="","",$J$12)</f>
        <v>15.03.2017</v>
      </c>
      <c r="K75" s="96"/>
      <c r="L75" s="139"/>
    </row>
    <row r="76" spans="2:12" s="6" customFormat="1" ht="7.5" customHeight="1">
      <c r="B76" s="95"/>
      <c r="C76" s="96"/>
      <c r="D76" s="96"/>
      <c r="E76" s="96"/>
      <c r="F76" s="96"/>
      <c r="G76" s="96"/>
      <c r="H76" s="96"/>
      <c r="J76" s="96"/>
      <c r="K76" s="96"/>
      <c r="L76" s="139"/>
    </row>
    <row r="77" spans="2:12" s="6" customFormat="1" ht="13.5" customHeight="1">
      <c r="B77" s="95"/>
      <c r="C77" s="19" t="s">
        <v>27</v>
      </c>
      <c r="D77" s="96"/>
      <c r="E77" s="96"/>
      <c r="F77" s="17" t="str">
        <f>$E$15</f>
        <v>Město Dvůr Králové nad Labem</v>
      </c>
      <c r="G77" s="96"/>
      <c r="H77" s="96"/>
      <c r="I77" s="98" t="s">
        <v>33</v>
      </c>
      <c r="J77" s="17" t="str">
        <f>$E$21</f>
        <v> </v>
      </c>
      <c r="K77" s="96"/>
      <c r="L77" s="139"/>
    </row>
    <row r="78" spans="2:12" s="6" customFormat="1" ht="15" customHeight="1">
      <c r="B78" s="95"/>
      <c r="C78" s="19" t="s">
        <v>31</v>
      </c>
      <c r="D78" s="96"/>
      <c r="E78" s="96"/>
      <c r="F78" s="17">
        <f>IF($E$18="","",$E$18)</f>
      </c>
      <c r="G78" s="96"/>
      <c r="H78" s="96"/>
      <c r="J78" s="96"/>
      <c r="K78" s="96"/>
      <c r="L78" s="139"/>
    </row>
    <row r="79" spans="2:12" s="6" customFormat="1" ht="11.25" customHeight="1">
      <c r="B79" s="95"/>
      <c r="C79" s="96"/>
      <c r="D79" s="96"/>
      <c r="E79" s="96"/>
      <c r="F79" s="96"/>
      <c r="G79" s="96"/>
      <c r="H79" s="96"/>
      <c r="J79" s="96"/>
      <c r="K79" s="96"/>
      <c r="L79" s="139"/>
    </row>
    <row r="80" spans="2:20" s="140" customFormat="1" ht="30" customHeight="1">
      <c r="B80" s="141"/>
      <c r="C80" s="142" t="s">
        <v>128</v>
      </c>
      <c r="D80" s="143" t="s">
        <v>55</v>
      </c>
      <c r="E80" s="143" t="s">
        <v>51</v>
      </c>
      <c r="F80" s="143" t="s">
        <v>129</v>
      </c>
      <c r="G80" s="143" t="s">
        <v>130</v>
      </c>
      <c r="H80" s="143" t="s">
        <v>131</v>
      </c>
      <c r="I80" s="144" t="s">
        <v>132</v>
      </c>
      <c r="J80" s="143" t="s">
        <v>133</v>
      </c>
      <c r="K80" s="145" t="s">
        <v>134</v>
      </c>
      <c r="L80" s="146"/>
      <c r="M80" s="58" t="s">
        <v>135</v>
      </c>
      <c r="N80" s="59" t="s">
        <v>40</v>
      </c>
      <c r="O80" s="59" t="s">
        <v>136</v>
      </c>
      <c r="P80" s="59" t="s">
        <v>137</v>
      </c>
      <c r="Q80" s="59" t="s">
        <v>138</v>
      </c>
      <c r="R80" s="59" t="s">
        <v>139</v>
      </c>
      <c r="S80" s="59" t="s">
        <v>140</v>
      </c>
      <c r="T80" s="60" t="s">
        <v>141</v>
      </c>
    </row>
    <row r="81" spans="2:63" s="6" customFormat="1" ht="30" customHeight="1">
      <c r="B81" s="95"/>
      <c r="C81" s="64" t="s">
        <v>107</v>
      </c>
      <c r="D81" s="96"/>
      <c r="E81" s="96"/>
      <c r="F81" s="96"/>
      <c r="G81" s="96"/>
      <c r="H81" s="96"/>
      <c r="J81" s="147">
        <f>$BK$81</f>
        <v>0</v>
      </c>
      <c r="K81" s="96"/>
      <c r="L81" s="139"/>
      <c r="M81" s="148"/>
      <c r="N81" s="103"/>
      <c r="O81" s="103"/>
      <c r="P81" s="149">
        <f>$P$82+$P$92</f>
        <v>0</v>
      </c>
      <c r="Q81" s="103"/>
      <c r="R81" s="149">
        <f>$R$82+$R$92</f>
        <v>6.96796314</v>
      </c>
      <c r="S81" s="103"/>
      <c r="T81" s="150">
        <f>$T$82+$T$92</f>
        <v>6.066540000000001</v>
      </c>
      <c r="AT81" s="6" t="s">
        <v>69</v>
      </c>
      <c r="AU81" s="6" t="s">
        <v>108</v>
      </c>
      <c r="BK81" s="151">
        <f>$BK$82+$BK$92</f>
        <v>0</v>
      </c>
    </row>
    <row r="82" spans="2:63" s="152" customFormat="1" ht="38.25" customHeight="1">
      <c r="B82" s="153"/>
      <c r="C82" s="154"/>
      <c r="D82" s="154" t="s">
        <v>69</v>
      </c>
      <c r="E82" s="155" t="s">
        <v>142</v>
      </c>
      <c r="F82" s="155" t="s">
        <v>143</v>
      </c>
      <c r="G82" s="154"/>
      <c r="H82" s="154"/>
      <c r="J82" s="156">
        <f>$BK$82</f>
        <v>0</v>
      </c>
      <c r="K82" s="154"/>
      <c r="L82" s="157"/>
      <c r="M82" s="158"/>
      <c r="N82" s="154"/>
      <c r="O82" s="154"/>
      <c r="P82" s="159">
        <f>$P$83+$P$89</f>
        <v>0</v>
      </c>
      <c r="Q82" s="154"/>
      <c r="R82" s="159">
        <f>$R$83+$R$89</f>
        <v>6.94774134</v>
      </c>
      <c r="S82" s="154"/>
      <c r="T82" s="160">
        <f>$T$83+$T$89</f>
        <v>6.066540000000001</v>
      </c>
      <c r="AR82" s="161" t="s">
        <v>20</v>
      </c>
      <c r="AT82" s="161" t="s">
        <v>69</v>
      </c>
      <c r="AU82" s="161" t="s">
        <v>70</v>
      </c>
      <c r="AY82" s="161" t="s">
        <v>144</v>
      </c>
      <c r="BK82" s="162">
        <f>$BK$83+$BK$89</f>
        <v>0</v>
      </c>
    </row>
    <row r="83" spans="2:63" s="152" customFormat="1" ht="20.25" customHeight="1">
      <c r="B83" s="153"/>
      <c r="C83" s="154"/>
      <c r="D83" s="154" t="s">
        <v>69</v>
      </c>
      <c r="E83" s="163" t="s">
        <v>169</v>
      </c>
      <c r="F83" s="163" t="s">
        <v>170</v>
      </c>
      <c r="G83" s="154"/>
      <c r="H83" s="154"/>
      <c r="J83" s="164">
        <f>$BK$83</f>
        <v>0</v>
      </c>
      <c r="K83" s="154"/>
      <c r="L83" s="157"/>
      <c r="M83" s="158"/>
      <c r="N83" s="154"/>
      <c r="O83" s="154"/>
      <c r="P83" s="159">
        <f>SUM($P$84:$P$88)</f>
        <v>0</v>
      </c>
      <c r="Q83" s="154"/>
      <c r="R83" s="159">
        <f>SUM($R$84:$R$88)</f>
        <v>6.94774134</v>
      </c>
      <c r="S83" s="154"/>
      <c r="T83" s="160">
        <f>SUM($T$84:$T$88)</f>
        <v>0</v>
      </c>
      <c r="AR83" s="161" t="s">
        <v>20</v>
      </c>
      <c r="AT83" s="161" t="s">
        <v>69</v>
      </c>
      <c r="AU83" s="161" t="s">
        <v>20</v>
      </c>
      <c r="AY83" s="161" t="s">
        <v>144</v>
      </c>
      <c r="BK83" s="162">
        <f>SUM($BK$84:$BK$88)</f>
        <v>0</v>
      </c>
    </row>
    <row r="84" spans="2:65" s="6" customFormat="1" ht="13.5" customHeight="1">
      <c r="B84" s="95"/>
      <c r="C84" s="165" t="s">
        <v>20</v>
      </c>
      <c r="D84" s="165" t="s">
        <v>147</v>
      </c>
      <c r="E84" s="166" t="s">
        <v>735</v>
      </c>
      <c r="F84" s="167" t="s">
        <v>1160</v>
      </c>
      <c r="G84" s="168" t="s">
        <v>150</v>
      </c>
      <c r="H84" s="169">
        <v>33.703</v>
      </c>
      <c r="I84" s="170"/>
      <c r="J84" s="171">
        <f>ROUND($I$84*$H$84,2)</f>
        <v>0</v>
      </c>
      <c r="K84" s="167"/>
      <c r="L84" s="139"/>
      <c r="M84" s="172"/>
      <c r="N84" s="173" t="s">
        <v>41</v>
      </c>
      <c r="O84" s="96"/>
      <c r="P84" s="96"/>
      <c r="Q84" s="174">
        <v>0.14018</v>
      </c>
      <c r="R84" s="174">
        <f>$Q$84*$H$84</f>
        <v>4.72448654</v>
      </c>
      <c r="S84" s="174">
        <v>0</v>
      </c>
      <c r="T84" s="175">
        <f>$S$84*$H$84</f>
        <v>0</v>
      </c>
      <c r="AR84" s="99" t="s">
        <v>94</v>
      </c>
      <c r="AT84" s="99" t="s">
        <v>147</v>
      </c>
      <c r="AU84" s="99" t="s">
        <v>78</v>
      </c>
      <c r="AY84" s="6" t="s">
        <v>144</v>
      </c>
      <c r="BE84" s="176">
        <f>IF($N$84="základní",$J$84,0)</f>
        <v>0</v>
      </c>
      <c r="BF84" s="176">
        <f>IF($N$84="snížená",$J$84,0)</f>
        <v>0</v>
      </c>
      <c r="BG84" s="176">
        <f>IF($N$84="zákl. přenesená",$J$84,0)</f>
        <v>0</v>
      </c>
      <c r="BH84" s="176">
        <f>IF($N$84="sníž. přenesená",$J$84,0)</f>
        <v>0</v>
      </c>
      <c r="BI84" s="176">
        <f>IF($N$84="nulová",$J$84,0)</f>
        <v>0</v>
      </c>
      <c r="BJ84" s="99" t="s">
        <v>20</v>
      </c>
      <c r="BK84" s="176">
        <f>ROUND($I$84*$H$84,2)</f>
        <v>0</v>
      </c>
      <c r="BL84" s="99" t="s">
        <v>94</v>
      </c>
      <c r="BM84" s="99" t="s">
        <v>1161</v>
      </c>
    </row>
    <row r="85" spans="2:47" s="6" customFormat="1" ht="105.75" customHeight="1">
      <c r="B85" s="95"/>
      <c r="C85" s="96"/>
      <c r="D85" s="179" t="s">
        <v>161</v>
      </c>
      <c r="E85" s="96"/>
      <c r="F85" s="186" t="s">
        <v>738</v>
      </c>
      <c r="G85" s="96"/>
      <c r="H85" s="96"/>
      <c r="J85" s="96"/>
      <c r="K85" s="96"/>
      <c r="L85" s="139"/>
      <c r="M85" s="187"/>
      <c r="N85" s="96"/>
      <c r="O85" s="96"/>
      <c r="P85" s="96"/>
      <c r="Q85" s="96"/>
      <c r="R85" s="96"/>
      <c r="S85" s="96"/>
      <c r="T85" s="188"/>
      <c r="AT85" s="6" t="s">
        <v>161</v>
      </c>
      <c r="AU85" s="6" t="s">
        <v>78</v>
      </c>
    </row>
    <row r="86" spans="2:51" s="6" customFormat="1" ht="13.5" customHeight="1">
      <c r="B86" s="177"/>
      <c r="C86" s="178"/>
      <c r="D86" s="189" t="s">
        <v>153</v>
      </c>
      <c r="E86" s="178"/>
      <c r="F86" s="180" t="s">
        <v>1162</v>
      </c>
      <c r="G86" s="178"/>
      <c r="H86" s="181">
        <v>33.703</v>
      </c>
      <c r="J86" s="178"/>
      <c r="K86" s="178"/>
      <c r="L86" s="182"/>
      <c r="M86" s="183"/>
      <c r="N86" s="178"/>
      <c r="O86" s="178"/>
      <c r="P86" s="178"/>
      <c r="Q86" s="178"/>
      <c r="R86" s="178"/>
      <c r="S86" s="178"/>
      <c r="T86" s="184"/>
      <c r="AT86" s="185" t="s">
        <v>153</v>
      </c>
      <c r="AU86" s="185" t="s">
        <v>78</v>
      </c>
      <c r="AV86" s="185" t="s">
        <v>78</v>
      </c>
      <c r="AW86" s="185" t="s">
        <v>108</v>
      </c>
      <c r="AX86" s="185" t="s">
        <v>70</v>
      </c>
      <c r="AY86" s="185" t="s">
        <v>144</v>
      </c>
    </row>
    <row r="87" spans="2:65" s="6" customFormat="1" ht="24" customHeight="1">
      <c r="B87" s="95"/>
      <c r="C87" s="165" t="s">
        <v>88</v>
      </c>
      <c r="D87" s="165" t="s">
        <v>147</v>
      </c>
      <c r="E87" s="166" t="s">
        <v>741</v>
      </c>
      <c r="F87" s="167" t="s">
        <v>742</v>
      </c>
      <c r="G87" s="168" t="s">
        <v>150</v>
      </c>
      <c r="H87" s="169">
        <v>15.86</v>
      </c>
      <c r="I87" s="170"/>
      <c r="J87" s="171">
        <f>ROUND($I$87*$H$87,2)</f>
        <v>0</v>
      </c>
      <c r="K87" s="167"/>
      <c r="L87" s="139"/>
      <c r="M87" s="172"/>
      <c r="N87" s="173" t="s">
        <v>41</v>
      </c>
      <c r="O87" s="96"/>
      <c r="P87" s="96"/>
      <c r="Q87" s="174">
        <v>0.14018</v>
      </c>
      <c r="R87" s="174">
        <f>$Q$87*$H$87</f>
        <v>2.2232548</v>
      </c>
      <c r="S87" s="174">
        <v>0</v>
      </c>
      <c r="T87" s="175">
        <f>$S$87*$H$87</f>
        <v>0</v>
      </c>
      <c r="AR87" s="99" t="s">
        <v>94</v>
      </c>
      <c r="AT87" s="99" t="s">
        <v>147</v>
      </c>
      <c r="AU87" s="99" t="s">
        <v>78</v>
      </c>
      <c r="AY87" s="6" t="s">
        <v>144</v>
      </c>
      <c r="BE87" s="176">
        <f>IF($N$87="základní",$J$87,0)</f>
        <v>0</v>
      </c>
      <c r="BF87" s="176">
        <f>IF($N$87="snížená",$J$87,0)</f>
        <v>0</v>
      </c>
      <c r="BG87" s="176">
        <f>IF($N$87="zákl. přenesená",$J$87,0)</f>
        <v>0</v>
      </c>
      <c r="BH87" s="176">
        <f>IF($N$87="sníž. přenesená",$J$87,0)</f>
        <v>0</v>
      </c>
      <c r="BI87" s="176">
        <f>IF($N$87="nulová",$J$87,0)</f>
        <v>0</v>
      </c>
      <c r="BJ87" s="99" t="s">
        <v>20</v>
      </c>
      <c r="BK87" s="176">
        <f>ROUND($I$87*$H$87,2)</f>
        <v>0</v>
      </c>
      <c r="BL87" s="99" t="s">
        <v>94</v>
      </c>
      <c r="BM87" s="99" t="s">
        <v>1163</v>
      </c>
    </row>
    <row r="88" spans="2:51" s="6" customFormat="1" ht="13.5" customHeight="1">
      <c r="B88" s="177"/>
      <c r="C88" s="178"/>
      <c r="D88" s="179" t="s">
        <v>153</v>
      </c>
      <c r="E88" s="180"/>
      <c r="F88" s="180" t="s">
        <v>1164</v>
      </c>
      <c r="G88" s="178"/>
      <c r="H88" s="181">
        <v>15.86</v>
      </c>
      <c r="J88" s="178"/>
      <c r="K88" s="178"/>
      <c r="L88" s="182"/>
      <c r="M88" s="183"/>
      <c r="N88" s="178"/>
      <c r="O88" s="178"/>
      <c r="P88" s="178"/>
      <c r="Q88" s="178"/>
      <c r="R88" s="178"/>
      <c r="S88" s="178"/>
      <c r="T88" s="184"/>
      <c r="AT88" s="185" t="s">
        <v>153</v>
      </c>
      <c r="AU88" s="185" t="s">
        <v>78</v>
      </c>
      <c r="AV88" s="185" t="s">
        <v>78</v>
      </c>
      <c r="AW88" s="185" t="s">
        <v>108</v>
      </c>
      <c r="AX88" s="185" t="s">
        <v>70</v>
      </c>
      <c r="AY88" s="185" t="s">
        <v>144</v>
      </c>
    </row>
    <row r="89" spans="2:63" s="152" customFormat="1" ht="30" customHeight="1">
      <c r="B89" s="153"/>
      <c r="C89" s="154"/>
      <c r="D89" s="154" t="s">
        <v>69</v>
      </c>
      <c r="E89" s="163" t="s">
        <v>485</v>
      </c>
      <c r="F89" s="163" t="s">
        <v>486</v>
      </c>
      <c r="G89" s="154"/>
      <c r="H89" s="154"/>
      <c r="J89" s="164">
        <f>$BK$89</f>
        <v>0</v>
      </c>
      <c r="K89" s="154"/>
      <c r="L89" s="157"/>
      <c r="M89" s="158"/>
      <c r="N89" s="154"/>
      <c r="O89" s="154"/>
      <c r="P89" s="159">
        <f>SUM($P$90:$P$91)</f>
        <v>0</v>
      </c>
      <c r="Q89" s="154"/>
      <c r="R89" s="159">
        <f>SUM($R$90:$R$91)</f>
        <v>0</v>
      </c>
      <c r="S89" s="154"/>
      <c r="T89" s="160">
        <f>SUM($T$90:$T$91)</f>
        <v>6.066540000000001</v>
      </c>
      <c r="AR89" s="161" t="s">
        <v>20</v>
      </c>
      <c r="AT89" s="161" t="s">
        <v>69</v>
      </c>
      <c r="AU89" s="161" t="s">
        <v>20</v>
      </c>
      <c r="AY89" s="161" t="s">
        <v>144</v>
      </c>
      <c r="BK89" s="162">
        <f>SUM($BK$90:$BK$91)</f>
        <v>0</v>
      </c>
    </row>
    <row r="90" spans="2:65" s="6" customFormat="1" ht="13.5" customHeight="1">
      <c r="B90" s="95"/>
      <c r="C90" s="165" t="s">
        <v>78</v>
      </c>
      <c r="D90" s="165" t="s">
        <v>147</v>
      </c>
      <c r="E90" s="166" t="s">
        <v>868</v>
      </c>
      <c r="F90" s="167" t="s">
        <v>869</v>
      </c>
      <c r="G90" s="168" t="s">
        <v>150</v>
      </c>
      <c r="H90" s="169">
        <v>33.703</v>
      </c>
      <c r="I90" s="170"/>
      <c r="J90" s="171">
        <f>ROUND($I$90*$H$90,2)</f>
        <v>0</v>
      </c>
      <c r="K90" s="167"/>
      <c r="L90" s="139"/>
      <c r="M90" s="172"/>
      <c r="N90" s="173" t="s">
        <v>41</v>
      </c>
      <c r="O90" s="96"/>
      <c r="P90" s="96"/>
      <c r="Q90" s="174">
        <v>0</v>
      </c>
      <c r="R90" s="174">
        <f>$Q$90*$H$90</f>
        <v>0</v>
      </c>
      <c r="S90" s="174">
        <v>0.18</v>
      </c>
      <c r="T90" s="175">
        <f>$S$90*$H$90</f>
        <v>6.066540000000001</v>
      </c>
      <c r="AR90" s="99" t="s">
        <v>94</v>
      </c>
      <c r="AT90" s="99" t="s">
        <v>147</v>
      </c>
      <c r="AU90" s="99" t="s">
        <v>78</v>
      </c>
      <c r="AY90" s="6" t="s">
        <v>144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20</v>
      </c>
      <c r="BK90" s="176">
        <f>ROUND($I$90*$H$90,2)</f>
        <v>0</v>
      </c>
      <c r="BL90" s="99" t="s">
        <v>94</v>
      </c>
      <c r="BM90" s="99" t="s">
        <v>1165</v>
      </c>
    </row>
    <row r="91" spans="2:51" s="6" customFormat="1" ht="13.5" customHeight="1">
      <c r="B91" s="177"/>
      <c r="C91" s="178"/>
      <c r="D91" s="179" t="s">
        <v>153</v>
      </c>
      <c r="E91" s="180"/>
      <c r="F91" s="180" t="s">
        <v>1162</v>
      </c>
      <c r="G91" s="178"/>
      <c r="H91" s="181">
        <v>33.703</v>
      </c>
      <c r="J91" s="178"/>
      <c r="K91" s="178"/>
      <c r="L91" s="182"/>
      <c r="M91" s="183"/>
      <c r="N91" s="178"/>
      <c r="O91" s="178"/>
      <c r="P91" s="178"/>
      <c r="Q91" s="178"/>
      <c r="R91" s="178"/>
      <c r="S91" s="178"/>
      <c r="T91" s="184"/>
      <c r="AT91" s="185" t="s">
        <v>153</v>
      </c>
      <c r="AU91" s="185" t="s">
        <v>78</v>
      </c>
      <c r="AV91" s="185" t="s">
        <v>78</v>
      </c>
      <c r="AW91" s="185" t="s">
        <v>108</v>
      </c>
      <c r="AX91" s="185" t="s">
        <v>70</v>
      </c>
      <c r="AY91" s="185" t="s">
        <v>144</v>
      </c>
    </row>
    <row r="92" spans="2:63" s="152" customFormat="1" ht="38.25" customHeight="1">
      <c r="B92" s="153"/>
      <c r="C92" s="154"/>
      <c r="D92" s="154" t="s">
        <v>69</v>
      </c>
      <c r="E92" s="155" t="s">
        <v>587</v>
      </c>
      <c r="F92" s="155" t="s">
        <v>588</v>
      </c>
      <c r="G92" s="154"/>
      <c r="H92" s="154"/>
      <c r="J92" s="156">
        <f>$BK$92</f>
        <v>0</v>
      </c>
      <c r="K92" s="154"/>
      <c r="L92" s="157"/>
      <c r="M92" s="158"/>
      <c r="N92" s="154"/>
      <c r="O92" s="154"/>
      <c r="P92" s="159">
        <f>$P$93</f>
        <v>0</v>
      </c>
      <c r="Q92" s="154"/>
      <c r="R92" s="159">
        <f>$R$93</f>
        <v>0.0202218</v>
      </c>
      <c r="S92" s="154"/>
      <c r="T92" s="160">
        <f>$T$93</f>
        <v>0</v>
      </c>
      <c r="AR92" s="161" t="s">
        <v>78</v>
      </c>
      <c r="AT92" s="161" t="s">
        <v>69</v>
      </c>
      <c r="AU92" s="161" t="s">
        <v>70</v>
      </c>
      <c r="AY92" s="161" t="s">
        <v>144</v>
      </c>
      <c r="BK92" s="162">
        <f>$BK$93</f>
        <v>0</v>
      </c>
    </row>
    <row r="93" spans="2:63" s="152" customFormat="1" ht="20.25" customHeight="1">
      <c r="B93" s="153"/>
      <c r="C93" s="154"/>
      <c r="D93" s="154" t="s">
        <v>69</v>
      </c>
      <c r="E93" s="163" t="s">
        <v>666</v>
      </c>
      <c r="F93" s="163" t="s">
        <v>667</v>
      </c>
      <c r="G93" s="154"/>
      <c r="H93" s="154"/>
      <c r="J93" s="164">
        <f>$BK$93</f>
        <v>0</v>
      </c>
      <c r="K93" s="154"/>
      <c r="L93" s="157"/>
      <c r="M93" s="158"/>
      <c r="N93" s="154"/>
      <c r="O93" s="154"/>
      <c r="P93" s="159">
        <f>SUM($P$94:$P$95)</f>
        <v>0</v>
      </c>
      <c r="Q93" s="154"/>
      <c r="R93" s="159">
        <f>SUM($R$94:$R$95)</f>
        <v>0.0202218</v>
      </c>
      <c r="S93" s="154"/>
      <c r="T93" s="160">
        <f>SUM($T$94:$T$95)</f>
        <v>0</v>
      </c>
      <c r="AR93" s="161" t="s">
        <v>78</v>
      </c>
      <c r="AT93" s="161" t="s">
        <v>69</v>
      </c>
      <c r="AU93" s="161" t="s">
        <v>20</v>
      </c>
      <c r="AY93" s="161" t="s">
        <v>144</v>
      </c>
      <c r="BK93" s="162">
        <f>SUM($BK$94:$BK$95)</f>
        <v>0</v>
      </c>
    </row>
    <row r="94" spans="2:65" s="6" customFormat="1" ht="13.5" customHeight="1">
      <c r="B94" s="95"/>
      <c r="C94" s="165" t="s">
        <v>94</v>
      </c>
      <c r="D94" s="165" t="s">
        <v>147</v>
      </c>
      <c r="E94" s="166" t="s">
        <v>669</v>
      </c>
      <c r="F94" s="167" t="s">
        <v>670</v>
      </c>
      <c r="G94" s="168" t="s">
        <v>150</v>
      </c>
      <c r="H94" s="169">
        <v>33.703</v>
      </c>
      <c r="I94" s="170"/>
      <c r="J94" s="171">
        <f>ROUND($I$94*$H$94,2)</f>
        <v>0</v>
      </c>
      <c r="K94" s="167"/>
      <c r="L94" s="139"/>
      <c r="M94" s="172"/>
      <c r="N94" s="173" t="s">
        <v>41</v>
      </c>
      <c r="O94" s="96"/>
      <c r="P94" s="96"/>
      <c r="Q94" s="174">
        <v>0.0006</v>
      </c>
      <c r="R94" s="174">
        <f>$Q$94*$H$94</f>
        <v>0.0202218</v>
      </c>
      <c r="S94" s="174">
        <v>0</v>
      </c>
      <c r="T94" s="175">
        <f>$S$94*$H$94</f>
        <v>0</v>
      </c>
      <c r="AR94" s="99" t="s">
        <v>94</v>
      </c>
      <c r="AT94" s="99" t="s">
        <v>147</v>
      </c>
      <c r="AU94" s="99" t="s">
        <v>78</v>
      </c>
      <c r="AY94" s="6" t="s">
        <v>144</v>
      </c>
      <c r="BE94" s="176">
        <f>IF($N$94="základní",$J$94,0)</f>
        <v>0</v>
      </c>
      <c r="BF94" s="176">
        <f>IF($N$94="snížená",$J$94,0)</f>
        <v>0</v>
      </c>
      <c r="BG94" s="176">
        <f>IF($N$94="zákl. přenesená",$J$94,0)</f>
        <v>0</v>
      </c>
      <c r="BH94" s="176">
        <f>IF($N$94="sníž. přenesená",$J$94,0)</f>
        <v>0</v>
      </c>
      <c r="BI94" s="176">
        <f>IF($N$94="nulová",$J$94,0)</f>
        <v>0</v>
      </c>
      <c r="BJ94" s="99" t="s">
        <v>20</v>
      </c>
      <c r="BK94" s="176">
        <f>ROUND($I$94*$H$94,2)</f>
        <v>0</v>
      </c>
      <c r="BL94" s="99" t="s">
        <v>94</v>
      </c>
      <c r="BM94" s="99" t="s">
        <v>1166</v>
      </c>
    </row>
    <row r="95" spans="2:51" s="6" customFormat="1" ht="13.5" customHeight="1">
      <c r="B95" s="177"/>
      <c r="C95" s="178"/>
      <c r="D95" s="179" t="s">
        <v>153</v>
      </c>
      <c r="E95" s="180"/>
      <c r="F95" s="180" t="s">
        <v>1162</v>
      </c>
      <c r="G95" s="178"/>
      <c r="H95" s="181">
        <v>33.703</v>
      </c>
      <c r="J95" s="178"/>
      <c r="K95" s="178"/>
      <c r="L95" s="182"/>
      <c r="M95" s="205"/>
      <c r="N95" s="206"/>
      <c r="O95" s="206"/>
      <c r="P95" s="206"/>
      <c r="Q95" s="206"/>
      <c r="R95" s="206"/>
      <c r="S95" s="206"/>
      <c r="T95" s="207"/>
      <c r="AT95" s="185" t="s">
        <v>153</v>
      </c>
      <c r="AU95" s="185" t="s">
        <v>78</v>
      </c>
      <c r="AV95" s="185" t="s">
        <v>78</v>
      </c>
      <c r="AW95" s="185" t="s">
        <v>108</v>
      </c>
      <c r="AX95" s="185" t="s">
        <v>70</v>
      </c>
      <c r="AY95" s="185" t="s">
        <v>144</v>
      </c>
    </row>
    <row r="96" spans="2:12" s="6" customFormat="1" ht="7.5" customHeight="1">
      <c r="B96" s="115"/>
      <c r="C96" s="116"/>
      <c r="D96" s="116"/>
      <c r="E96" s="116"/>
      <c r="F96" s="116"/>
      <c r="G96" s="116"/>
      <c r="H96" s="116"/>
      <c r="I96" s="117"/>
      <c r="J96" s="116"/>
      <c r="K96" s="116"/>
      <c r="L96" s="139"/>
    </row>
    <row r="309" s="2" customFormat="1" ht="12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56"/>
      <c r="C1" s="256"/>
      <c r="D1" s="255" t="s">
        <v>1</v>
      </c>
      <c r="E1" s="256"/>
      <c r="F1" s="257" t="s">
        <v>1182</v>
      </c>
      <c r="G1" s="262" t="s">
        <v>1183</v>
      </c>
      <c r="H1" s="262"/>
      <c r="I1" s="256"/>
      <c r="J1" s="257" t="s">
        <v>1184</v>
      </c>
      <c r="K1" s="255" t="s">
        <v>100</v>
      </c>
      <c r="L1" s="257" t="s">
        <v>1185</v>
      </c>
      <c r="M1" s="257"/>
      <c r="N1" s="257"/>
      <c r="O1" s="257"/>
      <c r="P1" s="257"/>
      <c r="Q1" s="257"/>
      <c r="R1" s="257"/>
      <c r="S1" s="257"/>
      <c r="T1" s="257"/>
      <c r="U1" s="253"/>
      <c r="V1" s="2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9"/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101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250" t="str">
        <f>'Rekapitulace stavby'!$K$6</f>
        <v>Obnova vnějšího pláště hlavní budovy Hankova domu č.p. 299 ve Dvoře Králové n. Labem - pro rok 2019</v>
      </c>
      <c r="F7" s="215"/>
      <c r="G7" s="215"/>
      <c r="H7" s="215"/>
      <c r="J7" s="11"/>
      <c r="K7" s="13"/>
    </row>
    <row r="8" spans="2:11" s="6" customFormat="1" ht="13.5" customHeight="1">
      <c r="B8" s="95"/>
      <c r="C8" s="96"/>
      <c r="D8" s="19" t="s">
        <v>102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230" t="s">
        <v>1167</v>
      </c>
      <c r="F9" s="251"/>
      <c r="G9" s="251"/>
      <c r="H9" s="251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18</v>
      </c>
      <c r="E11" s="96"/>
      <c r="F11" s="17"/>
      <c r="G11" s="96"/>
      <c r="H11" s="96"/>
      <c r="I11" s="98" t="s">
        <v>19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22</v>
      </c>
      <c r="G12" s="96"/>
      <c r="H12" s="96"/>
      <c r="I12" s="98" t="s">
        <v>23</v>
      </c>
      <c r="J12" s="52" t="str">
        <f>'Rekapitulace stavby'!$AN$8</f>
        <v>15.03.2017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27</v>
      </c>
      <c r="E14" s="96"/>
      <c r="F14" s="96"/>
      <c r="G14" s="96"/>
      <c r="H14" s="96"/>
      <c r="I14" s="98" t="s">
        <v>28</v>
      </c>
      <c r="J14" s="17"/>
      <c r="K14" s="97"/>
    </row>
    <row r="15" spans="2:11" s="6" customFormat="1" ht="18" customHeight="1">
      <c r="B15" s="95"/>
      <c r="C15" s="96"/>
      <c r="D15" s="96"/>
      <c r="E15" s="17" t="s">
        <v>29</v>
      </c>
      <c r="F15" s="96"/>
      <c r="G15" s="96"/>
      <c r="H15" s="96"/>
      <c r="I15" s="98" t="s">
        <v>30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31</v>
      </c>
      <c r="E17" s="96"/>
      <c r="F17" s="96"/>
      <c r="G17" s="96"/>
      <c r="H17" s="96"/>
      <c r="I17" s="98" t="s">
        <v>28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30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33</v>
      </c>
      <c r="E20" s="96"/>
      <c r="F20" s="96"/>
      <c r="G20" s="96"/>
      <c r="H20" s="96"/>
      <c r="I20" s="98" t="s">
        <v>28</v>
      </c>
      <c r="J20" s="17">
        <f>IF('Rekapitulace stavby'!$AN$16="","",'Rekapitulace stavby'!$AN$16)</f>
      </c>
      <c r="K20" s="97"/>
    </row>
    <row r="21" spans="2:11" s="6" customFormat="1" ht="18" customHeight="1">
      <c r="B21" s="95"/>
      <c r="C21" s="96"/>
      <c r="D21" s="96"/>
      <c r="E21" s="17" t="str">
        <f>IF('Rekapitulace stavby'!$E$17="","",'Rekapitulace stavby'!$E$17)</f>
        <v> </v>
      </c>
      <c r="F21" s="96"/>
      <c r="G21" s="96"/>
      <c r="H21" s="96"/>
      <c r="I21" s="98" t="s">
        <v>30</v>
      </c>
      <c r="J21" s="17">
        <f>IF('Rekapitulace stavby'!$AN$17="","",'Rekapitulace stavby'!$AN$17)</f>
      </c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35</v>
      </c>
      <c r="E23" s="96"/>
      <c r="F23" s="96"/>
      <c r="G23" s="96"/>
      <c r="H23" s="96"/>
      <c r="J23" s="96"/>
      <c r="K23" s="97"/>
    </row>
    <row r="24" spans="2:11" s="99" customFormat="1" ht="13.5" customHeight="1">
      <c r="B24" s="100"/>
      <c r="C24" s="101"/>
      <c r="D24" s="101"/>
      <c r="E24" s="218"/>
      <c r="F24" s="252"/>
      <c r="G24" s="252"/>
      <c r="H24" s="252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36</v>
      </c>
      <c r="E27" s="96"/>
      <c r="F27" s="96"/>
      <c r="G27" s="96"/>
      <c r="H27" s="96"/>
      <c r="J27" s="65">
        <f>ROUND($J$81,2)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38</v>
      </c>
      <c r="G29" s="96"/>
      <c r="H29" s="96"/>
      <c r="I29" s="107" t="s">
        <v>37</v>
      </c>
      <c r="J29" s="28" t="s">
        <v>39</v>
      </c>
      <c r="K29" s="97"/>
    </row>
    <row r="30" spans="2:11" s="6" customFormat="1" ht="15" customHeight="1">
      <c r="B30" s="95"/>
      <c r="C30" s="96"/>
      <c r="D30" s="30" t="s">
        <v>40</v>
      </c>
      <c r="E30" s="30" t="s">
        <v>41</v>
      </c>
      <c r="F30" s="108">
        <f>ROUND(SUM($BE$81:$BE$101),2)</f>
        <v>0</v>
      </c>
      <c r="G30" s="96"/>
      <c r="H30" s="96"/>
      <c r="I30" s="109">
        <v>0.21</v>
      </c>
      <c r="J30" s="108">
        <f>ROUND(SUM($BE$81:$BE$101)*$I$30,2)</f>
        <v>0</v>
      </c>
      <c r="K30" s="97"/>
    </row>
    <row r="31" spans="2:11" s="6" customFormat="1" ht="15" customHeight="1">
      <c r="B31" s="95"/>
      <c r="C31" s="96"/>
      <c r="D31" s="96"/>
      <c r="E31" s="30" t="s">
        <v>42</v>
      </c>
      <c r="F31" s="108">
        <f>ROUND(SUM($BF$81:$BF$101),2)</f>
        <v>0</v>
      </c>
      <c r="G31" s="96"/>
      <c r="H31" s="96"/>
      <c r="I31" s="109">
        <v>0.15</v>
      </c>
      <c r="J31" s="108">
        <f>ROUND(SUM($BF$81:$BF$101)*$I$31,2)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43</v>
      </c>
      <c r="F32" s="108">
        <f>ROUND(SUM($BG$81:$BG$101),2)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44</v>
      </c>
      <c r="F33" s="108">
        <f>ROUND(SUM($BH$81:$BH$101),2)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45</v>
      </c>
      <c r="F34" s="108">
        <f>ROUND(SUM($BI$81:$BI$101),2)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46</v>
      </c>
      <c r="E36" s="111"/>
      <c r="F36" s="111"/>
      <c r="G36" s="112" t="s">
        <v>47</v>
      </c>
      <c r="H36" s="35" t="s">
        <v>48</v>
      </c>
      <c r="I36" s="113"/>
      <c r="J36" s="36">
        <f>ROUND(SUM($J$27:$J$34),2)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104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15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250" t="str">
        <f>$E$7</f>
        <v>Obnova vnějšího pláště hlavní budovy Hankova domu č.p. 299 ve Dvoře Králové n. Labem - pro rok 2019</v>
      </c>
      <c r="F45" s="251"/>
      <c r="G45" s="251"/>
      <c r="H45" s="251"/>
      <c r="J45" s="96"/>
      <c r="K45" s="97"/>
    </row>
    <row r="46" spans="2:11" s="6" customFormat="1" ht="15" customHeight="1">
      <c r="B46" s="95"/>
      <c r="C46" s="19" t="s">
        <v>102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230" t="str">
        <f>$E$9</f>
        <v>5 - Západní průčelí</v>
      </c>
      <c r="F47" s="251"/>
      <c r="G47" s="251"/>
      <c r="H47" s="251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 </v>
      </c>
      <c r="G49" s="96"/>
      <c r="H49" s="96"/>
      <c r="I49" s="98" t="s">
        <v>23</v>
      </c>
      <c r="J49" s="52" t="str">
        <f>IF($J$12="","",$J$12)</f>
        <v>15.03.2017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27</v>
      </c>
      <c r="D51" s="96"/>
      <c r="E51" s="96"/>
      <c r="F51" s="17" t="str">
        <f>$E$15</f>
        <v>Město Dvůr Králové nad Labem</v>
      </c>
      <c r="G51" s="96"/>
      <c r="H51" s="96"/>
      <c r="I51" s="98" t="s">
        <v>33</v>
      </c>
      <c r="J51" s="17" t="str">
        <f>$E$21</f>
        <v> </v>
      </c>
      <c r="K51" s="97"/>
    </row>
    <row r="52" spans="2:11" s="6" customFormat="1" ht="15" customHeight="1">
      <c r="B52" s="95"/>
      <c r="C52" s="19" t="s">
        <v>31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105</v>
      </c>
      <c r="D54" s="110"/>
      <c r="E54" s="110"/>
      <c r="F54" s="110"/>
      <c r="G54" s="110"/>
      <c r="H54" s="110"/>
      <c r="I54" s="123"/>
      <c r="J54" s="124" t="s">
        <v>106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107</v>
      </c>
      <c r="D56" s="96"/>
      <c r="E56" s="96"/>
      <c r="F56" s="96"/>
      <c r="G56" s="96"/>
      <c r="H56" s="96"/>
      <c r="J56" s="65">
        <f>ROUND($J$81,2)</f>
        <v>0</v>
      </c>
      <c r="K56" s="97"/>
      <c r="AU56" s="6" t="s">
        <v>108</v>
      </c>
    </row>
    <row r="57" spans="2:11" s="71" customFormat="1" ht="25.5" customHeight="1">
      <c r="B57" s="126"/>
      <c r="C57" s="127"/>
      <c r="D57" s="128" t="s">
        <v>109</v>
      </c>
      <c r="E57" s="128"/>
      <c r="F57" s="128"/>
      <c r="G57" s="128"/>
      <c r="H57" s="128"/>
      <c r="I57" s="129"/>
      <c r="J57" s="130">
        <f>ROUND($J$82,2)</f>
        <v>0</v>
      </c>
      <c r="K57" s="131"/>
    </row>
    <row r="58" spans="2:11" s="81" customFormat="1" ht="20.25" customHeight="1">
      <c r="B58" s="132"/>
      <c r="C58" s="83"/>
      <c r="D58" s="133" t="s">
        <v>114</v>
      </c>
      <c r="E58" s="133"/>
      <c r="F58" s="133"/>
      <c r="G58" s="133"/>
      <c r="H58" s="133"/>
      <c r="I58" s="134"/>
      <c r="J58" s="135">
        <f>ROUND($J$83,2)</f>
        <v>0</v>
      </c>
      <c r="K58" s="136"/>
    </row>
    <row r="59" spans="2:11" s="71" customFormat="1" ht="25.5" customHeight="1">
      <c r="B59" s="126"/>
      <c r="C59" s="127"/>
      <c r="D59" s="128" t="s">
        <v>117</v>
      </c>
      <c r="E59" s="128"/>
      <c r="F59" s="128"/>
      <c r="G59" s="128"/>
      <c r="H59" s="128"/>
      <c r="I59" s="129"/>
      <c r="J59" s="130">
        <f>ROUND($J$91,2)</f>
        <v>0</v>
      </c>
      <c r="K59" s="131"/>
    </row>
    <row r="60" spans="2:11" s="81" customFormat="1" ht="20.25" customHeight="1">
      <c r="B60" s="132"/>
      <c r="C60" s="83"/>
      <c r="D60" s="133" t="s">
        <v>121</v>
      </c>
      <c r="E60" s="133"/>
      <c r="F60" s="133"/>
      <c r="G60" s="133"/>
      <c r="H60" s="133"/>
      <c r="I60" s="134"/>
      <c r="J60" s="135">
        <f>ROUND($J$92,2)</f>
        <v>0</v>
      </c>
      <c r="K60" s="136"/>
    </row>
    <row r="61" spans="2:11" s="81" customFormat="1" ht="20.25" customHeight="1">
      <c r="B61" s="132"/>
      <c r="C61" s="83"/>
      <c r="D61" s="133" t="s">
        <v>122</v>
      </c>
      <c r="E61" s="133"/>
      <c r="F61" s="133"/>
      <c r="G61" s="133"/>
      <c r="H61" s="133"/>
      <c r="I61" s="134"/>
      <c r="J61" s="135">
        <f>ROUND($J$99,2)</f>
        <v>0</v>
      </c>
      <c r="K61" s="136"/>
    </row>
    <row r="62" spans="2:11" s="6" customFormat="1" ht="22.5" customHeight="1">
      <c r="B62" s="95"/>
      <c r="C62" s="96"/>
      <c r="D62" s="96"/>
      <c r="E62" s="96"/>
      <c r="F62" s="96"/>
      <c r="G62" s="96"/>
      <c r="H62" s="96"/>
      <c r="J62" s="96"/>
      <c r="K62" s="97"/>
    </row>
    <row r="63" spans="2:11" s="6" customFormat="1" ht="7.5" customHeight="1">
      <c r="B63" s="115"/>
      <c r="C63" s="116"/>
      <c r="D63" s="116"/>
      <c r="E63" s="116"/>
      <c r="F63" s="116"/>
      <c r="G63" s="116"/>
      <c r="H63" s="116"/>
      <c r="I63" s="117"/>
      <c r="J63" s="116"/>
      <c r="K63" s="118"/>
    </row>
    <row r="67" spans="2:12" s="6" customFormat="1" ht="7.5" customHeight="1">
      <c r="B67" s="137"/>
      <c r="C67" s="138"/>
      <c r="D67" s="138"/>
      <c r="E67" s="138"/>
      <c r="F67" s="138"/>
      <c r="G67" s="138"/>
      <c r="H67" s="138"/>
      <c r="I67" s="120"/>
      <c r="J67" s="138"/>
      <c r="K67" s="138"/>
      <c r="L67" s="139"/>
    </row>
    <row r="68" spans="2:12" s="6" customFormat="1" ht="37.5" customHeight="1">
      <c r="B68" s="95"/>
      <c r="C68" s="12" t="s">
        <v>127</v>
      </c>
      <c r="D68" s="96"/>
      <c r="E68" s="96"/>
      <c r="F68" s="96"/>
      <c r="G68" s="96"/>
      <c r="H68" s="96"/>
      <c r="J68" s="96"/>
      <c r="K68" s="96"/>
      <c r="L68" s="139"/>
    </row>
    <row r="69" spans="2:12" s="6" customFormat="1" ht="7.5" customHeight="1">
      <c r="B69" s="95"/>
      <c r="C69" s="96"/>
      <c r="D69" s="96"/>
      <c r="E69" s="96"/>
      <c r="F69" s="96"/>
      <c r="G69" s="96"/>
      <c r="H69" s="96"/>
      <c r="J69" s="96"/>
      <c r="K69" s="96"/>
      <c r="L69" s="139"/>
    </row>
    <row r="70" spans="2:12" s="6" customFormat="1" ht="15" customHeight="1">
      <c r="B70" s="95"/>
      <c r="C70" s="19" t="s">
        <v>15</v>
      </c>
      <c r="D70" s="96"/>
      <c r="E70" s="96"/>
      <c r="F70" s="96"/>
      <c r="G70" s="96"/>
      <c r="H70" s="96"/>
      <c r="J70" s="96"/>
      <c r="K70" s="96"/>
      <c r="L70" s="139"/>
    </row>
    <row r="71" spans="2:12" s="6" customFormat="1" ht="14.25" customHeight="1">
      <c r="B71" s="95"/>
      <c r="C71" s="96"/>
      <c r="D71" s="96"/>
      <c r="E71" s="250" t="str">
        <f>$E$7</f>
        <v>Obnova vnějšího pláště hlavní budovy Hankova domu č.p. 299 ve Dvoře Králové n. Labem - pro rok 2019</v>
      </c>
      <c r="F71" s="251"/>
      <c r="G71" s="251"/>
      <c r="H71" s="251"/>
      <c r="J71" s="96"/>
      <c r="K71" s="96"/>
      <c r="L71" s="139"/>
    </row>
    <row r="72" spans="2:12" s="6" customFormat="1" ht="15" customHeight="1">
      <c r="B72" s="95"/>
      <c r="C72" s="19" t="s">
        <v>102</v>
      </c>
      <c r="D72" s="96"/>
      <c r="E72" s="96"/>
      <c r="F72" s="96"/>
      <c r="G72" s="96"/>
      <c r="H72" s="96"/>
      <c r="J72" s="96"/>
      <c r="K72" s="96"/>
      <c r="L72" s="139"/>
    </row>
    <row r="73" spans="2:12" s="6" customFormat="1" ht="18" customHeight="1">
      <c r="B73" s="95"/>
      <c r="C73" s="96"/>
      <c r="D73" s="96"/>
      <c r="E73" s="230" t="str">
        <f>$E$9</f>
        <v>5 - Západní průčelí</v>
      </c>
      <c r="F73" s="251"/>
      <c r="G73" s="251"/>
      <c r="H73" s="251"/>
      <c r="J73" s="96"/>
      <c r="K73" s="96"/>
      <c r="L73" s="139"/>
    </row>
    <row r="74" spans="2:12" s="6" customFormat="1" ht="7.5" customHeight="1">
      <c r="B74" s="95"/>
      <c r="C74" s="96"/>
      <c r="D74" s="96"/>
      <c r="E74" s="96"/>
      <c r="F74" s="96"/>
      <c r="G74" s="96"/>
      <c r="H74" s="96"/>
      <c r="J74" s="96"/>
      <c r="K74" s="96"/>
      <c r="L74" s="139"/>
    </row>
    <row r="75" spans="2:12" s="6" customFormat="1" ht="18" customHeight="1">
      <c r="B75" s="95"/>
      <c r="C75" s="19" t="s">
        <v>21</v>
      </c>
      <c r="D75" s="96"/>
      <c r="E75" s="96"/>
      <c r="F75" s="17" t="str">
        <f>$F$12</f>
        <v> </v>
      </c>
      <c r="G75" s="96"/>
      <c r="H75" s="96"/>
      <c r="I75" s="98" t="s">
        <v>23</v>
      </c>
      <c r="J75" s="52" t="str">
        <f>IF($J$12="","",$J$12)</f>
        <v>15.03.2017</v>
      </c>
      <c r="K75" s="96"/>
      <c r="L75" s="139"/>
    </row>
    <row r="76" spans="2:12" s="6" customFormat="1" ht="7.5" customHeight="1">
      <c r="B76" s="95"/>
      <c r="C76" s="96"/>
      <c r="D76" s="96"/>
      <c r="E76" s="96"/>
      <c r="F76" s="96"/>
      <c r="G76" s="96"/>
      <c r="H76" s="96"/>
      <c r="J76" s="96"/>
      <c r="K76" s="96"/>
      <c r="L76" s="139"/>
    </row>
    <row r="77" spans="2:12" s="6" customFormat="1" ht="13.5" customHeight="1">
      <c r="B77" s="95"/>
      <c r="C77" s="19" t="s">
        <v>27</v>
      </c>
      <c r="D77" s="96"/>
      <c r="E77" s="96"/>
      <c r="F77" s="17" t="str">
        <f>$E$15</f>
        <v>Město Dvůr Králové nad Labem</v>
      </c>
      <c r="G77" s="96"/>
      <c r="H77" s="96"/>
      <c r="I77" s="98" t="s">
        <v>33</v>
      </c>
      <c r="J77" s="17" t="str">
        <f>$E$21</f>
        <v> </v>
      </c>
      <c r="K77" s="96"/>
      <c r="L77" s="139"/>
    </row>
    <row r="78" spans="2:12" s="6" customFormat="1" ht="15" customHeight="1">
      <c r="B78" s="95"/>
      <c r="C78" s="19" t="s">
        <v>31</v>
      </c>
      <c r="D78" s="96"/>
      <c r="E78" s="96"/>
      <c r="F78" s="17">
        <f>IF($E$18="","",$E$18)</f>
      </c>
      <c r="G78" s="96"/>
      <c r="H78" s="96"/>
      <c r="J78" s="96"/>
      <c r="K78" s="96"/>
      <c r="L78" s="139"/>
    </row>
    <row r="79" spans="2:12" s="6" customFormat="1" ht="11.25" customHeight="1">
      <c r="B79" s="95"/>
      <c r="C79" s="96"/>
      <c r="D79" s="96"/>
      <c r="E79" s="96"/>
      <c r="F79" s="96"/>
      <c r="G79" s="96"/>
      <c r="H79" s="96"/>
      <c r="J79" s="96"/>
      <c r="K79" s="96"/>
      <c r="L79" s="139"/>
    </row>
    <row r="80" spans="2:20" s="140" customFormat="1" ht="30" customHeight="1">
      <c r="B80" s="141"/>
      <c r="C80" s="142" t="s">
        <v>128</v>
      </c>
      <c r="D80" s="143" t="s">
        <v>55</v>
      </c>
      <c r="E80" s="143" t="s">
        <v>51</v>
      </c>
      <c r="F80" s="143" t="s">
        <v>129</v>
      </c>
      <c r="G80" s="143" t="s">
        <v>130</v>
      </c>
      <c r="H80" s="143" t="s">
        <v>131</v>
      </c>
      <c r="I80" s="144" t="s">
        <v>132</v>
      </c>
      <c r="J80" s="143" t="s">
        <v>133</v>
      </c>
      <c r="K80" s="145" t="s">
        <v>134</v>
      </c>
      <c r="L80" s="146"/>
      <c r="M80" s="58" t="s">
        <v>135</v>
      </c>
      <c r="N80" s="59" t="s">
        <v>40</v>
      </c>
      <c r="O80" s="59" t="s">
        <v>136</v>
      </c>
      <c r="P80" s="59" t="s">
        <v>137</v>
      </c>
      <c r="Q80" s="59" t="s">
        <v>138</v>
      </c>
      <c r="R80" s="59" t="s">
        <v>139</v>
      </c>
      <c r="S80" s="59" t="s">
        <v>140</v>
      </c>
      <c r="T80" s="60" t="s">
        <v>141</v>
      </c>
    </row>
    <row r="81" spans="2:63" s="6" customFormat="1" ht="30" customHeight="1">
      <c r="B81" s="95"/>
      <c r="C81" s="64" t="s">
        <v>107</v>
      </c>
      <c r="D81" s="96"/>
      <c r="E81" s="96"/>
      <c r="F81" s="96"/>
      <c r="G81" s="96"/>
      <c r="H81" s="96"/>
      <c r="J81" s="147">
        <f>$BK$81</f>
        <v>0</v>
      </c>
      <c r="K81" s="96"/>
      <c r="L81" s="139"/>
      <c r="M81" s="148"/>
      <c r="N81" s="103"/>
      <c r="O81" s="103"/>
      <c r="P81" s="149">
        <f>$P$82+$P$91</f>
        <v>0</v>
      </c>
      <c r="Q81" s="103"/>
      <c r="R81" s="149">
        <f>$R$82+$R$91</f>
        <v>0.42087600000000003</v>
      </c>
      <c r="S81" s="103"/>
      <c r="T81" s="150">
        <f>$T$82+$T$91</f>
        <v>0.265678</v>
      </c>
      <c r="AT81" s="6" t="s">
        <v>69</v>
      </c>
      <c r="AU81" s="6" t="s">
        <v>108</v>
      </c>
      <c r="BK81" s="151">
        <f>$BK$82+$BK$91</f>
        <v>0</v>
      </c>
    </row>
    <row r="82" spans="2:63" s="152" customFormat="1" ht="38.25" customHeight="1">
      <c r="B82" s="153"/>
      <c r="C82" s="154"/>
      <c r="D82" s="154" t="s">
        <v>69</v>
      </c>
      <c r="E82" s="155" t="s">
        <v>142</v>
      </c>
      <c r="F82" s="155" t="s">
        <v>143</v>
      </c>
      <c r="G82" s="154"/>
      <c r="H82" s="154"/>
      <c r="J82" s="156">
        <f>$BK$82</f>
        <v>0</v>
      </c>
      <c r="K82" s="154"/>
      <c r="L82" s="157"/>
      <c r="M82" s="158"/>
      <c r="N82" s="154"/>
      <c r="O82" s="154"/>
      <c r="P82" s="159">
        <f>$P$83</f>
        <v>0</v>
      </c>
      <c r="Q82" s="154"/>
      <c r="R82" s="159">
        <f>$R$83</f>
        <v>0</v>
      </c>
      <c r="S82" s="154"/>
      <c r="T82" s="160">
        <f>$T$83</f>
        <v>0.26</v>
      </c>
      <c r="AR82" s="161" t="s">
        <v>20</v>
      </c>
      <c r="AT82" s="161" t="s">
        <v>69</v>
      </c>
      <c r="AU82" s="161" t="s">
        <v>70</v>
      </c>
      <c r="AY82" s="161" t="s">
        <v>144</v>
      </c>
      <c r="BK82" s="162">
        <f>$BK$83</f>
        <v>0</v>
      </c>
    </row>
    <row r="83" spans="2:63" s="152" customFormat="1" ht="20.25" customHeight="1">
      <c r="B83" s="153"/>
      <c r="C83" s="154"/>
      <c r="D83" s="154" t="s">
        <v>69</v>
      </c>
      <c r="E83" s="163" t="s">
        <v>485</v>
      </c>
      <c r="F83" s="163" t="s">
        <v>486</v>
      </c>
      <c r="G83" s="154"/>
      <c r="H83" s="154"/>
      <c r="J83" s="164">
        <f>$BK$83</f>
        <v>0</v>
      </c>
      <c r="K83" s="154"/>
      <c r="L83" s="157"/>
      <c r="M83" s="158"/>
      <c r="N83" s="154"/>
      <c r="O83" s="154"/>
      <c r="P83" s="159">
        <f>SUM($P$84:$P$90)</f>
        <v>0</v>
      </c>
      <c r="Q83" s="154"/>
      <c r="R83" s="159">
        <f>SUM($R$84:$R$90)</f>
        <v>0</v>
      </c>
      <c r="S83" s="154"/>
      <c r="T83" s="160">
        <f>SUM($T$84:$T$90)</f>
        <v>0.26</v>
      </c>
      <c r="AR83" s="161" t="s">
        <v>20</v>
      </c>
      <c r="AT83" s="161" t="s">
        <v>69</v>
      </c>
      <c r="AU83" s="161" t="s">
        <v>20</v>
      </c>
      <c r="AY83" s="161" t="s">
        <v>144</v>
      </c>
      <c r="BK83" s="162">
        <f>SUM($BK$84:$BK$90)</f>
        <v>0</v>
      </c>
    </row>
    <row r="84" spans="2:65" s="6" customFormat="1" ht="13.5" customHeight="1">
      <c r="B84" s="95"/>
      <c r="C84" s="165" t="s">
        <v>485</v>
      </c>
      <c r="D84" s="165" t="s">
        <v>147</v>
      </c>
      <c r="E84" s="166" t="s">
        <v>500</v>
      </c>
      <c r="F84" s="167" t="s">
        <v>501</v>
      </c>
      <c r="G84" s="168" t="s">
        <v>150</v>
      </c>
      <c r="H84" s="169">
        <v>54</v>
      </c>
      <c r="I84" s="170"/>
      <c r="J84" s="171">
        <f>ROUND($I$84*$H$84,2)</f>
        <v>0</v>
      </c>
      <c r="K84" s="167" t="s">
        <v>151</v>
      </c>
      <c r="L84" s="139"/>
      <c r="M84" s="172"/>
      <c r="N84" s="173" t="s">
        <v>41</v>
      </c>
      <c r="O84" s="96"/>
      <c r="P84" s="96"/>
      <c r="Q84" s="174">
        <v>0</v>
      </c>
      <c r="R84" s="174">
        <f>$Q$84*$H$84</f>
        <v>0</v>
      </c>
      <c r="S84" s="174">
        <v>0</v>
      </c>
      <c r="T84" s="175">
        <f>$S$84*$H$84</f>
        <v>0</v>
      </c>
      <c r="AR84" s="99" t="s">
        <v>502</v>
      </c>
      <c r="AT84" s="99" t="s">
        <v>147</v>
      </c>
      <c r="AU84" s="99" t="s">
        <v>78</v>
      </c>
      <c r="AY84" s="6" t="s">
        <v>144</v>
      </c>
      <c r="BE84" s="176">
        <f>IF($N$84="základní",$J$84,0)</f>
        <v>0</v>
      </c>
      <c r="BF84" s="176">
        <f>IF($N$84="snížená",$J$84,0)</f>
        <v>0</v>
      </c>
      <c r="BG84" s="176">
        <f>IF($N$84="zákl. přenesená",$J$84,0)</f>
        <v>0</v>
      </c>
      <c r="BH84" s="176">
        <f>IF($N$84="sníž. přenesená",$J$84,0)</f>
        <v>0</v>
      </c>
      <c r="BI84" s="176">
        <f>IF($N$84="nulová",$J$84,0)</f>
        <v>0</v>
      </c>
      <c r="BJ84" s="99" t="s">
        <v>20</v>
      </c>
      <c r="BK84" s="176">
        <f>ROUND($I$84*$H$84,2)</f>
        <v>0</v>
      </c>
      <c r="BL84" s="99" t="s">
        <v>502</v>
      </c>
      <c r="BM84" s="99" t="s">
        <v>1168</v>
      </c>
    </row>
    <row r="85" spans="2:51" s="6" customFormat="1" ht="13.5" customHeight="1">
      <c r="B85" s="177"/>
      <c r="C85" s="178"/>
      <c r="D85" s="179" t="s">
        <v>153</v>
      </c>
      <c r="E85" s="180"/>
      <c r="F85" s="180" t="s">
        <v>1169</v>
      </c>
      <c r="G85" s="178"/>
      <c r="H85" s="181">
        <v>54</v>
      </c>
      <c r="J85" s="178"/>
      <c r="K85" s="178"/>
      <c r="L85" s="182"/>
      <c r="M85" s="183"/>
      <c r="N85" s="178"/>
      <c r="O85" s="178"/>
      <c r="P85" s="178"/>
      <c r="Q85" s="178"/>
      <c r="R85" s="178"/>
      <c r="S85" s="178"/>
      <c r="T85" s="184"/>
      <c r="AT85" s="185" t="s">
        <v>153</v>
      </c>
      <c r="AU85" s="185" t="s">
        <v>78</v>
      </c>
      <c r="AV85" s="185" t="s">
        <v>78</v>
      </c>
      <c r="AW85" s="185" t="s">
        <v>108</v>
      </c>
      <c r="AX85" s="185" t="s">
        <v>70</v>
      </c>
      <c r="AY85" s="185" t="s">
        <v>144</v>
      </c>
    </row>
    <row r="86" spans="2:65" s="6" customFormat="1" ht="13.5" customHeight="1">
      <c r="B86" s="95"/>
      <c r="C86" s="165" t="s">
        <v>25</v>
      </c>
      <c r="D86" s="165" t="s">
        <v>147</v>
      </c>
      <c r="E86" s="166" t="s">
        <v>507</v>
      </c>
      <c r="F86" s="167" t="s">
        <v>508</v>
      </c>
      <c r="G86" s="168" t="s">
        <v>150</v>
      </c>
      <c r="H86" s="169">
        <v>270</v>
      </c>
      <c r="I86" s="170"/>
      <c r="J86" s="171">
        <f>ROUND($I$86*$H$86,2)</f>
        <v>0</v>
      </c>
      <c r="K86" s="167" t="s">
        <v>151</v>
      </c>
      <c r="L86" s="139"/>
      <c r="M86" s="172"/>
      <c r="N86" s="173" t="s">
        <v>41</v>
      </c>
      <c r="O86" s="96"/>
      <c r="P86" s="96"/>
      <c r="Q86" s="174">
        <v>0</v>
      </c>
      <c r="R86" s="174">
        <f>$Q$86*$H$86</f>
        <v>0</v>
      </c>
      <c r="S86" s="174">
        <v>0</v>
      </c>
      <c r="T86" s="175">
        <f>$S$86*$H$86</f>
        <v>0</v>
      </c>
      <c r="AR86" s="99" t="s">
        <v>94</v>
      </c>
      <c r="AT86" s="99" t="s">
        <v>147</v>
      </c>
      <c r="AU86" s="99" t="s">
        <v>78</v>
      </c>
      <c r="AY86" s="6" t="s">
        <v>144</v>
      </c>
      <c r="BE86" s="176">
        <f>IF($N$86="základní",$J$86,0)</f>
        <v>0</v>
      </c>
      <c r="BF86" s="176">
        <f>IF($N$86="snížená",$J$86,0)</f>
        <v>0</v>
      </c>
      <c r="BG86" s="176">
        <f>IF($N$86="zákl. přenesená",$J$86,0)</f>
        <v>0</v>
      </c>
      <c r="BH86" s="176">
        <f>IF($N$86="sníž. přenesená",$J$86,0)</f>
        <v>0</v>
      </c>
      <c r="BI86" s="176">
        <f>IF($N$86="nulová",$J$86,0)</f>
        <v>0</v>
      </c>
      <c r="BJ86" s="99" t="s">
        <v>20</v>
      </c>
      <c r="BK86" s="176">
        <f>ROUND($I$86*$H$86,2)</f>
        <v>0</v>
      </c>
      <c r="BL86" s="99" t="s">
        <v>94</v>
      </c>
      <c r="BM86" s="99" t="s">
        <v>1170</v>
      </c>
    </row>
    <row r="87" spans="2:51" s="6" customFormat="1" ht="13.5" customHeight="1">
      <c r="B87" s="177"/>
      <c r="C87" s="178"/>
      <c r="D87" s="179" t="s">
        <v>153</v>
      </c>
      <c r="E87" s="180"/>
      <c r="F87" s="180" t="s">
        <v>1171</v>
      </c>
      <c r="G87" s="178"/>
      <c r="H87" s="181">
        <v>270</v>
      </c>
      <c r="J87" s="178"/>
      <c r="K87" s="178"/>
      <c r="L87" s="182"/>
      <c r="M87" s="183"/>
      <c r="N87" s="178"/>
      <c r="O87" s="178"/>
      <c r="P87" s="178"/>
      <c r="Q87" s="178"/>
      <c r="R87" s="178"/>
      <c r="S87" s="178"/>
      <c r="T87" s="184"/>
      <c r="AT87" s="185" t="s">
        <v>153</v>
      </c>
      <c r="AU87" s="185" t="s">
        <v>78</v>
      </c>
      <c r="AV87" s="185" t="s">
        <v>78</v>
      </c>
      <c r="AW87" s="185" t="s">
        <v>108</v>
      </c>
      <c r="AX87" s="185" t="s">
        <v>70</v>
      </c>
      <c r="AY87" s="185" t="s">
        <v>144</v>
      </c>
    </row>
    <row r="88" spans="2:65" s="6" customFormat="1" ht="13.5" customHeight="1">
      <c r="B88" s="95"/>
      <c r="C88" s="165" t="s">
        <v>905</v>
      </c>
      <c r="D88" s="165" t="s">
        <v>147</v>
      </c>
      <c r="E88" s="166" t="s">
        <v>513</v>
      </c>
      <c r="F88" s="167" t="s">
        <v>514</v>
      </c>
      <c r="G88" s="168" t="s">
        <v>150</v>
      </c>
      <c r="H88" s="169">
        <v>54</v>
      </c>
      <c r="I88" s="170"/>
      <c r="J88" s="171">
        <f>ROUND($I$88*$H$88,2)</f>
        <v>0</v>
      </c>
      <c r="K88" s="167" t="s">
        <v>151</v>
      </c>
      <c r="L88" s="139"/>
      <c r="M88" s="172"/>
      <c r="N88" s="173" t="s">
        <v>41</v>
      </c>
      <c r="O88" s="96"/>
      <c r="P88" s="96"/>
      <c r="Q88" s="174">
        <v>0</v>
      </c>
      <c r="R88" s="174">
        <f>$Q$88*$H$88</f>
        <v>0</v>
      </c>
      <c r="S88" s="174">
        <v>0</v>
      </c>
      <c r="T88" s="175">
        <f>$S$88*$H$88</f>
        <v>0</v>
      </c>
      <c r="AR88" s="99" t="s">
        <v>94</v>
      </c>
      <c r="AT88" s="99" t="s">
        <v>147</v>
      </c>
      <c r="AU88" s="99" t="s">
        <v>78</v>
      </c>
      <c r="AY88" s="6" t="s">
        <v>144</v>
      </c>
      <c r="BE88" s="176">
        <f>IF($N$88="základní",$J$88,0)</f>
        <v>0</v>
      </c>
      <c r="BF88" s="176">
        <f>IF($N$88="snížená",$J$88,0)</f>
        <v>0</v>
      </c>
      <c r="BG88" s="176">
        <f>IF($N$88="zákl. přenesená",$J$88,0)</f>
        <v>0</v>
      </c>
      <c r="BH88" s="176">
        <f>IF($N$88="sníž. přenesená",$J$88,0)</f>
        <v>0</v>
      </c>
      <c r="BI88" s="176">
        <f>IF($N$88="nulová",$J$88,0)</f>
        <v>0</v>
      </c>
      <c r="BJ88" s="99" t="s">
        <v>20</v>
      </c>
      <c r="BK88" s="176">
        <f>ROUND($I$88*$H$88,2)</f>
        <v>0</v>
      </c>
      <c r="BL88" s="99" t="s">
        <v>94</v>
      </c>
      <c r="BM88" s="99" t="s">
        <v>1172</v>
      </c>
    </row>
    <row r="89" spans="2:51" s="6" customFormat="1" ht="13.5" customHeight="1">
      <c r="B89" s="177"/>
      <c r="C89" s="178"/>
      <c r="D89" s="179" t="s">
        <v>153</v>
      </c>
      <c r="E89" s="180"/>
      <c r="F89" s="180" t="s">
        <v>1169</v>
      </c>
      <c r="G89" s="178"/>
      <c r="H89" s="181">
        <v>54</v>
      </c>
      <c r="J89" s="178"/>
      <c r="K89" s="178"/>
      <c r="L89" s="182"/>
      <c r="M89" s="183"/>
      <c r="N89" s="178"/>
      <c r="O89" s="178"/>
      <c r="P89" s="178"/>
      <c r="Q89" s="178"/>
      <c r="R89" s="178"/>
      <c r="S89" s="178"/>
      <c r="T89" s="184"/>
      <c r="AT89" s="185" t="s">
        <v>153</v>
      </c>
      <c r="AU89" s="185" t="s">
        <v>78</v>
      </c>
      <c r="AV89" s="185" t="s">
        <v>78</v>
      </c>
      <c r="AW89" s="185" t="s">
        <v>108</v>
      </c>
      <c r="AX89" s="185" t="s">
        <v>70</v>
      </c>
      <c r="AY89" s="185" t="s">
        <v>144</v>
      </c>
    </row>
    <row r="90" spans="2:65" s="6" customFormat="1" ht="13.5" customHeight="1">
      <c r="B90" s="95"/>
      <c r="C90" s="165" t="s">
        <v>20</v>
      </c>
      <c r="D90" s="165" t="s">
        <v>147</v>
      </c>
      <c r="E90" s="166" t="s">
        <v>859</v>
      </c>
      <c r="F90" s="167" t="s">
        <v>860</v>
      </c>
      <c r="G90" s="168" t="s">
        <v>607</v>
      </c>
      <c r="H90" s="169">
        <v>2</v>
      </c>
      <c r="I90" s="170"/>
      <c r="J90" s="171">
        <f>ROUND($I$90*$H$90,2)</f>
        <v>0</v>
      </c>
      <c r="K90" s="167"/>
      <c r="L90" s="139"/>
      <c r="M90" s="172"/>
      <c r="N90" s="173" t="s">
        <v>41</v>
      </c>
      <c r="O90" s="96"/>
      <c r="P90" s="96"/>
      <c r="Q90" s="174">
        <v>0</v>
      </c>
      <c r="R90" s="174">
        <f>$Q$90*$H$90</f>
        <v>0</v>
      </c>
      <c r="S90" s="174">
        <v>0.13</v>
      </c>
      <c r="T90" s="175">
        <f>$S$90*$H$90</f>
        <v>0.26</v>
      </c>
      <c r="AR90" s="99" t="s">
        <v>94</v>
      </c>
      <c r="AT90" s="99" t="s">
        <v>147</v>
      </c>
      <c r="AU90" s="99" t="s">
        <v>78</v>
      </c>
      <c r="AY90" s="6" t="s">
        <v>144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20</v>
      </c>
      <c r="BK90" s="176">
        <f>ROUND($I$90*$H$90,2)</f>
        <v>0</v>
      </c>
      <c r="BL90" s="99" t="s">
        <v>94</v>
      </c>
      <c r="BM90" s="99" t="s">
        <v>1173</v>
      </c>
    </row>
    <row r="91" spans="2:63" s="152" customFormat="1" ht="38.25" customHeight="1">
      <c r="B91" s="153"/>
      <c r="C91" s="154"/>
      <c r="D91" s="154" t="s">
        <v>69</v>
      </c>
      <c r="E91" s="155" t="s">
        <v>587</v>
      </c>
      <c r="F91" s="155" t="s">
        <v>588</v>
      </c>
      <c r="G91" s="154"/>
      <c r="H91" s="154"/>
      <c r="J91" s="156">
        <f>$BK$91</f>
        <v>0</v>
      </c>
      <c r="K91" s="154"/>
      <c r="L91" s="157"/>
      <c r="M91" s="158"/>
      <c r="N91" s="154"/>
      <c r="O91" s="154"/>
      <c r="P91" s="159">
        <f>$P$92+$P$99</f>
        <v>0</v>
      </c>
      <c r="Q91" s="154"/>
      <c r="R91" s="159">
        <f>$R$92+$R$99</f>
        <v>0.42087600000000003</v>
      </c>
      <c r="S91" s="154"/>
      <c r="T91" s="160">
        <f>$T$92+$T$99</f>
        <v>0.005678</v>
      </c>
      <c r="AR91" s="161" t="s">
        <v>78</v>
      </c>
      <c r="AT91" s="161" t="s">
        <v>69</v>
      </c>
      <c r="AU91" s="161" t="s">
        <v>70</v>
      </c>
      <c r="AY91" s="161" t="s">
        <v>144</v>
      </c>
      <c r="BK91" s="162">
        <f>$BK$92+$BK$99</f>
        <v>0</v>
      </c>
    </row>
    <row r="92" spans="2:63" s="152" customFormat="1" ht="20.25" customHeight="1">
      <c r="B92" s="153"/>
      <c r="C92" s="154"/>
      <c r="D92" s="154" t="s">
        <v>69</v>
      </c>
      <c r="E92" s="163" t="s">
        <v>615</v>
      </c>
      <c r="F92" s="163" t="s">
        <v>616</v>
      </c>
      <c r="G92" s="154"/>
      <c r="H92" s="154"/>
      <c r="J92" s="164">
        <f>$BK$92</f>
        <v>0</v>
      </c>
      <c r="K92" s="154"/>
      <c r="L92" s="157"/>
      <c r="M92" s="158"/>
      <c r="N92" s="154"/>
      <c r="O92" s="154"/>
      <c r="P92" s="159">
        <f>SUM($P$93:$P$98)</f>
        <v>0</v>
      </c>
      <c r="Q92" s="154"/>
      <c r="R92" s="159">
        <f>SUM($R$93:$R$98)</f>
        <v>0.020876</v>
      </c>
      <c r="S92" s="154"/>
      <c r="T92" s="160">
        <f>SUM($T$93:$T$98)</f>
        <v>0.005678</v>
      </c>
      <c r="AR92" s="161" t="s">
        <v>78</v>
      </c>
      <c r="AT92" s="161" t="s">
        <v>69</v>
      </c>
      <c r="AU92" s="161" t="s">
        <v>20</v>
      </c>
      <c r="AY92" s="161" t="s">
        <v>144</v>
      </c>
      <c r="BK92" s="162">
        <f>SUM($BK$93:$BK$98)</f>
        <v>0</v>
      </c>
    </row>
    <row r="93" spans="2:65" s="6" customFormat="1" ht="13.5" customHeight="1">
      <c r="B93" s="95"/>
      <c r="C93" s="168" t="s">
        <v>97</v>
      </c>
      <c r="D93" s="168" t="s">
        <v>147</v>
      </c>
      <c r="E93" s="166" t="s">
        <v>901</v>
      </c>
      <c r="F93" s="167" t="s">
        <v>902</v>
      </c>
      <c r="G93" s="168" t="s">
        <v>209</v>
      </c>
      <c r="H93" s="169">
        <v>3.4</v>
      </c>
      <c r="I93" s="170"/>
      <c r="J93" s="171">
        <f>ROUND($I$93*$H$93,2)</f>
        <v>0</v>
      </c>
      <c r="K93" s="167"/>
      <c r="L93" s="139"/>
      <c r="M93" s="172"/>
      <c r="N93" s="173" t="s">
        <v>41</v>
      </c>
      <c r="O93" s="96"/>
      <c r="P93" s="96"/>
      <c r="Q93" s="174">
        <v>0</v>
      </c>
      <c r="R93" s="174">
        <f>$Q$93*$H$93</f>
        <v>0</v>
      </c>
      <c r="S93" s="174">
        <v>0.00167</v>
      </c>
      <c r="T93" s="175">
        <f>$S$93*$H$93</f>
        <v>0.005678</v>
      </c>
      <c r="AR93" s="99" t="s">
        <v>502</v>
      </c>
      <c r="AT93" s="99" t="s">
        <v>147</v>
      </c>
      <c r="AU93" s="99" t="s">
        <v>78</v>
      </c>
      <c r="AY93" s="99" t="s">
        <v>144</v>
      </c>
      <c r="BE93" s="176">
        <f>IF($N$93="základní",$J$93,0)</f>
        <v>0</v>
      </c>
      <c r="BF93" s="176">
        <f>IF($N$93="snížená",$J$93,0)</f>
        <v>0</v>
      </c>
      <c r="BG93" s="176">
        <f>IF($N$93="zákl. přenesená",$J$93,0)</f>
        <v>0</v>
      </c>
      <c r="BH93" s="176">
        <f>IF($N$93="sníž. přenesená",$J$93,0)</f>
        <v>0</v>
      </c>
      <c r="BI93" s="176">
        <f>IF($N$93="nulová",$J$93,0)</f>
        <v>0</v>
      </c>
      <c r="BJ93" s="99" t="s">
        <v>20</v>
      </c>
      <c r="BK93" s="176">
        <f>ROUND($I$93*$H$93,2)</f>
        <v>0</v>
      </c>
      <c r="BL93" s="99" t="s">
        <v>502</v>
      </c>
      <c r="BM93" s="99" t="s">
        <v>1174</v>
      </c>
    </row>
    <row r="94" spans="2:51" s="6" customFormat="1" ht="13.5" customHeight="1">
      <c r="B94" s="177"/>
      <c r="C94" s="178"/>
      <c r="D94" s="179" t="s">
        <v>153</v>
      </c>
      <c r="E94" s="180"/>
      <c r="F94" s="180" t="s">
        <v>621</v>
      </c>
      <c r="G94" s="178"/>
      <c r="H94" s="181">
        <v>3.4</v>
      </c>
      <c r="J94" s="178"/>
      <c r="K94" s="178"/>
      <c r="L94" s="182"/>
      <c r="M94" s="183"/>
      <c r="N94" s="178"/>
      <c r="O94" s="178"/>
      <c r="P94" s="178"/>
      <c r="Q94" s="178"/>
      <c r="R94" s="178"/>
      <c r="S94" s="178"/>
      <c r="T94" s="184"/>
      <c r="AT94" s="185" t="s">
        <v>153</v>
      </c>
      <c r="AU94" s="185" t="s">
        <v>78</v>
      </c>
      <c r="AV94" s="185" t="s">
        <v>78</v>
      </c>
      <c r="AW94" s="185" t="s">
        <v>108</v>
      </c>
      <c r="AX94" s="185" t="s">
        <v>20</v>
      </c>
      <c r="AY94" s="185" t="s">
        <v>144</v>
      </c>
    </row>
    <row r="95" spans="2:65" s="6" customFormat="1" ht="13.5" customHeight="1">
      <c r="B95" s="95"/>
      <c r="C95" s="165" t="s">
        <v>925</v>
      </c>
      <c r="D95" s="165" t="s">
        <v>147</v>
      </c>
      <c r="E95" s="166" t="s">
        <v>623</v>
      </c>
      <c r="F95" s="167" t="s">
        <v>926</v>
      </c>
      <c r="G95" s="168" t="s">
        <v>607</v>
      </c>
      <c r="H95" s="169">
        <v>4</v>
      </c>
      <c r="I95" s="170"/>
      <c r="J95" s="171">
        <f>ROUND($I$95*$H$95,2)</f>
        <v>0</v>
      </c>
      <c r="K95" s="167" t="s">
        <v>151</v>
      </c>
      <c r="L95" s="139"/>
      <c r="M95" s="172"/>
      <c r="N95" s="173" t="s">
        <v>41</v>
      </c>
      <c r="O95" s="96"/>
      <c r="P95" s="96"/>
      <c r="Q95" s="174">
        <v>0</v>
      </c>
      <c r="R95" s="174">
        <f>$Q$95*$H$95</f>
        <v>0</v>
      </c>
      <c r="S95" s="174">
        <v>0</v>
      </c>
      <c r="T95" s="175">
        <f>$S$95*$H$95</f>
        <v>0</v>
      </c>
      <c r="AR95" s="99" t="s">
        <v>502</v>
      </c>
      <c r="AT95" s="99" t="s">
        <v>147</v>
      </c>
      <c r="AU95" s="99" t="s">
        <v>78</v>
      </c>
      <c r="AY95" s="6" t="s">
        <v>144</v>
      </c>
      <c r="BE95" s="176">
        <f>IF($N$95="základní",$J$95,0)</f>
        <v>0</v>
      </c>
      <c r="BF95" s="176">
        <f>IF($N$95="snížená",$J$95,0)</f>
        <v>0</v>
      </c>
      <c r="BG95" s="176">
        <f>IF($N$95="zákl. přenesená",$J$95,0)</f>
        <v>0</v>
      </c>
      <c r="BH95" s="176">
        <f>IF($N$95="sníž. přenesená",$J$95,0)</f>
        <v>0</v>
      </c>
      <c r="BI95" s="176">
        <f>IF($N$95="nulová",$J$95,0)</f>
        <v>0</v>
      </c>
      <c r="BJ95" s="99" t="s">
        <v>20</v>
      </c>
      <c r="BK95" s="176">
        <f>ROUND($I$95*$H$95,2)</f>
        <v>0</v>
      </c>
      <c r="BL95" s="99" t="s">
        <v>502</v>
      </c>
      <c r="BM95" s="99" t="s">
        <v>1175</v>
      </c>
    </row>
    <row r="96" spans="2:65" s="6" customFormat="1" ht="13.5" customHeight="1">
      <c r="B96" s="95"/>
      <c r="C96" s="168" t="s">
        <v>1176</v>
      </c>
      <c r="D96" s="168" t="s">
        <v>147</v>
      </c>
      <c r="E96" s="166" t="s">
        <v>627</v>
      </c>
      <c r="F96" s="167" t="s">
        <v>929</v>
      </c>
      <c r="G96" s="168" t="s">
        <v>209</v>
      </c>
      <c r="H96" s="169">
        <v>3.4</v>
      </c>
      <c r="I96" s="170"/>
      <c r="J96" s="171">
        <f>ROUND($I$96*$H$96,2)</f>
        <v>0</v>
      </c>
      <c r="K96" s="167" t="s">
        <v>151</v>
      </c>
      <c r="L96" s="139"/>
      <c r="M96" s="172"/>
      <c r="N96" s="173" t="s">
        <v>41</v>
      </c>
      <c r="O96" s="96"/>
      <c r="P96" s="96"/>
      <c r="Q96" s="174">
        <v>0.00614</v>
      </c>
      <c r="R96" s="174">
        <f>$Q$96*$H$96</f>
        <v>0.020876</v>
      </c>
      <c r="S96" s="174">
        <v>0</v>
      </c>
      <c r="T96" s="175">
        <f>$S$96*$H$96</f>
        <v>0</v>
      </c>
      <c r="AR96" s="99" t="s">
        <v>502</v>
      </c>
      <c r="AT96" s="99" t="s">
        <v>147</v>
      </c>
      <c r="AU96" s="99" t="s">
        <v>78</v>
      </c>
      <c r="AY96" s="99" t="s">
        <v>144</v>
      </c>
      <c r="BE96" s="176">
        <f>IF($N$96="základní",$J$96,0)</f>
        <v>0</v>
      </c>
      <c r="BF96" s="176">
        <f>IF($N$96="snížená",$J$96,0)</f>
        <v>0</v>
      </c>
      <c r="BG96" s="176">
        <f>IF($N$96="zákl. přenesená",$J$96,0)</f>
        <v>0</v>
      </c>
      <c r="BH96" s="176">
        <f>IF($N$96="sníž. přenesená",$J$96,0)</f>
        <v>0</v>
      </c>
      <c r="BI96" s="176">
        <f>IF($N$96="nulová",$J$96,0)</f>
        <v>0</v>
      </c>
      <c r="BJ96" s="99" t="s">
        <v>20</v>
      </c>
      <c r="BK96" s="176">
        <f>ROUND($I$96*$H$96,2)</f>
        <v>0</v>
      </c>
      <c r="BL96" s="99" t="s">
        <v>502</v>
      </c>
      <c r="BM96" s="99" t="s">
        <v>1177</v>
      </c>
    </row>
    <row r="97" spans="2:47" s="6" customFormat="1" ht="28.5" customHeight="1">
      <c r="B97" s="95"/>
      <c r="C97" s="96"/>
      <c r="D97" s="179" t="s">
        <v>161</v>
      </c>
      <c r="E97" s="96"/>
      <c r="F97" s="186" t="s">
        <v>630</v>
      </c>
      <c r="G97" s="96"/>
      <c r="H97" s="96"/>
      <c r="J97" s="96"/>
      <c r="K97" s="96"/>
      <c r="L97" s="139"/>
      <c r="M97" s="187"/>
      <c r="N97" s="96"/>
      <c r="O97" s="96"/>
      <c r="P97" s="96"/>
      <c r="Q97" s="96"/>
      <c r="R97" s="96"/>
      <c r="S97" s="96"/>
      <c r="T97" s="188"/>
      <c r="AT97" s="6" t="s">
        <v>161</v>
      </c>
      <c r="AU97" s="6" t="s">
        <v>78</v>
      </c>
    </row>
    <row r="98" spans="2:51" s="6" customFormat="1" ht="13.5" customHeight="1">
      <c r="B98" s="177"/>
      <c r="C98" s="178"/>
      <c r="D98" s="189" t="s">
        <v>153</v>
      </c>
      <c r="E98" s="178"/>
      <c r="F98" s="180" t="s">
        <v>621</v>
      </c>
      <c r="G98" s="178"/>
      <c r="H98" s="181">
        <v>3.4</v>
      </c>
      <c r="J98" s="178"/>
      <c r="K98" s="178"/>
      <c r="L98" s="182"/>
      <c r="M98" s="183"/>
      <c r="N98" s="178"/>
      <c r="O98" s="178"/>
      <c r="P98" s="178"/>
      <c r="Q98" s="178"/>
      <c r="R98" s="178"/>
      <c r="S98" s="178"/>
      <c r="T98" s="184"/>
      <c r="AT98" s="185" t="s">
        <v>153</v>
      </c>
      <c r="AU98" s="185" t="s">
        <v>78</v>
      </c>
      <c r="AV98" s="185" t="s">
        <v>78</v>
      </c>
      <c r="AW98" s="185" t="s">
        <v>108</v>
      </c>
      <c r="AX98" s="185" t="s">
        <v>20</v>
      </c>
      <c r="AY98" s="185" t="s">
        <v>144</v>
      </c>
    </row>
    <row r="99" spans="2:63" s="152" customFormat="1" ht="30" customHeight="1">
      <c r="B99" s="153"/>
      <c r="C99" s="154"/>
      <c r="D99" s="154" t="s">
        <v>69</v>
      </c>
      <c r="E99" s="163" t="s">
        <v>642</v>
      </c>
      <c r="F99" s="163" t="s">
        <v>643</v>
      </c>
      <c r="G99" s="154"/>
      <c r="H99" s="154"/>
      <c r="J99" s="164">
        <f>$BK$99</f>
        <v>0</v>
      </c>
      <c r="K99" s="154"/>
      <c r="L99" s="157"/>
      <c r="M99" s="158"/>
      <c r="N99" s="154"/>
      <c r="O99" s="154"/>
      <c r="P99" s="159">
        <f>SUM($P$100:$P$101)</f>
        <v>0</v>
      </c>
      <c r="Q99" s="154"/>
      <c r="R99" s="159">
        <f>SUM($R$100:$R$101)</f>
        <v>0.4</v>
      </c>
      <c r="S99" s="154"/>
      <c r="T99" s="160">
        <f>SUM($T$100:$T$101)</f>
        <v>0</v>
      </c>
      <c r="AR99" s="161" t="s">
        <v>78</v>
      </c>
      <c r="AT99" s="161" t="s">
        <v>69</v>
      </c>
      <c r="AU99" s="161" t="s">
        <v>20</v>
      </c>
      <c r="AY99" s="161" t="s">
        <v>144</v>
      </c>
      <c r="BK99" s="162">
        <f>SUM($BK$100:$BK$101)</f>
        <v>0</v>
      </c>
    </row>
    <row r="100" spans="2:65" s="6" customFormat="1" ht="24" customHeight="1">
      <c r="B100" s="95"/>
      <c r="C100" s="165" t="s">
        <v>88</v>
      </c>
      <c r="D100" s="165" t="s">
        <v>147</v>
      </c>
      <c r="E100" s="166" t="s">
        <v>951</v>
      </c>
      <c r="F100" s="167" t="s">
        <v>952</v>
      </c>
      <c r="G100" s="168" t="s">
        <v>312</v>
      </c>
      <c r="H100" s="169">
        <v>2</v>
      </c>
      <c r="I100" s="170"/>
      <c r="J100" s="171">
        <f>ROUND($I$100*$H$100,2)</f>
        <v>0</v>
      </c>
      <c r="K100" s="167"/>
      <c r="L100" s="139"/>
      <c r="M100" s="172"/>
      <c r="N100" s="173" t="s">
        <v>41</v>
      </c>
      <c r="O100" s="96"/>
      <c r="P100" s="96"/>
      <c r="Q100" s="174">
        <v>0.2</v>
      </c>
      <c r="R100" s="174">
        <f>$Q$100*$H$100</f>
        <v>0.4</v>
      </c>
      <c r="S100" s="174">
        <v>0</v>
      </c>
      <c r="T100" s="175">
        <f>$S$100*$H$100</f>
        <v>0</v>
      </c>
      <c r="AR100" s="99" t="s">
        <v>502</v>
      </c>
      <c r="AT100" s="99" t="s">
        <v>147</v>
      </c>
      <c r="AU100" s="99" t="s">
        <v>78</v>
      </c>
      <c r="AY100" s="6" t="s">
        <v>144</v>
      </c>
      <c r="BE100" s="176">
        <f>IF($N$100="základní",$J$100,0)</f>
        <v>0</v>
      </c>
      <c r="BF100" s="176">
        <f>IF($N$100="snížená",$J$100,0)</f>
        <v>0</v>
      </c>
      <c r="BG100" s="176">
        <f>IF($N$100="zákl. přenesená",$J$100,0)</f>
        <v>0</v>
      </c>
      <c r="BH100" s="176">
        <f>IF($N$100="sníž. přenesená",$J$100,0)</f>
        <v>0</v>
      </c>
      <c r="BI100" s="176">
        <f>IF($N$100="nulová",$J$100,0)</f>
        <v>0</v>
      </c>
      <c r="BJ100" s="99" t="s">
        <v>20</v>
      </c>
      <c r="BK100" s="176">
        <f>ROUND($I$100*$H$100,2)</f>
        <v>0</v>
      </c>
      <c r="BL100" s="99" t="s">
        <v>502</v>
      </c>
      <c r="BM100" s="99" t="s">
        <v>1178</v>
      </c>
    </row>
    <row r="101" spans="2:47" s="6" customFormat="1" ht="93" customHeight="1">
      <c r="B101" s="95"/>
      <c r="C101" s="96"/>
      <c r="D101" s="179" t="s">
        <v>161</v>
      </c>
      <c r="E101" s="96"/>
      <c r="F101" s="186" t="s">
        <v>954</v>
      </c>
      <c r="G101" s="96"/>
      <c r="H101" s="96"/>
      <c r="J101" s="96"/>
      <c r="K101" s="96"/>
      <c r="L101" s="139"/>
      <c r="M101" s="208"/>
      <c r="N101" s="201"/>
      <c r="O101" s="201"/>
      <c r="P101" s="201"/>
      <c r="Q101" s="201"/>
      <c r="R101" s="201"/>
      <c r="S101" s="201"/>
      <c r="T101" s="209"/>
      <c r="AT101" s="6" t="s">
        <v>161</v>
      </c>
      <c r="AU101" s="6" t="s">
        <v>78</v>
      </c>
    </row>
    <row r="102" spans="2:12" s="6" customFormat="1" ht="7.5" customHeight="1">
      <c r="B102" s="115"/>
      <c r="C102" s="116"/>
      <c r="D102" s="116"/>
      <c r="E102" s="116"/>
      <c r="F102" s="116"/>
      <c r="G102" s="116"/>
      <c r="H102" s="116"/>
      <c r="I102" s="117"/>
      <c r="J102" s="116"/>
      <c r="K102" s="116"/>
      <c r="L102" s="139"/>
    </row>
    <row r="309" s="2" customFormat="1" ht="12" customHeight="1"/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89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</cp:lastModifiedBy>
  <dcterms:modified xsi:type="dcterms:W3CDTF">2019-02-04T11:38:07Z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