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28680" yWindow="65416" windowWidth="29040" windowHeight="15840" firstSheet="1" activeTab="1"/>
  </bookViews>
  <sheets>
    <sheet name="Rekapitulace stavby" sheetId="1" state="veryHidden" r:id="rId1"/>
    <sheet name="S1 - Stavební úpravy" sheetId="2" r:id="rId2"/>
  </sheets>
  <definedNames>
    <definedName name="_xlnm._FilterDatabase" localSheetId="1" hidden="1">'S1 - Stavební úpravy'!$C$126:$K$215</definedName>
    <definedName name="_xlnm.Print_Area" localSheetId="0">'Rekapitulace stavby'!$D$4:$AO$76,'Rekapitulace stavby'!$C$82:$AQ$96</definedName>
    <definedName name="_xlnm.Print_Area" localSheetId="1">'S1 - Stavební úpravy'!$C$4:$J$76,'S1 - Stavební úpravy'!$C$82:$J$108,'S1 - Stavební úpravy'!$C$114:$K$215</definedName>
    <definedName name="_xlnm.Print_Titles" localSheetId="0">'Rekapitulace stavby'!$92:$92</definedName>
    <definedName name="_xlnm.Print_Titles" localSheetId="1">'S1 - Stavební úpravy'!$126:$126</definedName>
  </definedNames>
  <calcPr calcId="191029"/>
  <extLst/>
</workbook>
</file>

<file path=xl/sharedStrings.xml><?xml version="1.0" encoding="utf-8"?>
<sst xmlns="http://schemas.openxmlformats.org/spreadsheetml/2006/main" count="1224" uniqueCount="332">
  <si>
    <t>Export Komplet</t>
  </si>
  <si>
    <t/>
  </si>
  <si>
    <t>2.0</t>
  </si>
  <si>
    <t>ZAMOK</t>
  </si>
  <si>
    <t>False</t>
  </si>
  <si>
    <t>{2417c3fb-edd0-4cb4-aa35-1a8378642e84}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</si>
  <si>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</si>
  <si>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</si>
  <si>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</si>
  <si>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</si>
  <si>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</si>
  <si>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</si>
  <si>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</si>
  <si>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</si>
  <si>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DNL-25-3-2020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</si>
  <si>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</si>
  <si>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</si>
  <si>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podlahové krytiny sportovní haly ZŠ Strž, E. Krásnohorské 2919, Dvůr Králové nad Labem</t>
  </si>
  <si>
    <t>KSO:</t>
  </si>
  <si>
    <t>CC-CZ:</t>
  </si>
  <si>
    <t>Místo:</t>
  </si>
  <si>
    <t>ZŠ Strž, E. Krásnohorské 2919, Dvůr Králové n/L</t>
  </si>
  <si>
    <t>Datum:</t>
  </si>
  <si>
    <t>15. 5. 2018</t>
  </si>
  <si>
    <t>Zadavatel:</t>
  </si>
  <si>
    <t>IČ:</t>
  </si>
  <si>
    <t xml:space="preserve">MĚSTO DVŮR KRÁLOVÉ NAD LABEM, náměstí TGM 38  </t>
  </si>
  <si>
    <t>DIČ:</t>
  </si>
  <si>
    <t>Uchazeč:</t>
  </si>
  <si>
    <t>Vyplň údaj</t>
  </si>
  <si>
    <t>Projektant:</t>
  </si>
  <si>
    <t>DEKPROJEKT s.r.o. Tiskařská 10/257, Praha</t>
  </si>
  <si>
    <t>True</t>
  </si>
  <si>
    <t>Zpracovatel:</t>
  </si>
  <si>
    <t xml:space="preserve"> </t>
  </si>
  <si>
    <t>Poznámka:</t>
  </si>
  <si>
    <t>Soupis prací je sestaven s využitím položek Cenové soustavy ÚRS. Cenové a technické podmínky položek Cenové soustavy ÚRS, které nejsou uvedeny v soupisu prací (informace  tzv. úvodních částí katalogů) jsou neomezeně dálkově k dispozici na ww.cs-urs.cz. Položky soupisu prací, které nemají ve sloupci „Cenová soustava“ uveden žádný údaj, nepochází z Cenové soustavy ÚRS. Soupis prací je zpracován v rozsahu a podrobnosti projektu. Součástí položek uvedených ve výkazu výměr jsou veškeré s nimi spojené práce, které jsou zapotřebí pro provedení kompletní dodávky díla, a to i když nejsou zvlášť  uvedeny ve výkazu výměr. To znamená, že veškeré položky patrné z výkazů, výkresů a technických zpráv je třeba v nabídkové ceně doplnit a ocenit jako kompletně vykonané práce vč materiálu, nářadí a strojů nutných k práci, i když tyto nejsou ve výkazu výměr vypsány zvlášť. V případě, že má zhotovitel pochyby ohledně plánovaných položek ve výkazech, výkresech a technických zprávách, má za povinnost toto sdělit před odevzdáním nabídkové ceny. Veškeré výrobky, pokud jsou uvedeny, jsou uvedeny pouze jako referenční, obecně určující standard, technické parametry, požadované vlastnosti.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</si>
  <si>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</si>
  <si>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</si>
  <si>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</si>
  <si>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</si>
  <si>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</si>
  <si>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</si>
  <si>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</si>
  <si>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</si>
  <si>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</si>
  <si>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</si>
  <si>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</si>
  <si>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</si>
  <si>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</si>
  <si>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</si>
  <si>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</si>
  <si>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</si>
  <si>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</si>
  <si>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</si>
  <si>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</si>
  <si>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</si>
  <si>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</si>
  <si>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</si>
  <si>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</si>
  <si>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</si>
  <si>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</si>
  <si>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</si>
  <si>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</si>
  <si>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</si>
  <si>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</si>
  <si>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</si>
  <si>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</si>
  <si>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</si>
  <si>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</si>
  <si>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</si>
  <si>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</si>
  <si>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</si>
  <si>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</si>
  <si>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</si>
  <si>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</si>
  <si>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</si>
  <si>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</si>
  <si>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</si>
  <si>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</si>
  <si>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</si>
  <si>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</si>
  <si>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S1</t>
  </si>
  <si>
    <t>Stavební úpravy</t>
  </si>
  <si>
    <t>STA</t>
  </si>
  <si>
    <t>1</t>
  </si>
  <si>
    <t>{e570cf99-e64e-426e-aa54-cdfd01ce8e43}</t>
  </si>
  <si>
    <t>2</t>
  </si>
  <si>
    <t>KRYCÍ LIST SOUPISU PRACÍ</t>
  </si>
  <si>
    <t>Objekt:</t>
  </si>
  <si>
    <t>S1 - Stavební úpravy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</si>
  <si>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</si>
  <si>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</si>
  <si>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</si>
  <si>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</si>
  <si>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</si>
  <si>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</si>
  <si>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</si>
  <si>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</si>
  <si>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</si>
  <si>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</si>
  <si>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</si>
  <si>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</si>
  <si>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775 - Podlahy - lišty</t>
  </si>
  <si>
    <t xml:space="preserve">    777 - Podlahy lité</t>
  </si>
  <si>
    <t xml:space="preserve">    783 - Dokončovací práce - nátěry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</si>
  <si>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</si>
  <si>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</si>
  <si>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</si>
  <si>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</si>
  <si>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</si>
  <si>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</si>
  <si>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</si>
  <si>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</si>
  <si>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</si>
  <si>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</si>
  <si>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</si>
  <si>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</si>
  <si>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</si>
  <si>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</si>
  <si>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</si>
  <si>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</si>
  <si>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</si>
  <si>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</si>
  <si>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</si>
  <si>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</si>
  <si>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619991011</t>
  </si>
  <si>
    <t>Obalení konstrukcí a prvků fólií přilepenou lepící páskou</t>
  </si>
  <si>
    <t>m2</t>
  </si>
  <si>
    <t>CS ÚRS 2018 01</t>
  </si>
  <si>
    <t>4</t>
  </si>
  <si>
    <t>726230340</t>
  </si>
  <si>
    <t>VV</t>
  </si>
  <si>
    <t>850"zakrytí před stavebními pracemi</t>
  </si>
  <si>
    <t>Součet</t>
  </si>
  <si>
    <t>631311131</t>
  </si>
  <si>
    <t>Doplnění dosavadních mazanin betonem prostým plochy do 1 m2 tloušťky přes 80 mm</t>
  </si>
  <si>
    <t>m3</t>
  </si>
  <si>
    <t>427911383</t>
  </si>
  <si>
    <t>0,5"oprava původní betonové podlahy v místě sondy - dle popisu v.č. D.1.1.3</t>
  </si>
  <si>
    <t>3</t>
  </si>
  <si>
    <t>632451101</t>
  </si>
  <si>
    <t>Cementový samonivelační potěr ze suchých směsí tloušťky do 5 mm</t>
  </si>
  <si>
    <t>1830161856</t>
  </si>
  <si>
    <t>1"oprava původní betonové podlahy v místě sondy - dle popisu v.č. D.1.1.3</t>
  </si>
  <si>
    <t>632451455</t>
  </si>
  <si>
    <t>Potěr pískocementový tl do 50 mm tř. C 20 běžný</t>
  </si>
  <si>
    <t>-1774385971</t>
  </si>
  <si>
    <t>5</t>
  </si>
  <si>
    <t>632451491</t>
  </si>
  <si>
    <t>Příplatek k potěrům za přehlazení povrchu</t>
  </si>
  <si>
    <t>1828040648</t>
  </si>
  <si>
    <t>632453411</t>
  </si>
  <si>
    <t>Potěr průmyslový samonivelační tl 5 mm podkladní ze suchých směsí pro střední provoz</t>
  </si>
  <si>
    <t>744932947</t>
  </si>
  <si>
    <t>1087  "vyrovnání nerovností dle popisu v.č. D.1.1.3</t>
  </si>
  <si>
    <t>7</t>
  </si>
  <si>
    <t>632681115</t>
  </si>
  <si>
    <t>Vyspravení betonových podlah rychletuhnoucím polymerem vysprávka průměr přes 200 do 500 mm tl do 50 mm</t>
  </si>
  <si>
    <t>kus</t>
  </si>
  <si>
    <t>-2110430011</t>
  </si>
  <si>
    <t>10  " ZAROVNÁNÍ betonových základů pod sportovní náčiní s okolním povrchem dle popisu v.č. D.1.1.2</t>
  </si>
  <si>
    <t>8</t>
  </si>
  <si>
    <t>632683111</t>
  </si>
  <si>
    <t>Sešívání trhlin v betonových podlahách ocelovými sponkami  ve  vzdálenosti do 10 cm</t>
  </si>
  <si>
    <t>m</t>
  </si>
  <si>
    <t>841507851</t>
  </si>
  <si>
    <t>50"pro sanaci trhlin v podlaze dle popisu v.č. D.1.1.2</t>
  </si>
  <si>
    <t>9</t>
  </si>
  <si>
    <t>634663111</t>
  </si>
  <si>
    <t>Výplň dilatačních spar šířky do 10 mm v mazaninách polyuretovou samonivelační hmotou</t>
  </si>
  <si>
    <t>-422941117</t>
  </si>
  <si>
    <t>P</t>
  </si>
  <si>
    <t>Poznámka k položce:
Dle popisu: 
Koncept řešení rekonstrukce podlahové krytiny sportovní haly odstavec 6 – NÁVRH NÁPRAVNÝCH OPATŘENÍ –  popis – Dilatační spáry budou zality vhodným materiálem</t>
  </si>
  <si>
    <t xml:space="preserve">339" délka uvedena  v.č. D.1.1.3 </t>
  </si>
  <si>
    <t>10</t>
  </si>
  <si>
    <t>634911124</t>
  </si>
  <si>
    <t>Řezání dilatačních spár š 10 mm hl do 80 mm v čerstvé betonové mazanině</t>
  </si>
  <si>
    <t>-694639944</t>
  </si>
  <si>
    <t>339"vyčištění dilatačních spár od stávajícího výplňového materiálu dle popisu v.č. D.1.1.2</t>
  </si>
  <si>
    <t>Ostatní konstrukce a práce, bourání</t>
  </si>
  <si>
    <t>11</t>
  </si>
  <si>
    <t>952901111</t>
  </si>
  <si>
    <t>Vyčištění budov bytové a občanské výstavby při výšce podlaží do 4 m</t>
  </si>
  <si>
    <t>317087274</t>
  </si>
  <si>
    <t>1087" vyčištění po stavebních pracích</t>
  </si>
  <si>
    <t>12</t>
  </si>
  <si>
    <t>965081513</t>
  </si>
  <si>
    <t>Bourání podlah litých epoxidových, polyuretanových nebo silikátových tl do 10 mm plochy přes 1 m2</t>
  </si>
  <si>
    <t>548366714</t>
  </si>
  <si>
    <t>Poznámka k položce:
Po odkrytí nášlapné vrstvy bude podkladní plocha posouzena a v případě většího poškození
bude určen další postup dle rozsahu poruch, v projektu je uvažováno se stávající betonovou
mazaninou jako vhodným podkladem pro novou nášlapnou vrstvu</t>
  </si>
  <si>
    <t>1087"dle výpisu v.č. D.1.1.2 nášlapná vrstvy podlahy</t>
  </si>
  <si>
    <t>13</t>
  </si>
  <si>
    <t>965081522</t>
  </si>
  <si>
    <t>Bourání podlah litých epoxidových, polyuretanových nebo silikátových tl přes 10 mm plochy do 1 m2</t>
  </si>
  <si>
    <t>-11547724</t>
  </si>
  <si>
    <t>10"PRO ZAROVNÁNÍ betonových základů pod sportovní náčiní s okolním povrchem dle popisu v.č. D.1.1.2</t>
  </si>
  <si>
    <t>14</t>
  </si>
  <si>
    <t>985311311</t>
  </si>
  <si>
    <t>Reprofilace rubu kleneb a podlah cementovými sanačními maltami tl 10 mm</t>
  </si>
  <si>
    <t>-349394374</t>
  </si>
  <si>
    <t>1087*0,1"dle výpisu v.č. D.1.1.2  - reprofilace po odsekání nášlapných vrstev - LOKÁLNÍ OPRAVY</t>
  </si>
  <si>
    <t>985311912</t>
  </si>
  <si>
    <t>Příplatek při reprofilaci sanačními maltami za plochu do 10 m2 jednotlivě</t>
  </si>
  <si>
    <t>-449307163</t>
  </si>
  <si>
    <t>997</t>
  </si>
  <si>
    <t>Přesun sutě</t>
  </si>
  <si>
    <t>16</t>
  </si>
  <si>
    <t>997013211</t>
  </si>
  <si>
    <t>Vnitrostaveništní doprava suti a vybouraných hmot pro budovy v do 6 m ručně</t>
  </si>
  <si>
    <t>t</t>
  </si>
  <si>
    <t>628998876</t>
  </si>
  <si>
    <t>17</t>
  </si>
  <si>
    <t>997013501</t>
  </si>
  <si>
    <t>Odvoz suti a vybouraných hmot na skládku nebo meziskládku do 1 km se složením</t>
  </si>
  <si>
    <t>-82913527</t>
  </si>
  <si>
    <t>18</t>
  </si>
  <si>
    <t>997013509</t>
  </si>
  <si>
    <t>Příplatek k odvozu suti a vybouraných hmot na skládku ZKD 1 km přes 1 km</t>
  </si>
  <si>
    <t>-1687216021</t>
  </si>
  <si>
    <t>44,55*19 'Přepočtené koeficientem množství</t>
  </si>
  <si>
    <t>19</t>
  </si>
  <si>
    <t>997013831</t>
  </si>
  <si>
    <t>Poplatek za uložení na skládce (skládkovné) stavebního odpadu směsného kód odpadu 170 904</t>
  </si>
  <si>
    <t>2077448052</t>
  </si>
  <si>
    <t>998</t>
  </si>
  <si>
    <t>Přesun hmot</t>
  </si>
  <si>
    <t>20</t>
  </si>
  <si>
    <t>998018001</t>
  </si>
  <si>
    <t>Přesun hmot ruční pro budovy v do 6 m</t>
  </si>
  <si>
    <t>1124123721</t>
  </si>
  <si>
    <t>PSV</t>
  </si>
  <si>
    <t>Práce a dodávky PSV</t>
  </si>
  <si>
    <t>767</t>
  </si>
  <si>
    <t>Konstrukce zámečnické</t>
  </si>
  <si>
    <t>767-R010</t>
  </si>
  <si>
    <t xml:space="preserve">Demontáž laviček pro zpětné použití – deponie do skladovacího prostoru, zabalení do folie a geotextilie před poškozením po celou dobu rekonstrukce podlahy. Kompletní provedení vč. přesunu hmot. </t>
  </si>
  <si>
    <t>soub</t>
  </si>
  <si>
    <t>890843103</t>
  </si>
  <si>
    <t>1"lavičky na označených místech v.č. D.1.1.2 ozn. P1</t>
  </si>
  <si>
    <t>22</t>
  </si>
  <si>
    <t>767-R020</t>
  </si>
  <si>
    <t xml:space="preserve">Zpětná montáž laviček – přemístění na místo stavby, odkrytí od krycí folie a geotextilie a osazení na určená místa vč. přidruženého a spojovacího materiálu. Kompletní provedení vč. přesunu hmot. </t>
  </si>
  <si>
    <t>144778351</t>
  </si>
  <si>
    <t>1"lavičky na označených místech v.č. D.1.1.3 ozn. P1</t>
  </si>
  <si>
    <t>775</t>
  </si>
  <si>
    <t>Podlahy - lišty</t>
  </si>
  <si>
    <t>23</t>
  </si>
  <si>
    <t>775-R010</t>
  </si>
  <si>
    <t xml:space="preserve">Demontáž dřevěných soklových lišt pro zpětné použití – deponie do skladovacího prostoru, zabalení do folie a geotextilie před poškozením po celou dobu rekonstrukce podlahy. Kompletní provedení vč. přesunu hmot. </t>
  </si>
  <si>
    <t>1080374910</t>
  </si>
  <si>
    <t>160"dle výpisu v.č. D.1.1.2</t>
  </si>
  <si>
    <t>24</t>
  </si>
  <si>
    <t>775-R020</t>
  </si>
  <si>
    <t xml:space="preserve">Zpětná montáž dřevěných soklových lišt – přemístění na místo stavby, odkrytí od krycí folie a geotextilie a montáž vč. přidruženého a spojovacího materiálu. Kompletní provedení vč. přesunu hmot. </t>
  </si>
  <si>
    <t>1033645099</t>
  </si>
  <si>
    <t>160"dle výpisu v.č. D.1.1.3</t>
  </si>
  <si>
    <t>777</t>
  </si>
  <si>
    <t>Podlahy lité</t>
  </si>
  <si>
    <t>25</t>
  </si>
  <si>
    <t>777111101</t>
  </si>
  <si>
    <t>Zametení podkladu před provedením lité podlahy</t>
  </si>
  <si>
    <t>1318212379</t>
  </si>
  <si>
    <t>26</t>
  </si>
  <si>
    <t>777111111</t>
  </si>
  <si>
    <t>Vysátí podkladu před provedením lité podlahy</t>
  </si>
  <si>
    <t>2024431910</t>
  </si>
  <si>
    <t>27</t>
  </si>
  <si>
    <t>777111121</t>
  </si>
  <si>
    <t>Příprava podkladu před provedením litých podlah obroušení ruční ( v místě styku se stěnou, v rozích apod.)</t>
  </si>
  <si>
    <t>421573295</t>
  </si>
  <si>
    <t>160"dle výpisu v.č. D.1.1.2 před provedením nášlapná vrstvy podlahy</t>
  </si>
  <si>
    <t>28</t>
  </si>
  <si>
    <t>777111123</t>
  </si>
  <si>
    <t>Strojní broušení podkladu před provedením lité podlahy</t>
  </si>
  <si>
    <t>-98022624</t>
  </si>
  <si>
    <t>1087"dle výpisu v.č. D.1.1.2 před provedením nášlapná vrstvy podlahy</t>
  </si>
  <si>
    <t>29</t>
  </si>
  <si>
    <t>77799-R10</t>
  </si>
  <si>
    <t>Dodávka a montáž nášlapné vrstvy podlahy  REGUPOL Regugym PU Classic tl. 9+2 mm. Kompletní provedení vč. přesunu hmot</t>
  </si>
  <si>
    <t>490688779</t>
  </si>
  <si>
    <t>1087  "dle popisu v.č. D.1.1.3 - DLE SCHEMATICKÉHO POSTUPU NAVRHOVANÝCH PRACÍ</t>
  </si>
  <si>
    <t>783</t>
  </si>
  <si>
    <t>Dokončovací práce - nátěry</t>
  </si>
  <si>
    <t>30</t>
  </si>
  <si>
    <t>783101203</t>
  </si>
  <si>
    <t>Jemné obroušení podkladu truhlářských konstrukcí před provedením nátěru</t>
  </si>
  <si>
    <t>-1614123357</t>
  </si>
  <si>
    <t xml:space="preserve">"dle popisu v.č. D.1.1.2 - obnovení nátěru dřevěných soklových lišt </t>
  </si>
  <si>
    <t>160*0,5</t>
  </si>
  <si>
    <t>31</t>
  </si>
  <si>
    <t>783122121</t>
  </si>
  <si>
    <t>Lokální tmelení truhlářských konstrukcí včetně přebroušení disperzním tmelem plochy do 50%</t>
  </si>
  <si>
    <t>1280172972</t>
  </si>
  <si>
    <t>32</t>
  </si>
  <si>
    <t>783144101</t>
  </si>
  <si>
    <t>Základní jednonásobný polyuretanový nátěr truhlářských konstrukcí</t>
  </si>
  <si>
    <t>-2132318211</t>
  </si>
  <si>
    <t>33</t>
  </si>
  <si>
    <t>783148211</t>
  </si>
  <si>
    <t>Lakovací dvojnásobný akryluretanový nátěr truhlářských konstrukcí s mezibroušením</t>
  </si>
  <si>
    <t>1000971793</t>
  </si>
  <si>
    <t xml:space="preserve">160*0,5"dle popisu v.č. D.1.1.2 - obnovení nátěru dřevěných soklových lišt </t>
  </si>
  <si>
    <t>VRN</t>
  </si>
  <si>
    <t>Vedlejší rozpočtové náklady</t>
  </si>
  <si>
    <t>34</t>
  </si>
  <si>
    <t>020001000</t>
  </si>
  <si>
    <t>Příprava staveniště</t>
  </si>
  <si>
    <t>Kč</t>
  </si>
  <si>
    <t>1024</t>
  </si>
  <si>
    <t>-845634451</t>
  </si>
  <si>
    <t>Poznámka k položce:
Zaměření a vytýčení stávajících sítí v místě stavby z hlediska jejich ochrany při provádění stavby a ochrana stávajících vedení a zařízení před poškozením</t>
  </si>
  <si>
    <t>35</t>
  </si>
  <si>
    <t>030001000</t>
  </si>
  <si>
    <t>Zařízení staveniště</t>
  </si>
  <si>
    <t>-642447160</t>
  </si>
  <si>
    <t>Poznámka k položce:
Náklady spojené s vybudováním, provozem a likvidací zařízení staveniště</t>
  </si>
  <si>
    <t>36</t>
  </si>
  <si>
    <t>090001000</t>
  </si>
  <si>
    <t>Ostatní náklady</t>
  </si>
  <si>
    <t>1818814294</t>
  </si>
  <si>
    <t xml:space="preserve">Poznámka k položce:
Dle popisu TZ - v rámci rekonstrukce dojde k demontáži sedaček a žebřin k jejich obnově a montáži zpět 
Info - lišty jsou uvedeny z základním rozpočtu
  </t>
  </si>
  <si>
    <t>37</t>
  </si>
  <si>
    <t>013254000</t>
  </si>
  <si>
    <t>Dokumentace skutečného provedení stavby</t>
  </si>
  <si>
    <t>2027674280</t>
  </si>
  <si>
    <t>Poznámka k položce:
Dokumentace skutečného provedení dle vyhl. 499/2006 Sb. ve třech listinných vyhotoveních a jednom  - elektronickém vyhotovení na CD-Rom</t>
  </si>
  <si>
    <t>38</t>
  </si>
  <si>
    <t>052002000</t>
  </si>
  <si>
    <t>Finanční rezerva   ( uvést cenu 150000,00 Kč )</t>
  </si>
  <si>
    <t>123571862</t>
  </si>
  <si>
    <t xml:space="preserve">1" Stavební přípomoce - nepředpokládané práce po odstranění nášlapné vrstvy podlahy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</si>
</sst>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0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54" t="s">
        <v>14</v>
      </c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2"/>
      <c r="AQ5" s="22"/>
      <c r="AR5" s="20"/>
      <c r="BE5" s="251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56" t="s">
        <v>17</v>
      </c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2"/>
      <c r="AQ6" s="22"/>
      <c r="AR6" s="20"/>
      <c r="BE6" s="252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52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52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52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52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52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52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52"/>
      <c r="BS13" s="17" t="s">
        <v>6</v>
      </c>
    </row>
    <row r="14" spans="2:71" ht="12.75">
      <c r="B14" s="21"/>
      <c r="C14" s="22"/>
      <c r="D14" s="22"/>
      <c r="E14" s="257" t="s">
        <v>29</v>
      </c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52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52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52"/>
      <c r="BS16" s="17" t="s">
        <v>4</v>
      </c>
    </row>
    <row r="17" spans="2:71" s="1" customFormat="1" ht="18.4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52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52"/>
      <c r="BS18" s="17" t="s">
        <v>6</v>
      </c>
    </row>
    <row r="19" spans="2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52"/>
      <c r="BS19" s="17" t="s">
        <v>6</v>
      </c>
    </row>
    <row r="20" spans="2:71" s="1" customFormat="1" ht="18.4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52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52"/>
    </row>
    <row r="22" spans="2:57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52"/>
    </row>
    <row r="23" spans="2:57" s="1" customFormat="1" ht="119.25" customHeight="1">
      <c r="B23" s="21"/>
      <c r="C23" s="22"/>
      <c r="D23" s="22"/>
      <c r="E23" s="259" t="s">
        <v>36</v>
      </c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2"/>
      <c r="AP23" s="22"/>
      <c r="AQ23" s="22"/>
      <c r="AR23" s="20"/>
      <c r="BE23" s="252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52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52"/>
    </row>
    <row r="26" spans="1:57" s="2" customFormat="1" ht="25.9" customHeight="1">
      <c r="A26" s="34"/>
      <c r="B26" s="35"/>
      <c r="C26" s="36"/>
      <c r="D26" s="37" t="s">
        <v>37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60">
        <f>ROUND(AG94,2)</f>
        <v>0</v>
      </c>
      <c r="AL26" s="261"/>
      <c r="AM26" s="261"/>
      <c r="AN26" s="261"/>
      <c r="AO26" s="261"/>
      <c r="AP26" s="36"/>
      <c r="AQ26" s="36"/>
      <c r="AR26" s="39"/>
      <c r="BE26" s="252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52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62" t="s">
        <v>38</v>
      </c>
      <c r="M28" s="262"/>
      <c r="N28" s="262"/>
      <c r="O28" s="262"/>
      <c r="P28" s="262"/>
      <c r="Q28" s="36"/>
      <c r="R28" s="36"/>
      <c r="S28" s="36"/>
      <c r="T28" s="36"/>
      <c r="U28" s="36"/>
      <c r="V28" s="36"/>
      <c r="W28" s="262" t="s">
        <v>39</v>
      </c>
      <c r="X28" s="262"/>
      <c r="Y28" s="262"/>
      <c r="Z28" s="262"/>
      <c r="AA28" s="262"/>
      <c r="AB28" s="262"/>
      <c r="AC28" s="262"/>
      <c r="AD28" s="262"/>
      <c r="AE28" s="262"/>
      <c r="AF28" s="36"/>
      <c r="AG28" s="36"/>
      <c r="AH28" s="36"/>
      <c r="AI28" s="36"/>
      <c r="AJ28" s="36"/>
      <c r="AK28" s="262" t="s">
        <v>40</v>
      </c>
      <c r="AL28" s="262"/>
      <c r="AM28" s="262"/>
      <c r="AN28" s="262"/>
      <c r="AO28" s="262"/>
      <c r="AP28" s="36"/>
      <c r="AQ28" s="36"/>
      <c r="AR28" s="39"/>
      <c r="BE28" s="252"/>
    </row>
    <row r="29" spans="2:57" s="3" customFormat="1" ht="14.45" customHeight="1">
      <c r="B29" s="40"/>
      <c r="C29" s="41"/>
      <c r="D29" s="29" t="s">
        <v>41</v>
      </c>
      <c r="E29" s="41"/>
      <c r="F29" s="29" t="s">
        <v>42</v>
      </c>
      <c r="G29" s="41"/>
      <c r="H29" s="41"/>
      <c r="I29" s="41"/>
      <c r="J29" s="41"/>
      <c r="K29" s="41"/>
      <c r="L29" s="265">
        <v>0.21</v>
      </c>
      <c r="M29" s="264"/>
      <c r="N29" s="264"/>
      <c r="O29" s="264"/>
      <c r="P29" s="264"/>
      <c r="Q29" s="41"/>
      <c r="R29" s="41"/>
      <c r="S29" s="41"/>
      <c r="T29" s="41"/>
      <c r="U29" s="41"/>
      <c r="V29" s="41"/>
      <c r="W29" s="263">
        <f>ROUND(AZ94,2)</f>
        <v>0</v>
      </c>
      <c r="X29" s="264"/>
      <c r="Y29" s="264"/>
      <c r="Z29" s="264"/>
      <c r="AA29" s="264"/>
      <c r="AB29" s="264"/>
      <c r="AC29" s="264"/>
      <c r="AD29" s="264"/>
      <c r="AE29" s="264"/>
      <c r="AF29" s="41"/>
      <c r="AG29" s="41"/>
      <c r="AH29" s="41"/>
      <c r="AI29" s="41"/>
      <c r="AJ29" s="41"/>
      <c r="AK29" s="263">
        <f>ROUND(AV94,2)</f>
        <v>0</v>
      </c>
      <c r="AL29" s="264"/>
      <c r="AM29" s="264"/>
      <c r="AN29" s="264"/>
      <c r="AO29" s="264"/>
      <c r="AP29" s="41"/>
      <c r="AQ29" s="41"/>
      <c r="AR29" s="42"/>
      <c r="BE29" s="253"/>
    </row>
    <row r="30" spans="2:57" s="3" customFormat="1" ht="14.45" customHeight="1">
      <c r="B30" s="40"/>
      <c r="C30" s="41"/>
      <c r="D30" s="41"/>
      <c r="E30" s="41"/>
      <c r="F30" s="29" t="s">
        <v>43</v>
      </c>
      <c r="G30" s="41"/>
      <c r="H30" s="41"/>
      <c r="I30" s="41"/>
      <c r="J30" s="41"/>
      <c r="K30" s="41"/>
      <c r="L30" s="265">
        <v>0.15</v>
      </c>
      <c r="M30" s="264"/>
      <c r="N30" s="264"/>
      <c r="O30" s="264"/>
      <c r="P30" s="264"/>
      <c r="Q30" s="41"/>
      <c r="R30" s="41"/>
      <c r="S30" s="41"/>
      <c r="T30" s="41"/>
      <c r="U30" s="41"/>
      <c r="V30" s="41"/>
      <c r="W30" s="263">
        <f>ROUND(BA94,2)</f>
        <v>0</v>
      </c>
      <c r="X30" s="264"/>
      <c r="Y30" s="264"/>
      <c r="Z30" s="264"/>
      <c r="AA30" s="264"/>
      <c r="AB30" s="264"/>
      <c r="AC30" s="264"/>
      <c r="AD30" s="264"/>
      <c r="AE30" s="264"/>
      <c r="AF30" s="41"/>
      <c r="AG30" s="41"/>
      <c r="AH30" s="41"/>
      <c r="AI30" s="41"/>
      <c r="AJ30" s="41"/>
      <c r="AK30" s="263">
        <f>ROUND(AW94,2)</f>
        <v>0</v>
      </c>
      <c r="AL30" s="264"/>
      <c r="AM30" s="264"/>
      <c r="AN30" s="264"/>
      <c r="AO30" s="264"/>
      <c r="AP30" s="41"/>
      <c r="AQ30" s="41"/>
      <c r="AR30" s="42"/>
      <c r="BE30" s="253"/>
    </row>
    <row r="31" spans="2:57" s="3" customFormat="1" ht="14.45" customHeight="1" hidden="1">
      <c r="B31" s="40"/>
      <c r="C31" s="41"/>
      <c r="D31" s="41"/>
      <c r="E31" s="41"/>
      <c r="F31" s="29" t="s">
        <v>44</v>
      </c>
      <c r="G31" s="41"/>
      <c r="H31" s="41"/>
      <c r="I31" s="41"/>
      <c r="J31" s="41"/>
      <c r="K31" s="41"/>
      <c r="L31" s="265">
        <v>0.21</v>
      </c>
      <c r="M31" s="264"/>
      <c r="N31" s="264"/>
      <c r="O31" s="264"/>
      <c r="P31" s="264"/>
      <c r="Q31" s="41"/>
      <c r="R31" s="41"/>
      <c r="S31" s="41"/>
      <c r="T31" s="41"/>
      <c r="U31" s="41"/>
      <c r="V31" s="41"/>
      <c r="W31" s="263">
        <f>ROUND(BB94,2)</f>
        <v>0</v>
      </c>
      <c r="X31" s="264"/>
      <c r="Y31" s="264"/>
      <c r="Z31" s="264"/>
      <c r="AA31" s="264"/>
      <c r="AB31" s="264"/>
      <c r="AC31" s="264"/>
      <c r="AD31" s="264"/>
      <c r="AE31" s="264"/>
      <c r="AF31" s="41"/>
      <c r="AG31" s="41"/>
      <c r="AH31" s="41"/>
      <c r="AI31" s="41"/>
      <c r="AJ31" s="41"/>
      <c r="AK31" s="263">
        <v>0</v>
      </c>
      <c r="AL31" s="264"/>
      <c r="AM31" s="264"/>
      <c r="AN31" s="264"/>
      <c r="AO31" s="264"/>
      <c r="AP31" s="41"/>
      <c r="AQ31" s="41"/>
      <c r="AR31" s="42"/>
      <c r="BE31" s="253"/>
    </row>
    <row r="32" spans="2:57" s="3" customFormat="1" ht="14.45" customHeight="1" hidden="1">
      <c r="B32" s="40"/>
      <c r="C32" s="41"/>
      <c r="D32" s="41"/>
      <c r="E32" s="41"/>
      <c r="F32" s="29" t="s">
        <v>45</v>
      </c>
      <c r="G32" s="41"/>
      <c r="H32" s="41"/>
      <c r="I32" s="41"/>
      <c r="J32" s="41"/>
      <c r="K32" s="41"/>
      <c r="L32" s="265">
        <v>0.15</v>
      </c>
      <c r="M32" s="264"/>
      <c r="N32" s="264"/>
      <c r="O32" s="264"/>
      <c r="P32" s="264"/>
      <c r="Q32" s="41"/>
      <c r="R32" s="41"/>
      <c r="S32" s="41"/>
      <c r="T32" s="41"/>
      <c r="U32" s="41"/>
      <c r="V32" s="41"/>
      <c r="W32" s="263">
        <f>ROUND(BC94,2)</f>
        <v>0</v>
      </c>
      <c r="X32" s="264"/>
      <c r="Y32" s="264"/>
      <c r="Z32" s="264"/>
      <c r="AA32" s="264"/>
      <c r="AB32" s="264"/>
      <c r="AC32" s="264"/>
      <c r="AD32" s="264"/>
      <c r="AE32" s="264"/>
      <c r="AF32" s="41"/>
      <c r="AG32" s="41"/>
      <c r="AH32" s="41"/>
      <c r="AI32" s="41"/>
      <c r="AJ32" s="41"/>
      <c r="AK32" s="263">
        <v>0</v>
      </c>
      <c r="AL32" s="264"/>
      <c r="AM32" s="264"/>
      <c r="AN32" s="264"/>
      <c r="AO32" s="264"/>
      <c r="AP32" s="41"/>
      <c r="AQ32" s="41"/>
      <c r="AR32" s="42"/>
      <c r="BE32" s="253"/>
    </row>
    <row r="33" spans="2:57" s="3" customFormat="1" ht="14.45" customHeight="1" hidden="1">
      <c r="B33" s="40"/>
      <c r="C33" s="41"/>
      <c r="D33" s="41"/>
      <c r="E33" s="41"/>
      <c r="F33" s="29" t="s">
        <v>46</v>
      </c>
      <c r="G33" s="41"/>
      <c r="H33" s="41"/>
      <c r="I33" s="41"/>
      <c r="J33" s="41"/>
      <c r="K33" s="41"/>
      <c r="L33" s="265">
        <v>0</v>
      </c>
      <c r="M33" s="264"/>
      <c r="N33" s="264"/>
      <c r="O33" s="264"/>
      <c r="P33" s="264"/>
      <c r="Q33" s="41"/>
      <c r="R33" s="41"/>
      <c r="S33" s="41"/>
      <c r="T33" s="41"/>
      <c r="U33" s="41"/>
      <c r="V33" s="41"/>
      <c r="W33" s="263">
        <f>ROUND(BD94,2)</f>
        <v>0</v>
      </c>
      <c r="X33" s="264"/>
      <c r="Y33" s="264"/>
      <c r="Z33" s="264"/>
      <c r="AA33" s="264"/>
      <c r="AB33" s="264"/>
      <c r="AC33" s="264"/>
      <c r="AD33" s="264"/>
      <c r="AE33" s="264"/>
      <c r="AF33" s="41"/>
      <c r="AG33" s="41"/>
      <c r="AH33" s="41"/>
      <c r="AI33" s="41"/>
      <c r="AJ33" s="41"/>
      <c r="AK33" s="263">
        <v>0</v>
      </c>
      <c r="AL33" s="264"/>
      <c r="AM33" s="264"/>
      <c r="AN33" s="264"/>
      <c r="AO33" s="264"/>
      <c r="AP33" s="41"/>
      <c r="AQ33" s="41"/>
      <c r="AR33" s="42"/>
      <c r="BE33" s="253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52"/>
    </row>
    <row r="35" spans="1:57" s="2" customFormat="1" ht="25.9" customHeight="1">
      <c r="A35" s="34"/>
      <c r="B35" s="35"/>
      <c r="C35" s="43"/>
      <c r="D35" s="44" t="s">
        <v>47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48</v>
      </c>
      <c r="U35" s="45"/>
      <c r="V35" s="45"/>
      <c r="W35" s="45"/>
      <c r="X35" s="266" t="s">
        <v>49</v>
      </c>
      <c r="Y35" s="267"/>
      <c r="Z35" s="267"/>
      <c r="AA35" s="267"/>
      <c r="AB35" s="267"/>
      <c r="AC35" s="45"/>
      <c r="AD35" s="45"/>
      <c r="AE35" s="45"/>
      <c r="AF35" s="45"/>
      <c r="AG35" s="45"/>
      <c r="AH35" s="45"/>
      <c r="AI35" s="45"/>
      <c r="AJ35" s="45"/>
      <c r="AK35" s="268">
        <f>SUM(AK26:AK33)</f>
        <v>0</v>
      </c>
      <c r="AL35" s="267"/>
      <c r="AM35" s="267"/>
      <c r="AN35" s="267"/>
      <c r="AO35" s="269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50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51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52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53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52</v>
      </c>
      <c r="AI60" s="38"/>
      <c r="AJ60" s="38"/>
      <c r="AK60" s="38"/>
      <c r="AL60" s="38"/>
      <c r="AM60" s="52" t="s">
        <v>53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54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55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52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53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52</v>
      </c>
      <c r="AI75" s="38"/>
      <c r="AJ75" s="38"/>
      <c r="AK75" s="38"/>
      <c r="AL75" s="38"/>
      <c r="AM75" s="52" t="s">
        <v>53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56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DNL-25-3-2020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70" t="str">
        <f>K6</f>
        <v>Rekonstrukce podlahové krytiny sportovní haly ZŠ Strž, E. Krásnohorské 2919, Dvůr Králové nad Labem</v>
      </c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271"/>
      <c r="AI85" s="271"/>
      <c r="AJ85" s="271"/>
      <c r="AK85" s="271"/>
      <c r="AL85" s="271"/>
      <c r="AM85" s="271"/>
      <c r="AN85" s="271"/>
      <c r="AO85" s="271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ZŠ Strž, E. Krásnohorské 2919, Dvůr Králové n/L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72" t="str">
        <f>IF(AN8="","",AN8)</f>
        <v>15. 5. 2018</v>
      </c>
      <c r="AN87" s="272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25.7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MĚSTO DVŮR KRÁLOVÉ NAD LABEM, náměstí TGM 38 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73" t="str">
        <f>IF(E17="","",E17)</f>
        <v>DEKPROJEKT s.r.o. Tiskařská 10/257, Praha</v>
      </c>
      <c r="AN89" s="274"/>
      <c r="AO89" s="274"/>
      <c r="AP89" s="274"/>
      <c r="AQ89" s="36"/>
      <c r="AR89" s="39"/>
      <c r="AS89" s="275" t="s">
        <v>57</v>
      </c>
      <c r="AT89" s="276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273" t="str">
        <f>IF(E20="","",E20)</f>
        <v xml:space="preserve"> </v>
      </c>
      <c r="AN90" s="274"/>
      <c r="AO90" s="274"/>
      <c r="AP90" s="274"/>
      <c r="AQ90" s="36"/>
      <c r="AR90" s="39"/>
      <c r="AS90" s="277"/>
      <c r="AT90" s="278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9"/>
      <c r="AT91" s="280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81" t="s">
        <v>58</v>
      </c>
      <c r="D92" s="282"/>
      <c r="E92" s="282"/>
      <c r="F92" s="282"/>
      <c r="G92" s="282"/>
      <c r="H92" s="73"/>
      <c r="I92" s="283" t="s">
        <v>59</v>
      </c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282"/>
      <c r="X92" s="282"/>
      <c r="Y92" s="282"/>
      <c r="Z92" s="282"/>
      <c r="AA92" s="282"/>
      <c r="AB92" s="282"/>
      <c r="AC92" s="282"/>
      <c r="AD92" s="282"/>
      <c r="AE92" s="282"/>
      <c r="AF92" s="282"/>
      <c r="AG92" s="284" t="s">
        <v>60</v>
      </c>
      <c r="AH92" s="282"/>
      <c r="AI92" s="282"/>
      <c r="AJ92" s="282"/>
      <c r="AK92" s="282"/>
      <c r="AL92" s="282"/>
      <c r="AM92" s="282"/>
      <c r="AN92" s="283" t="s">
        <v>61</v>
      </c>
      <c r="AO92" s="282"/>
      <c r="AP92" s="285"/>
      <c r="AQ92" s="74" t="s">
        <v>62</v>
      </c>
      <c r="AR92" s="39"/>
      <c r="AS92" s="75" t="s">
        <v>63</v>
      </c>
      <c r="AT92" s="76" t="s">
        <v>64</v>
      </c>
      <c r="AU92" s="76" t="s">
        <v>65</v>
      </c>
      <c r="AV92" s="76" t="s">
        <v>66</v>
      </c>
      <c r="AW92" s="76" t="s">
        <v>67</v>
      </c>
      <c r="AX92" s="76" t="s">
        <v>68</v>
      </c>
      <c r="AY92" s="76" t="s">
        <v>69</v>
      </c>
      <c r="AZ92" s="76" t="s">
        <v>70</v>
      </c>
      <c r="BA92" s="76" t="s">
        <v>71</v>
      </c>
      <c r="BB92" s="76" t="s">
        <v>72</v>
      </c>
      <c r="BC92" s="76" t="s">
        <v>73</v>
      </c>
      <c r="BD92" s="77" t="s">
        <v>74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75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9">
        <f>ROUND(AG95,2)</f>
        <v>0</v>
      </c>
      <c r="AH94" s="289"/>
      <c r="AI94" s="289"/>
      <c r="AJ94" s="289"/>
      <c r="AK94" s="289"/>
      <c r="AL94" s="289"/>
      <c r="AM94" s="289"/>
      <c r="AN94" s="290">
        <f>SUM(AG94,AT94)</f>
        <v>0</v>
      </c>
      <c r="AO94" s="290"/>
      <c r="AP94" s="290"/>
      <c r="AQ94" s="85" t="s">
        <v>1</v>
      </c>
      <c r="AR94" s="86"/>
      <c r="AS94" s="87">
        <f>ROUND(AS95,2)</f>
        <v>0</v>
      </c>
      <c r="AT94" s="88">
        <f>ROUND(SUM(AV94:AW94),2)</f>
        <v>0</v>
      </c>
      <c r="AU94" s="89">
        <f>ROUND(AU95,5)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ROUND(AZ95,2)</f>
        <v>0</v>
      </c>
      <c r="BA94" s="88">
        <f>ROUND(BA95,2)</f>
        <v>0</v>
      </c>
      <c r="BB94" s="88">
        <f>ROUND(BB95,2)</f>
        <v>0</v>
      </c>
      <c r="BC94" s="88">
        <f>ROUND(BC95,2)</f>
        <v>0</v>
      </c>
      <c r="BD94" s="90">
        <f>ROUND(BD95,2)</f>
        <v>0</v>
      </c>
      <c r="BS94" s="91" t="s">
        <v>76</v>
      </c>
      <c r="BT94" s="91" t="s">
        <v>77</v>
      </c>
      <c r="BU94" s="92" t="s">
        <v>78</v>
      </c>
      <c r="BV94" s="91" t="s">
        <v>79</v>
      </c>
      <c r="BW94" s="91" t="s">
        <v>5</v>
      </c>
      <c r="BX94" s="91" t="s">
        <v>80</v>
      </c>
      <c r="CL94" s="91" t="s">
        <v>1</v>
      </c>
    </row>
    <row r="95" spans="1:91" s="7" customFormat="1" ht="16.5" customHeight="1">
      <c r="A95" s="93" t="s">
        <v>81</v>
      </c>
      <c r="B95" s="94"/>
      <c r="C95" s="95"/>
      <c r="D95" s="288" t="s">
        <v>82</v>
      </c>
      <c r="E95" s="288"/>
      <c r="F95" s="288"/>
      <c r="G95" s="288"/>
      <c r="H95" s="288"/>
      <c r="I95" s="96"/>
      <c r="J95" s="288" t="s">
        <v>83</v>
      </c>
      <c r="K95" s="288"/>
      <c r="L95" s="288"/>
      <c r="M95" s="288"/>
      <c r="N95" s="288"/>
      <c r="O95" s="288"/>
      <c r="P95" s="288"/>
      <c r="Q95" s="288"/>
      <c r="R95" s="288"/>
      <c r="S95" s="288"/>
      <c r="T95" s="288"/>
      <c r="U95" s="288"/>
      <c r="V95" s="288"/>
      <c r="W95" s="288"/>
      <c r="X95" s="288"/>
      <c r="Y95" s="288"/>
      <c r="Z95" s="288"/>
      <c r="AA95" s="288"/>
      <c r="AB95" s="288"/>
      <c r="AC95" s="288"/>
      <c r="AD95" s="288"/>
      <c r="AE95" s="288"/>
      <c r="AF95" s="288"/>
      <c r="AG95" s="286">
        <f>'S1 - Stavební úpravy'!J30</f>
        <v>0</v>
      </c>
      <c r="AH95" s="287"/>
      <c r="AI95" s="287"/>
      <c r="AJ95" s="287"/>
      <c r="AK95" s="287"/>
      <c r="AL95" s="287"/>
      <c r="AM95" s="287"/>
      <c r="AN95" s="286">
        <f>SUM(AG95,AT95)</f>
        <v>0</v>
      </c>
      <c r="AO95" s="287"/>
      <c r="AP95" s="287"/>
      <c r="AQ95" s="97" t="s">
        <v>84</v>
      </c>
      <c r="AR95" s="98"/>
      <c r="AS95" s="99">
        <v>0</v>
      </c>
      <c r="AT95" s="100">
        <f>ROUND(SUM(AV95:AW95),2)</f>
        <v>0</v>
      </c>
      <c r="AU95" s="101">
        <f>'S1 - Stavební úpravy'!P127</f>
        <v>0</v>
      </c>
      <c r="AV95" s="100">
        <f>'S1 - Stavební úpravy'!J33</f>
        <v>0</v>
      </c>
      <c r="AW95" s="100">
        <f>'S1 - Stavební úpravy'!J34</f>
        <v>0</v>
      </c>
      <c r="AX95" s="100">
        <f>'S1 - Stavební úpravy'!J35</f>
        <v>0</v>
      </c>
      <c r="AY95" s="100">
        <f>'S1 - Stavební úpravy'!J36</f>
        <v>0</v>
      </c>
      <c r="AZ95" s="100">
        <f>'S1 - Stavební úpravy'!F33</f>
        <v>0</v>
      </c>
      <c r="BA95" s="100">
        <f>'S1 - Stavební úpravy'!F34</f>
        <v>0</v>
      </c>
      <c r="BB95" s="100">
        <f>'S1 - Stavební úpravy'!F35</f>
        <v>0</v>
      </c>
      <c r="BC95" s="100">
        <f>'S1 - Stavební úpravy'!F36</f>
        <v>0</v>
      </c>
      <c r="BD95" s="102">
        <f>'S1 - Stavební úpravy'!F37</f>
        <v>0</v>
      </c>
      <c r="BT95" s="103" t="s">
        <v>85</v>
      </c>
      <c r="BV95" s="103" t="s">
        <v>79</v>
      </c>
      <c r="BW95" s="103" t="s">
        <v>86</v>
      </c>
      <c r="BX95" s="103" t="s">
        <v>5</v>
      </c>
      <c r="CL95" s="103" t="s">
        <v>1</v>
      </c>
      <c r="CM95" s="103" t="s">
        <v>87</v>
      </c>
    </row>
    <row r="96" spans="1:57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9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algorithmName="SHA-512" hashValue="GoTliolEWk1zE5wnHc+9yJGJ2SkI5/kLqTfw/Ksow6CaZ1pVCqy+IgDi6l5PGv/xn6Kz6QAS92+NQu3SNLf6vA==" saltValue="V2MurBjyPz9hLOE6cPqz5NJep44sUJ61KTHceeYsmLNpJxbOKoWGl2aigLl0F3U0E4jVn47oIy1fqcdnvV7FCQ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1 - Stavební úprav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1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5.8515625" style="1" customWidth="1"/>
    <col min="7" max="7" width="7.00390625" style="1" customWidth="1"/>
    <col min="8" max="8" width="11.421875" style="1" customWidth="1"/>
    <col min="9" max="9" width="20.140625" style="10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4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7" t="s">
        <v>86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7"/>
      <c r="J3" s="106"/>
      <c r="K3" s="106"/>
      <c r="L3" s="20"/>
      <c r="AT3" s="17" t="s">
        <v>87</v>
      </c>
    </row>
    <row r="4" spans="2:46" s="1" customFormat="1" ht="24.95" customHeight="1">
      <c r="B4" s="20"/>
      <c r="D4" s="108" t="s">
        <v>88</v>
      </c>
      <c r="I4" s="104"/>
      <c r="L4" s="20"/>
      <c r="M4" s="109" t="s">
        <v>10</v>
      </c>
      <c r="AT4" s="17" t="s">
        <v>4</v>
      </c>
    </row>
    <row r="5" spans="2:12" s="1" customFormat="1" ht="6.95" customHeight="1">
      <c r="B5" s="20"/>
      <c r="I5" s="104"/>
      <c r="L5" s="20"/>
    </row>
    <row r="6" spans="2:12" s="1" customFormat="1" ht="12" customHeight="1">
      <c r="B6" s="20"/>
      <c r="D6" s="110" t="s">
        <v>16</v>
      </c>
      <c r="I6" s="104"/>
      <c r="L6" s="20"/>
    </row>
    <row r="7" spans="2:12" s="1" customFormat="1" ht="23.25" customHeight="1">
      <c r="B7" s="20"/>
      <c r="E7" s="292" t="str">
        <f>'Rekapitulace stavby'!K6</f>
        <v>Rekonstrukce podlahové krytiny sportovní haly ZŠ Strž, E. Krásnohorské 2919, Dvůr Králové nad Labem</v>
      </c>
      <c r="F7" s="293"/>
      <c r="G7" s="293"/>
      <c r="H7" s="293"/>
      <c r="I7" s="104"/>
      <c r="L7" s="20"/>
    </row>
    <row r="8" spans="1:31" s="2" customFormat="1" ht="12" customHeight="1">
      <c r="A8" s="34"/>
      <c r="B8" s="39"/>
      <c r="C8" s="34"/>
      <c r="D8" s="110" t="s">
        <v>89</v>
      </c>
      <c r="E8" s="34"/>
      <c r="F8" s="34"/>
      <c r="G8" s="34"/>
      <c r="H8" s="34"/>
      <c r="I8" s="111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4" t="s">
        <v>90</v>
      </c>
      <c r="F9" s="295"/>
      <c r="G9" s="295"/>
      <c r="H9" s="295"/>
      <c r="I9" s="111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11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0" t="s">
        <v>18</v>
      </c>
      <c r="E11" s="34"/>
      <c r="F11" s="112" t="s">
        <v>1</v>
      </c>
      <c r="G11" s="34"/>
      <c r="H11" s="34"/>
      <c r="I11" s="113" t="s">
        <v>19</v>
      </c>
      <c r="J11" s="112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0" t="s">
        <v>20</v>
      </c>
      <c r="E12" s="34"/>
      <c r="F12" s="112" t="s">
        <v>21</v>
      </c>
      <c r="G12" s="34"/>
      <c r="H12" s="34"/>
      <c r="I12" s="113" t="s">
        <v>22</v>
      </c>
      <c r="J12" s="114" t="str">
        <f>'Rekapitulace stavby'!AN8</f>
        <v>15. 5. 2018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11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0" t="s">
        <v>24</v>
      </c>
      <c r="E14" s="34"/>
      <c r="F14" s="34"/>
      <c r="G14" s="34"/>
      <c r="H14" s="34"/>
      <c r="I14" s="113" t="s">
        <v>25</v>
      </c>
      <c r="J14" s="112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2" t="s">
        <v>26</v>
      </c>
      <c r="F15" s="34"/>
      <c r="G15" s="34"/>
      <c r="H15" s="34"/>
      <c r="I15" s="113" t="s">
        <v>27</v>
      </c>
      <c r="J15" s="112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11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0" t="s">
        <v>28</v>
      </c>
      <c r="E17" s="34"/>
      <c r="F17" s="34"/>
      <c r="G17" s="34"/>
      <c r="H17" s="34"/>
      <c r="I17" s="11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6" t="str">
        <f>'Rekapitulace stavby'!E14</f>
        <v>Vyplň údaj</v>
      </c>
      <c r="F18" s="297"/>
      <c r="G18" s="297"/>
      <c r="H18" s="297"/>
      <c r="I18" s="113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11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0" t="s">
        <v>30</v>
      </c>
      <c r="E20" s="34"/>
      <c r="F20" s="34"/>
      <c r="G20" s="34"/>
      <c r="H20" s="34"/>
      <c r="I20" s="113" t="s">
        <v>25</v>
      </c>
      <c r="J20" s="112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2" t="s">
        <v>31</v>
      </c>
      <c r="F21" s="34"/>
      <c r="G21" s="34"/>
      <c r="H21" s="34"/>
      <c r="I21" s="113" t="s">
        <v>27</v>
      </c>
      <c r="J21" s="112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11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0" t="s">
        <v>33</v>
      </c>
      <c r="E23" s="34"/>
      <c r="F23" s="34"/>
      <c r="G23" s="34"/>
      <c r="H23" s="34"/>
      <c r="I23" s="113" t="s">
        <v>25</v>
      </c>
      <c r="J23" s="112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2" t="str">
        <f>IF('Rekapitulace stavby'!E20="","",'Rekapitulace stavby'!E20)</f>
        <v xml:space="preserve"> </v>
      </c>
      <c r="F24" s="34"/>
      <c r="G24" s="34"/>
      <c r="H24" s="34"/>
      <c r="I24" s="113" t="s">
        <v>27</v>
      </c>
      <c r="J24" s="112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11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0" t="s">
        <v>35</v>
      </c>
      <c r="E26" s="34"/>
      <c r="F26" s="34"/>
      <c r="G26" s="34"/>
      <c r="H26" s="34"/>
      <c r="I26" s="111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8" t="s">
        <v>1</v>
      </c>
      <c r="F27" s="298"/>
      <c r="G27" s="298"/>
      <c r="H27" s="298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11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9"/>
      <c r="E29" s="119"/>
      <c r="F29" s="119"/>
      <c r="G29" s="119"/>
      <c r="H29" s="119"/>
      <c r="I29" s="120"/>
      <c r="J29" s="119"/>
      <c r="K29" s="11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1" t="s">
        <v>37</v>
      </c>
      <c r="E30" s="34"/>
      <c r="F30" s="34"/>
      <c r="G30" s="34"/>
      <c r="H30" s="34"/>
      <c r="I30" s="111"/>
      <c r="J30" s="122">
        <f>ROUND(J127,2)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9"/>
      <c r="E31" s="119"/>
      <c r="F31" s="119"/>
      <c r="G31" s="119"/>
      <c r="H31" s="119"/>
      <c r="I31" s="120"/>
      <c r="J31" s="119"/>
      <c r="K31" s="11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3" t="s">
        <v>39</v>
      </c>
      <c r="G32" s="34"/>
      <c r="H32" s="34"/>
      <c r="I32" s="124" t="s">
        <v>38</v>
      </c>
      <c r="J32" s="123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5" t="s">
        <v>41</v>
      </c>
      <c r="E33" s="110" t="s">
        <v>42</v>
      </c>
      <c r="F33" s="126">
        <f>ROUND((SUM(BE127:BE215)),2)</f>
        <v>0</v>
      </c>
      <c r="G33" s="34"/>
      <c r="H33" s="34"/>
      <c r="I33" s="127">
        <v>0.21</v>
      </c>
      <c r="J33" s="126">
        <f>ROUND(((SUM(BE127:BE215))*I33),2)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0" t="s">
        <v>43</v>
      </c>
      <c r="F34" s="126">
        <f>ROUND((SUM(BF127:BF215)),2)</f>
        <v>0</v>
      </c>
      <c r="G34" s="34"/>
      <c r="H34" s="34"/>
      <c r="I34" s="127">
        <v>0.15</v>
      </c>
      <c r="J34" s="126">
        <f>ROUND(((SUM(BF127:BF215))*I34),2)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0" t="s">
        <v>44</v>
      </c>
      <c r="F35" s="126">
        <f>ROUND((SUM(BG127:BG215)),2)</f>
        <v>0</v>
      </c>
      <c r="G35" s="34"/>
      <c r="H35" s="34"/>
      <c r="I35" s="127">
        <v>0.21</v>
      </c>
      <c r="J35" s="126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0" t="s">
        <v>45</v>
      </c>
      <c r="F36" s="126">
        <f>ROUND((SUM(BH127:BH215)),2)</f>
        <v>0</v>
      </c>
      <c r="G36" s="34"/>
      <c r="H36" s="34"/>
      <c r="I36" s="127">
        <v>0.15</v>
      </c>
      <c r="J36" s="126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0" t="s">
        <v>46</v>
      </c>
      <c r="F37" s="126">
        <f>ROUND((SUM(BI127:BI215)),2)</f>
        <v>0</v>
      </c>
      <c r="G37" s="34"/>
      <c r="H37" s="34"/>
      <c r="I37" s="127">
        <v>0</v>
      </c>
      <c r="J37" s="12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11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8"/>
      <c r="D39" s="129" t="s">
        <v>47</v>
      </c>
      <c r="E39" s="130"/>
      <c r="F39" s="130"/>
      <c r="G39" s="131" t="s">
        <v>48</v>
      </c>
      <c r="H39" s="132" t="s">
        <v>49</v>
      </c>
      <c r="I39" s="133"/>
      <c r="J39" s="134">
        <f>SUM(J30:J37)</f>
        <v>0</v>
      </c>
      <c r="K39" s="135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11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04"/>
      <c r="L41" s="20"/>
    </row>
    <row r="42" spans="2:12" s="1" customFormat="1" ht="14.45" customHeight="1">
      <c r="B42" s="20"/>
      <c r="I42" s="104"/>
      <c r="L42" s="20"/>
    </row>
    <row r="43" spans="2:12" s="1" customFormat="1" ht="14.45" customHeight="1">
      <c r="B43" s="20"/>
      <c r="I43" s="104"/>
      <c r="L43" s="20"/>
    </row>
    <row r="44" spans="2:12" s="1" customFormat="1" ht="14.45" customHeight="1">
      <c r="B44" s="20"/>
      <c r="I44" s="104"/>
      <c r="L44" s="20"/>
    </row>
    <row r="45" spans="2:12" s="1" customFormat="1" ht="14.45" customHeight="1">
      <c r="B45" s="20"/>
      <c r="I45" s="104"/>
      <c r="L45" s="20"/>
    </row>
    <row r="46" spans="2:12" s="1" customFormat="1" ht="14.45" customHeight="1">
      <c r="B46" s="20"/>
      <c r="I46" s="104"/>
      <c r="L46" s="20"/>
    </row>
    <row r="47" spans="2:12" s="1" customFormat="1" ht="14.45" customHeight="1">
      <c r="B47" s="20"/>
      <c r="I47" s="104"/>
      <c r="L47" s="20"/>
    </row>
    <row r="48" spans="2:12" s="1" customFormat="1" ht="14.45" customHeight="1">
      <c r="B48" s="20"/>
      <c r="I48" s="104"/>
      <c r="L48" s="20"/>
    </row>
    <row r="49" spans="2:12" s="1" customFormat="1" ht="14.45" customHeight="1">
      <c r="B49" s="20"/>
      <c r="I49" s="104"/>
      <c r="L49" s="20"/>
    </row>
    <row r="50" spans="2:12" s="2" customFormat="1" ht="14.45" customHeight="1">
      <c r="B50" s="51"/>
      <c r="D50" s="136" t="s">
        <v>50</v>
      </c>
      <c r="E50" s="137"/>
      <c r="F50" s="137"/>
      <c r="G50" s="136" t="s">
        <v>51</v>
      </c>
      <c r="H50" s="137"/>
      <c r="I50" s="138"/>
      <c r="J50" s="137"/>
      <c r="K50" s="13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9" t="s">
        <v>52</v>
      </c>
      <c r="E61" s="140"/>
      <c r="F61" s="141" t="s">
        <v>53</v>
      </c>
      <c r="G61" s="139" t="s">
        <v>52</v>
      </c>
      <c r="H61" s="140"/>
      <c r="I61" s="142"/>
      <c r="J61" s="143" t="s">
        <v>53</v>
      </c>
      <c r="K61" s="14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6" t="s">
        <v>54</v>
      </c>
      <c r="E65" s="144"/>
      <c r="F65" s="144"/>
      <c r="G65" s="136" t="s">
        <v>55</v>
      </c>
      <c r="H65" s="144"/>
      <c r="I65" s="145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9" t="s">
        <v>52</v>
      </c>
      <c r="E76" s="140"/>
      <c r="F76" s="141" t="s">
        <v>53</v>
      </c>
      <c r="G76" s="139" t="s">
        <v>52</v>
      </c>
      <c r="H76" s="140"/>
      <c r="I76" s="142"/>
      <c r="J76" s="143" t="s">
        <v>53</v>
      </c>
      <c r="K76" s="14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6"/>
      <c r="C77" s="147"/>
      <c r="D77" s="147"/>
      <c r="E77" s="147"/>
      <c r="F77" s="147"/>
      <c r="G77" s="147"/>
      <c r="H77" s="147"/>
      <c r="I77" s="148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9"/>
      <c r="C81" s="150"/>
      <c r="D81" s="150"/>
      <c r="E81" s="150"/>
      <c r="F81" s="150"/>
      <c r="G81" s="150"/>
      <c r="H81" s="150"/>
      <c r="I81" s="151"/>
      <c r="J81" s="150"/>
      <c r="K81" s="15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91</v>
      </c>
      <c r="D82" s="36"/>
      <c r="E82" s="36"/>
      <c r="F82" s="36"/>
      <c r="G82" s="36"/>
      <c r="H82" s="36"/>
      <c r="I82" s="111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1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1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299" t="str">
        <f>E7</f>
        <v>Rekonstrukce podlahové krytiny sportovní haly ZŠ Strž, E. Krásnohorské 2919, Dvůr Králové nad Labem</v>
      </c>
      <c r="F85" s="300"/>
      <c r="G85" s="300"/>
      <c r="H85" s="300"/>
      <c r="I85" s="111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89</v>
      </c>
      <c r="D86" s="36"/>
      <c r="E86" s="36"/>
      <c r="F86" s="36"/>
      <c r="G86" s="36"/>
      <c r="H86" s="36"/>
      <c r="I86" s="111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0" t="str">
        <f>E9</f>
        <v>S1 - Stavební úpravy</v>
      </c>
      <c r="F87" s="301"/>
      <c r="G87" s="301"/>
      <c r="H87" s="301"/>
      <c r="I87" s="111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1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ZŠ Strž, E. Krásnohorské 2919, Dvůr Králové n/L</v>
      </c>
      <c r="G89" s="36"/>
      <c r="H89" s="36"/>
      <c r="I89" s="113" t="s">
        <v>22</v>
      </c>
      <c r="J89" s="66" t="str">
        <f>IF(J12="","",J12)</f>
        <v>15. 5. 2018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11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40.15" customHeight="1">
      <c r="A91" s="34"/>
      <c r="B91" s="35"/>
      <c r="C91" s="29" t="s">
        <v>24</v>
      </c>
      <c r="D91" s="36"/>
      <c r="E91" s="36"/>
      <c r="F91" s="27" t="str">
        <f>E15</f>
        <v xml:space="preserve">MĚSTO DVŮR KRÁLOVÉ NAD LABEM, náměstí TGM 38  </v>
      </c>
      <c r="G91" s="36"/>
      <c r="H91" s="36"/>
      <c r="I91" s="113" t="s">
        <v>30</v>
      </c>
      <c r="J91" s="32" t="str">
        <f>E21</f>
        <v>DEKPROJEKT s.r.o. Tiskařská 10/257, Praha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113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1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2" t="s">
        <v>92</v>
      </c>
      <c r="D94" s="153"/>
      <c r="E94" s="153"/>
      <c r="F94" s="153"/>
      <c r="G94" s="153"/>
      <c r="H94" s="153"/>
      <c r="I94" s="154"/>
      <c r="J94" s="155" t="s">
        <v>93</v>
      </c>
      <c r="K94" s="153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1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6" t="s">
        <v>94</v>
      </c>
      <c r="D96" s="36"/>
      <c r="E96" s="36"/>
      <c r="F96" s="36"/>
      <c r="G96" s="36"/>
      <c r="H96" s="36"/>
      <c r="I96" s="111"/>
      <c r="J96" s="84">
        <f>J127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95</v>
      </c>
    </row>
    <row r="97" spans="2:12" s="9" customFormat="1" ht="24.95" customHeight="1">
      <c r="B97" s="157"/>
      <c r="C97" s="158"/>
      <c r="D97" s="159" t="s">
        <v>96</v>
      </c>
      <c r="E97" s="160"/>
      <c r="F97" s="160"/>
      <c r="G97" s="160"/>
      <c r="H97" s="160"/>
      <c r="I97" s="161"/>
      <c r="J97" s="162">
        <f>J128</f>
        <v>0</v>
      </c>
      <c r="K97" s="158"/>
      <c r="L97" s="163"/>
    </row>
    <row r="98" spans="2:12" s="10" customFormat="1" ht="19.9" customHeight="1">
      <c r="B98" s="164"/>
      <c r="C98" s="165"/>
      <c r="D98" s="166" t="s">
        <v>97</v>
      </c>
      <c r="E98" s="167"/>
      <c r="F98" s="167"/>
      <c r="G98" s="167"/>
      <c r="H98" s="167"/>
      <c r="I98" s="168"/>
      <c r="J98" s="169">
        <f>J129</f>
        <v>0</v>
      </c>
      <c r="K98" s="165"/>
      <c r="L98" s="170"/>
    </row>
    <row r="99" spans="2:12" s="10" customFormat="1" ht="19.9" customHeight="1">
      <c r="B99" s="164"/>
      <c r="C99" s="165"/>
      <c r="D99" s="166" t="s">
        <v>98</v>
      </c>
      <c r="E99" s="167"/>
      <c r="F99" s="167"/>
      <c r="G99" s="167"/>
      <c r="H99" s="167"/>
      <c r="I99" s="168"/>
      <c r="J99" s="169">
        <f>J154</f>
        <v>0</v>
      </c>
      <c r="K99" s="165"/>
      <c r="L99" s="170"/>
    </row>
    <row r="100" spans="2:12" s="10" customFormat="1" ht="19.9" customHeight="1">
      <c r="B100" s="164"/>
      <c r="C100" s="165"/>
      <c r="D100" s="166" t="s">
        <v>99</v>
      </c>
      <c r="E100" s="167"/>
      <c r="F100" s="167"/>
      <c r="G100" s="167"/>
      <c r="H100" s="167"/>
      <c r="I100" s="168"/>
      <c r="J100" s="169">
        <f>J165</f>
        <v>0</v>
      </c>
      <c r="K100" s="165"/>
      <c r="L100" s="170"/>
    </row>
    <row r="101" spans="2:12" s="10" customFormat="1" ht="19.9" customHeight="1">
      <c r="B101" s="164"/>
      <c r="C101" s="165"/>
      <c r="D101" s="166" t="s">
        <v>100</v>
      </c>
      <c r="E101" s="167"/>
      <c r="F101" s="167"/>
      <c r="G101" s="167"/>
      <c r="H101" s="167"/>
      <c r="I101" s="168"/>
      <c r="J101" s="169">
        <f>J171</f>
        <v>0</v>
      </c>
      <c r="K101" s="165"/>
      <c r="L101" s="170"/>
    </row>
    <row r="102" spans="2:12" s="9" customFormat="1" ht="24.95" customHeight="1">
      <c r="B102" s="157"/>
      <c r="C102" s="158"/>
      <c r="D102" s="159" t="s">
        <v>101</v>
      </c>
      <c r="E102" s="160"/>
      <c r="F102" s="160"/>
      <c r="G102" s="160"/>
      <c r="H102" s="160"/>
      <c r="I102" s="161"/>
      <c r="J102" s="162">
        <f>J173</f>
        <v>0</v>
      </c>
      <c r="K102" s="158"/>
      <c r="L102" s="163"/>
    </row>
    <row r="103" spans="2:12" s="10" customFormat="1" ht="19.9" customHeight="1">
      <c r="B103" s="164"/>
      <c r="C103" s="165"/>
      <c r="D103" s="166" t="s">
        <v>102</v>
      </c>
      <c r="E103" s="167"/>
      <c r="F103" s="167"/>
      <c r="G103" s="167"/>
      <c r="H103" s="167"/>
      <c r="I103" s="168"/>
      <c r="J103" s="169">
        <f>J174</f>
        <v>0</v>
      </c>
      <c r="K103" s="165"/>
      <c r="L103" s="170"/>
    </row>
    <row r="104" spans="2:12" s="10" customFormat="1" ht="19.9" customHeight="1">
      <c r="B104" s="164"/>
      <c r="C104" s="165"/>
      <c r="D104" s="166" t="s">
        <v>103</v>
      </c>
      <c r="E104" s="167"/>
      <c r="F104" s="167"/>
      <c r="G104" s="167"/>
      <c r="H104" s="167"/>
      <c r="I104" s="168"/>
      <c r="J104" s="169">
        <f>J179</f>
        <v>0</v>
      </c>
      <c r="K104" s="165"/>
      <c r="L104" s="170"/>
    </row>
    <row r="105" spans="2:12" s="10" customFormat="1" ht="19.9" customHeight="1">
      <c r="B105" s="164"/>
      <c r="C105" s="165"/>
      <c r="D105" s="166" t="s">
        <v>104</v>
      </c>
      <c r="E105" s="167"/>
      <c r="F105" s="167"/>
      <c r="G105" s="167"/>
      <c r="H105" s="167"/>
      <c r="I105" s="168"/>
      <c r="J105" s="169">
        <f>J184</f>
        <v>0</v>
      </c>
      <c r="K105" s="165"/>
      <c r="L105" s="170"/>
    </row>
    <row r="106" spans="2:12" s="10" customFormat="1" ht="19.9" customHeight="1">
      <c r="B106" s="164"/>
      <c r="C106" s="165"/>
      <c r="D106" s="166" t="s">
        <v>105</v>
      </c>
      <c r="E106" s="167"/>
      <c r="F106" s="167"/>
      <c r="G106" s="167"/>
      <c r="H106" s="167"/>
      <c r="I106" s="168"/>
      <c r="J106" s="169">
        <f>J193</f>
        <v>0</v>
      </c>
      <c r="K106" s="165"/>
      <c r="L106" s="170"/>
    </row>
    <row r="107" spans="2:12" s="9" customFormat="1" ht="24.95" customHeight="1">
      <c r="B107" s="157"/>
      <c r="C107" s="158"/>
      <c r="D107" s="159" t="s">
        <v>106</v>
      </c>
      <c r="E107" s="160"/>
      <c r="F107" s="160"/>
      <c r="G107" s="160"/>
      <c r="H107" s="160"/>
      <c r="I107" s="161"/>
      <c r="J107" s="162">
        <f>J205</f>
        <v>0</v>
      </c>
      <c r="K107" s="158"/>
      <c r="L107" s="163"/>
    </row>
    <row r="108" spans="1:31" s="2" customFormat="1" ht="21.75" customHeight="1">
      <c r="A108" s="34"/>
      <c r="B108" s="35"/>
      <c r="C108" s="36"/>
      <c r="D108" s="36"/>
      <c r="E108" s="36"/>
      <c r="F108" s="36"/>
      <c r="G108" s="36"/>
      <c r="H108" s="36"/>
      <c r="I108" s="111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54"/>
      <c r="C109" s="55"/>
      <c r="D109" s="55"/>
      <c r="E109" s="55"/>
      <c r="F109" s="55"/>
      <c r="G109" s="55"/>
      <c r="H109" s="55"/>
      <c r="I109" s="148"/>
      <c r="J109" s="55"/>
      <c r="K109" s="55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3" spans="1:31" s="2" customFormat="1" ht="6.95" customHeight="1">
      <c r="A113" s="34"/>
      <c r="B113" s="56"/>
      <c r="C113" s="57"/>
      <c r="D113" s="57"/>
      <c r="E113" s="57"/>
      <c r="F113" s="57"/>
      <c r="G113" s="57"/>
      <c r="H113" s="57"/>
      <c r="I113" s="151"/>
      <c r="J113" s="57"/>
      <c r="K113" s="57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4.95" customHeight="1">
      <c r="A114" s="34"/>
      <c r="B114" s="35"/>
      <c r="C114" s="23" t="s">
        <v>107</v>
      </c>
      <c r="D114" s="36"/>
      <c r="E114" s="36"/>
      <c r="F114" s="36"/>
      <c r="G114" s="36"/>
      <c r="H114" s="36"/>
      <c r="I114" s="111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111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16</v>
      </c>
      <c r="D116" s="36"/>
      <c r="E116" s="36"/>
      <c r="F116" s="36"/>
      <c r="G116" s="36"/>
      <c r="H116" s="36"/>
      <c r="I116" s="111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3.25" customHeight="1">
      <c r="A117" s="34"/>
      <c r="B117" s="35"/>
      <c r="C117" s="36"/>
      <c r="D117" s="36"/>
      <c r="E117" s="299" t="str">
        <f>E7</f>
        <v>Rekonstrukce podlahové krytiny sportovní haly ZŠ Strž, E. Krásnohorské 2919, Dvůr Králové nad Labem</v>
      </c>
      <c r="F117" s="300"/>
      <c r="G117" s="300"/>
      <c r="H117" s="300"/>
      <c r="I117" s="111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89</v>
      </c>
      <c r="D118" s="36"/>
      <c r="E118" s="36"/>
      <c r="F118" s="36"/>
      <c r="G118" s="36"/>
      <c r="H118" s="36"/>
      <c r="I118" s="111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6.5" customHeight="1">
      <c r="A119" s="34"/>
      <c r="B119" s="35"/>
      <c r="C119" s="36"/>
      <c r="D119" s="36"/>
      <c r="E119" s="270" t="str">
        <f>E9</f>
        <v>S1 - Stavební úpravy</v>
      </c>
      <c r="F119" s="301"/>
      <c r="G119" s="301"/>
      <c r="H119" s="301"/>
      <c r="I119" s="111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111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20</v>
      </c>
      <c r="D121" s="36"/>
      <c r="E121" s="36"/>
      <c r="F121" s="27" t="str">
        <f>F12</f>
        <v>ZŠ Strž, E. Krásnohorské 2919, Dvůr Králové n/L</v>
      </c>
      <c r="G121" s="36"/>
      <c r="H121" s="36"/>
      <c r="I121" s="113" t="s">
        <v>22</v>
      </c>
      <c r="J121" s="66" t="str">
        <f>IF(J12="","",J12)</f>
        <v>15. 5. 2018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5" customHeight="1">
      <c r="A122" s="34"/>
      <c r="B122" s="35"/>
      <c r="C122" s="36"/>
      <c r="D122" s="36"/>
      <c r="E122" s="36"/>
      <c r="F122" s="36"/>
      <c r="G122" s="36"/>
      <c r="H122" s="36"/>
      <c r="I122" s="111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40.15" customHeight="1">
      <c r="A123" s="34"/>
      <c r="B123" s="35"/>
      <c r="C123" s="29" t="s">
        <v>24</v>
      </c>
      <c r="D123" s="36"/>
      <c r="E123" s="36"/>
      <c r="F123" s="27" t="str">
        <f>E15</f>
        <v xml:space="preserve">MĚSTO DVŮR KRÁLOVÉ NAD LABEM, náměstí TGM 38  </v>
      </c>
      <c r="G123" s="36"/>
      <c r="H123" s="36"/>
      <c r="I123" s="113" t="s">
        <v>30</v>
      </c>
      <c r="J123" s="32" t="str">
        <f>E21</f>
        <v>DEKPROJEKT s.r.o. Tiskařská 10/257, Praha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2" customHeight="1">
      <c r="A124" s="34"/>
      <c r="B124" s="35"/>
      <c r="C124" s="29" t="s">
        <v>28</v>
      </c>
      <c r="D124" s="36"/>
      <c r="E124" s="36"/>
      <c r="F124" s="27" t="str">
        <f>IF(E18="","",E18)</f>
        <v>Vyplň údaj</v>
      </c>
      <c r="G124" s="36"/>
      <c r="H124" s="36"/>
      <c r="I124" s="113" t="s">
        <v>33</v>
      </c>
      <c r="J124" s="32" t="str">
        <f>E24</f>
        <v xml:space="preserve"> 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0.35" customHeight="1">
      <c r="A125" s="34"/>
      <c r="B125" s="35"/>
      <c r="C125" s="36"/>
      <c r="D125" s="36"/>
      <c r="E125" s="36"/>
      <c r="F125" s="36"/>
      <c r="G125" s="36"/>
      <c r="H125" s="36"/>
      <c r="I125" s="111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11" customFormat="1" ht="29.25" customHeight="1">
      <c r="A126" s="171"/>
      <c r="B126" s="172"/>
      <c r="C126" s="173" t="s">
        <v>108</v>
      </c>
      <c r="D126" s="174" t="s">
        <v>62</v>
      </c>
      <c r="E126" s="174" t="s">
        <v>58</v>
      </c>
      <c r="F126" s="174" t="s">
        <v>59</v>
      </c>
      <c r="G126" s="174" t="s">
        <v>109</v>
      </c>
      <c r="H126" s="174" t="s">
        <v>110</v>
      </c>
      <c r="I126" s="175" t="s">
        <v>111</v>
      </c>
      <c r="J126" s="174" t="s">
        <v>93</v>
      </c>
      <c r="K126" s="176" t="s">
        <v>112</v>
      </c>
      <c r="L126" s="177"/>
      <c r="M126" s="75" t="s">
        <v>1</v>
      </c>
      <c r="N126" s="76" t="s">
        <v>41</v>
      </c>
      <c r="O126" s="76" t="s">
        <v>113</v>
      </c>
      <c r="P126" s="76" t="s">
        <v>114</v>
      </c>
      <c r="Q126" s="76" t="s">
        <v>115</v>
      </c>
      <c r="R126" s="76" t="s">
        <v>116</v>
      </c>
      <c r="S126" s="76" t="s">
        <v>117</v>
      </c>
      <c r="T126" s="77" t="s">
        <v>118</v>
      </c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</row>
    <row r="127" spans="1:63" s="2" customFormat="1" ht="22.9" customHeight="1">
      <c r="A127" s="34"/>
      <c r="B127" s="35"/>
      <c r="C127" s="82" t="s">
        <v>119</v>
      </c>
      <c r="D127" s="36"/>
      <c r="E127" s="36"/>
      <c r="F127" s="36"/>
      <c r="G127" s="36"/>
      <c r="H127" s="36"/>
      <c r="I127" s="111"/>
      <c r="J127" s="178">
        <f>BK127</f>
        <v>0</v>
      </c>
      <c r="K127" s="36"/>
      <c r="L127" s="39"/>
      <c r="M127" s="78"/>
      <c r="N127" s="179"/>
      <c r="O127" s="79"/>
      <c r="P127" s="180">
        <f>P128+P173+P205</f>
        <v>0</v>
      </c>
      <c r="Q127" s="79"/>
      <c r="R127" s="180">
        <f>R128+R173+R205</f>
        <v>14.176295000000001</v>
      </c>
      <c r="S127" s="79"/>
      <c r="T127" s="181">
        <f>T128+T173+T205</f>
        <v>44.550000000000004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76</v>
      </c>
      <c r="AU127" s="17" t="s">
        <v>95</v>
      </c>
      <c r="BK127" s="182">
        <f>BK128+BK173+BK205</f>
        <v>0</v>
      </c>
    </row>
    <row r="128" spans="2:63" s="12" customFormat="1" ht="25.9" customHeight="1">
      <c r="B128" s="183"/>
      <c r="C128" s="184"/>
      <c r="D128" s="185" t="s">
        <v>76</v>
      </c>
      <c r="E128" s="186" t="s">
        <v>120</v>
      </c>
      <c r="F128" s="186" t="s">
        <v>121</v>
      </c>
      <c r="G128" s="184"/>
      <c r="H128" s="184"/>
      <c r="I128" s="187"/>
      <c r="J128" s="188">
        <f>BK128</f>
        <v>0</v>
      </c>
      <c r="K128" s="184"/>
      <c r="L128" s="189"/>
      <c r="M128" s="190"/>
      <c r="N128" s="191"/>
      <c r="O128" s="191"/>
      <c r="P128" s="192">
        <f>P129+P154+P165+P171</f>
        <v>0</v>
      </c>
      <c r="Q128" s="191"/>
      <c r="R128" s="192">
        <f>R129+R154+R165+R171</f>
        <v>14.084015</v>
      </c>
      <c r="S128" s="191"/>
      <c r="T128" s="193">
        <f>T129+T154+T165+T171</f>
        <v>44.230000000000004</v>
      </c>
      <c r="AR128" s="194" t="s">
        <v>85</v>
      </c>
      <c r="AT128" s="195" t="s">
        <v>76</v>
      </c>
      <c r="AU128" s="195" t="s">
        <v>77</v>
      </c>
      <c r="AY128" s="194" t="s">
        <v>122</v>
      </c>
      <c r="BK128" s="196">
        <f>BK129+BK154+BK165+BK171</f>
        <v>0</v>
      </c>
    </row>
    <row r="129" spans="2:63" s="12" customFormat="1" ht="22.9" customHeight="1">
      <c r="B129" s="183"/>
      <c r="C129" s="184"/>
      <c r="D129" s="185" t="s">
        <v>76</v>
      </c>
      <c r="E129" s="197" t="s">
        <v>123</v>
      </c>
      <c r="F129" s="197" t="s">
        <v>124</v>
      </c>
      <c r="G129" s="184"/>
      <c r="H129" s="184"/>
      <c r="I129" s="187"/>
      <c r="J129" s="198">
        <f>BK129</f>
        <v>0</v>
      </c>
      <c r="K129" s="184"/>
      <c r="L129" s="189"/>
      <c r="M129" s="190"/>
      <c r="N129" s="191"/>
      <c r="O129" s="191"/>
      <c r="P129" s="192">
        <f>SUM(P130:P153)</f>
        <v>0</v>
      </c>
      <c r="Q129" s="191"/>
      <c r="R129" s="192">
        <f>SUM(R130:R153)</f>
        <v>11.871970000000001</v>
      </c>
      <c r="S129" s="191"/>
      <c r="T129" s="193">
        <f>SUM(T130:T153)</f>
        <v>0</v>
      </c>
      <c r="AR129" s="194" t="s">
        <v>85</v>
      </c>
      <c r="AT129" s="195" t="s">
        <v>76</v>
      </c>
      <c r="AU129" s="195" t="s">
        <v>85</v>
      </c>
      <c r="AY129" s="194" t="s">
        <v>122</v>
      </c>
      <c r="BK129" s="196">
        <f>SUM(BK130:BK153)</f>
        <v>0</v>
      </c>
    </row>
    <row r="130" spans="1:65" s="2" customFormat="1" ht="21.75" customHeight="1">
      <c r="A130" s="34"/>
      <c r="B130" s="35"/>
      <c r="C130" s="199" t="s">
        <v>85</v>
      </c>
      <c r="D130" s="199" t="s">
        <v>125</v>
      </c>
      <c r="E130" s="200" t="s">
        <v>126</v>
      </c>
      <c r="F130" s="201" t="s">
        <v>127</v>
      </c>
      <c r="G130" s="202" t="s">
        <v>128</v>
      </c>
      <c r="H130" s="203">
        <v>850</v>
      </c>
      <c r="I130" s="204"/>
      <c r="J130" s="205">
        <f>ROUND(I130*H130,2)</f>
        <v>0</v>
      </c>
      <c r="K130" s="201" t="s">
        <v>129</v>
      </c>
      <c r="L130" s="39"/>
      <c r="M130" s="206" t="s">
        <v>1</v>
      </c>
      <c r="N130" s="207" t="s">
        <v>42</v>
      </c>
      <c r="O130" s="71"/>
      <c r="P130" s="208">
        <f>O130*H130</f>
        <v>0</v>
      </c>
      <c r="Q130" s="208">
        <v>0</v>
      </c>
      <c r="R130" s="208">
        <f>Q130*H130</f>
        <v>0</v>
      </c>
      <c r="S130" s="208">
        <v>0</v>
      </c>
      <c r="T130" s="209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10" t="s">
        <v>130</v>
      </c>
      <c r="AT130" s="210" t="s">
        <v>125</v>
      </c>
      <c r="AU130" s="210" t="s">
        <v>87</v>
      </c>
      <c r="AY130" s="17" t="s">
        <v>122</v>
      </c>
      <c r="BE130" s="211">
        <f>IF(N130="základní",J130,0)</f>
        <v>0</v>
      </c>
      <c r="BF130" s="211">
        <f>IF(N130="snížená",J130,0)</f>
        <v>0</v>
      </c>
      <c r="BG130" s="211">
        <f>IF(N130="zákl. přenesená",J130,0)</f>
        <v>0</v>
      </c>
      <c r="BH130" s="211">
        <f>IF(N130="sníž. přenesená",J130,0)</f>
        <v>0</v>
      </c>
      <c r="BI130" s="211">
        <f>IF(N130="nulová",J130,0)</f>
        <v>0</v>
      </c>
      <c r="BJ130" s="17" t="s">
        <v>85</v>
      </c>
      <c r="BK130" s="211">
        <f>ROUND(I130*H130,2)</f>
        <v>0</v>
      </c>
      <c r="BL130" s="17" t="s">
        <v>130</v>
      </c>
      <c r="BM130" s="210" t="s">
        <v>131</v>
      </c>
    </row>
    <row r="131" spans="2:51" s="13" customFormat="1" ht="11.25">
      <c r="B131" s="212"/>
      <c r="C131" s="213"/>
      <c r="D131" s="214" t="s">
        <v>132</v>
      </c>
      <c r="E131" s="215" t="s">
        <v>1</v>
      </c>
      <c r="F131" s="216" t="s">
        <v>133</v>
      </c>
      <c r="G131" s="213"/>
      <c r="H131" s="217">
        <v>850</v>
      </c>
      <c r="I131" s="218"/>
      <c r="J131" s="213"/>
      <c r="K131" s="213"/>
      <c r="L131" s="219"/>
      <c r="M131" s="220"/>
      <c r="N131" s="221"/>
      <c r="O131" s="221"/>
      <c r="P131" s="221"/>
      <c r="Q131" s="221"/>
      <c r="R131" s="221"/>
      <c r="S131" s="221"/>
      <c r="T131" s="222"/>
      <c r="AT131" s="223" t="s">
        <v>132</v>
      </c>
      <c r="AU131" s="223" t="s">
        <v>87</v>
      </c>
      <c r="AV131" s="13" t="s">
        <v>87</v>
      </c>
      <c r="AW131" s="13" t="s">
        <v>32</v>
      </c>
      <c r="AX131" s="13" t="s">
        <v>77</v>
      </c>
      <c r="AY131" s="223" t="s">
        <v>122</v>
      </c>
    </row>
    <row r="132" spans="2:51" s="14" customFormat="1" ht="11.25">
      <c r="B132" s="224"/>
      <c r="C132" s="225"/>
      <c r="D132" s="214" t="s">
        <v>132</v>
      </c>
      <c r="E132" s="226" t="s">
        <v>1</v>
      </c>
      <c r="F132" s="227" t="s">
        <v>134</v>
      </c>
      <c r="G132" s="225"/>
      <c r="H132" s="228">
        <v>850</v>
      </c>
      <c r="I132" s="229"/>
      <c r="J132" s="225"/>
      <c r="K132" s="225"/>
      <c r="L132" s="230"/>
      <c r="M132" s="231"/>
      <c r="N132" s="232"/>
      <c r="O132" s="232"/>
      <c r="P132" s="232"/>
      <c r="Q132" s="232"/>
      <c r="R132" s="232"/>
      <c r="S132" s="232"/>
      <c r="T132" s="233"/>
      <c r="AT132" s="234" t="s">
        <v>132</v>
      </c>
      <c r="AU132" s="234" t="s">
        <v>87</v>
      </c>
      <c r="AV132" s="14" t="s">
        <v>130</v>
      </c>
      <c r="AW132" s="14" t="s">
        <v>32</v>
      </c>
      <c r="AX132" s="14" t="s">
        <v>85</v>
      </c>
      <c r="AY132" s="234" t="s">
        <v>122</v>
      </c>
    </row>
    <row r="133" spans="1:65" s="2" customFormat="1" ht="21.75" customHeight="1">
      <c r="A133" s="34"/>
      <c r="B133" s="35"/>
      <c r="C133" s="199" t="s">
        <v>87</v>
      </c>
      <c r="D133" s="199" t="s">
        <v>125</v>
      </c>
      <c r="E133" s="200" t="s">
        <v>135</v>
      </c>
      <c r="F133" s="201" t="s">
        <v>136</v>
      </c>
      <c r="G133" s="202" t="s">
        <v>137</v>
      </c>
      <c r="H133" s="203">
        <v>0.5</v>
      </c>
      <c r="I133" s="204"/>
      <c r="J133" s="205">
        <f>ROUND(I133*H133,2)</f>
        <v>0</v>
      </c>
      <c r="K133" s="201" t="s">
        <v>129</v>
      </c>
      <c r="L133" s="39"/>
      <c r="M133" s="206" t="s">
        <v>1</v>
      </c>
      <c r="N133" s="207" t="s">
        <v>42</v>
      </c>
      <c r="O133" s="71"/>
      <c r="P133" s="208">
        <f>O133*H133</f>
        <v>0</v>
      </c>
      <c r="Q133" s="208">
        <v>2.25634</v>
      </c>
      <c r="R133" s="208">
        <f>Q133*H133</f>
        <v>1.12817</v>
      </c>
      <c r="S133" s="208">
        <v>0</v>
      </c>
      <c r="T133" s="209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10" t="s">
        <v>130</v>
      </c>
      <c r="AT133" s="210" t="s">
        <v>125</v>
      </c>
      <c r="AU133" s="210" t="s">
        <v>87</v>
      </c>
      <c r="AY133" s="17" t="s">
        <v>122</v>
      </c>
      <c r="BE133" s="211">
        <f>IF(N133="základní",J133,0)</f>
        <v>0</v>
      </c>
      <c r="BF133" s="211">
        <f>IF(N133="snížená",J133,0)</f>
        <v>0</v>
      </c>
      <c r="BG133" s="211">
        <f>IF(N133="zákl. přenesená",J133,0)</f>
        <v>0</v>
      </c>
      <c r="BH133" s="211">
        <f>IF(N133="sníž. přenesená",J133,0)</f>
        <v>0</v>
      </c>
      <c r="BI133" s="211">
        <f>IF(N133="nulová",J133,0)</f>
        <v>0</v>
      </c>
      <c r="BJ133" s="17" t="s">
        <v>85</v>
      </c>
      <c r="BK133" s="211">
        <f>ROUND(I133*H133,2)</f>
        <v>0</v>
      </c>
      <c r="BL133" s="17" t="s">
        <v>130</v>
      </c>
      <c r="BM133" s="210" t="s">
        <v>138</v>
      </c>
    </row>
    <row r="134" spans="2:51" s="13" customFormat="1" ht="22.5">
      <c r="B134" s="212"/>
      <c r="C134" s="213"/>
      <c r="D134" s="214" t="s">
        <v>132</v>
      </c>
      <c r="E134" s="215" t="s">
        <v>1</v>
      </c>
      <c r="F134" s="216" t="s">
        <v>139</v>
      </c>
      <c r="G134" s="213"/>
      <c r="H134" s="217">
        <v>0.5</v>
      </c>
      <c r="I134" s="218"/>
      <c r="J134" s="213"/>
      <c r="K134" s="213"/>
      <c r="L134" s="219"/>
      <c r="M134" s="220"/>
      <c r="N134" s="221"/>
      <c r="O134" s="221"/>
      <c r="P134" s="221"/>
      <c r="Q134" s="221"/>
      <c r="R134" s="221"/>
      <c r="S134" s="221"/>
      <c r="T134" s="222"/>
      <c r="AT134" s="223" t="s">
        <v>132</v>
      </c>
      <c r="AU134" s="223" t="s">
        <v>87</v>
      </c>
      <c r="AV134" s="13" t="s">
        <v>87</v>
      </c>
      <c r="AW134" s="13" t="s">
        <v>32</v>
      </c>
      <c r="AX134" s="13" t="s">
        <v>77</v>
      </c>
      <c r="AY134" s="223" t="s">
        <v>122</v>
      </c>
    </row>
    <row r="135" spans="2:51" s="14" customFormat="1" ht="11.25">
      <c r="B135" s="224"/>
      <c r="C135" s="225"/>
      <c r="D135" s="214" t="s">
        <v>132</v>
      </c>
      <c r="E135" s="226" t="s">
        <v>1</v>
      </c>
      <c r="F135" s="227" t="s">
        <v>134</v>
      </c>
      <c r="G135" s="225"/>
      <c r="H135" s="228">
        <v>0.5</v>
      </c>
      <c r="I135" s="229"/>
      <c r="J135" s="225"/>
      <c r="K135" s="225"/>
      <c r="L135" s="230"/>
      <c r="M135" s="231"/>
      <c r="N135" s="232"/>
      <c r="O135" s="232"/>
      <c r="P135" s="232"/>
      <c r="Q135" s="232"/>
      <c r="R135" s="232"/>
      <c r="S135" s="232"/>
      <c r="T135" s="233"/>
      <c r="AT135" s="234" t="s">
        <v>132</v>
      </c>
      <c r="AU135" s="234" t="s">
        <v>87</v>
      </c>
      <c r="AV135" s="14" t="s">
        <v>130</v>
      </c>
      <c r="AW135" s="14" t="s">
        <v>32</v>
      </c>
      <c r="AX135" s="14" t="s">
        <v>85</v>
      </c>
      <c r="AY135" s="234" t="s">
        <v>122</v>
      </c>
    </row>
    <row r="136" spans="1:65" s="2" customFormat="1" ht="21.75" customHeight="1">
      <c r="A136" s="34"/>
      <c r="B136" s="35"/>
      <c r="C136" s="199" t="s">
        <v>140</v>
      </c>
      <c r="D136" s="199" t="s">
        <v>125</v>
      </c>
      <c r="E136" s="200" t="s">
        <v>141</v>
      </c>
      <c r="F136" s="201" t="s">
        <v>142</v>
      </c>
      <c r="G136" s="202" t="s">
        <v>128</v>
      </c>
      <c r="H136" s="203">
        <v>1</v>
      </c>
      <c r="I136" s="204"/>
      <c r="J136" s="205">
        <f>ROUND(I136*H136,2)</f>
        <v>0</v>
      </c>
      <c r="K136" s="201" t="s">
        <v>129</v>
      </c>
      <c r="L136" s="39"/>
      <c r="M136" s="206" t="s">
        <v>1</v>
      </c>
      <c r="N136" s="207" t="s">
        <v>42</v>
      </c>
      <c r="O136" s="71"/>
      <c r="P136" s="208">
        <f>O136*H136</f>
        <v>0</v>
      </c>
      <c r="Q136" s="208">
        <v>0.0102</v>
      </c>
      <c r="R136" s="208">
        <f>Q136*H136</f>
        <v>0.0102</v>
      </c>
      <c r="S136" s="208">
        <v>0</v>
      </c>
      <c r="T136" s="209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10" t="s">
        <v>130</v>
      </c>
      <c r="AT136" s="210" t="s">
        <v>125</v>
      </c>
      <c r="AU136" s="210" t="s">
        <v>87</v>
      </c>
      <c r="AY136" s="17" t="s">
        <v>122</v>
      </c>
      <c r="BE136" s="211">
        <f>IF(N136="základní",J136,0)</f>
        <v>0</v>
      </c>
      <c r="BF136" s="211">
        <f>IF(N136="snížená",J136,0)</f>
        <v>0</v>
      </c>
      <c r="BG136" s="211">
        <f>IF(N136="zákl. přenesená",J136,0)</f>
        <v>0</v>
      </c>
      <c r="BH136" s="211">
        <f>IF(N136="sníž. přenesená",J136,0)</f>
        <v>0</v>
      </c>
      <c r="BI136" s="211">
        <f>IF(N136="nulová",J136,0)</f>
        <v>0</v>
      </c>
      <c r="BJ136" s="17" t="s">
        <v>85</v>
      </c>
      <c r="BK136" s="211">
        <f>ROUND(I136*H136,2)</f>
        <v>0</v>
      </c>
      <c r="BL136" s="17" t="s">
        <v>130</v>
      </c>
      <c r="BM136" s="210" t="s">
        <v>143</v>
      </c>
    </row>
    <row r="137" spans="2:51" s="13" customFormat="1" ht="22.5">
      <c r="B137" s="212"/>
      <c r="C137" s="213"/>
      <c r="D137" s="214" t="s">
        <v>132</v>
      </c>
      <c r="E137" s="215" t="s">
        <v>1</v>
      </c>
      <c r="F137" s="216" t="s">
        <v>144</v>
      </c>
      <c r="G137" s="213"/>
      <c r="H137" s="217">
        <v>1</v>
      </c>
      <c r="I137" s="218"/>
      <c r="J137" s="213"/>
      <c r="K137" s="213"/>
      <c r="L137" s="219"/>
      <c r="M137" s="220"/>
      <c r="N137" s="221"/>
      <c r="O137" s="221"/>
      <c r="P137" s="221"/>
      <c r="Q137" s="221"/>
      <c r="R137" s="221"/>
      <c r="S137" s="221"/>
      <c r="T137" s="222"/>
      <c r="AT137" s="223" t="s">
        <v>132</v>
      </c>
      <c r="AU137" s="223" t="s">
        <v>87</v>
      </c>
      <c r="AV137" s="13" t="s">
        <v>87</v>
      </c>
      <c r="AW137" s="13" t="s">
        <v>32</v>
      </c>
      <c r="AX137" s="13" t="s">
        <v>77</v>
      </c>
      <c r="AY137" s="223" t="s">
        <v>122</v>
      </c>
    </row>
    <row r="138" spans="2:51" s="14" customFormat="1" ht="11.25">
      <c r="B138" s="224"/>
      <c r="C138" s="225"/>
      <c r="D138" s="214" t="s">
        <v>132</v>
      </c>
      <c r="E138" s="226" t="s">
        <v>1</v>
      </c>
      <c r="F138" s="227" t="s">
        <v>134</v>
      </c>
      <c r="G138" s="225"/>
      <c r="H138" s="228">
        <v>1</v>
      </c>
      <c r="I138" s="229"/>
      <c r="J138" s="225"/>
      <c r="K138" s="225"/>
      <c r="L138" s="230"/>
      <c r="M138" s="231"/>
      <c r="N138" s="232"/>
      <c r="O138" s="232"/>
      <c r="P138" s="232"/>
      <c r="Q138" s="232"/>
      <c r="R138" s="232"/>
      <c r="S138" s="232"/>
      <c r="T138" s="233"/>
      <c r="AT138" s="234" t="s">
        <v>132</v>
      </c>
      <c r="AU138" s="234" t="s">
        <v>87</v>
      </c>
      <c r="AV138" s="14" t="s">
        <v>130</v>
      </c>
      <c r="AW138" s="14" t="s">
        <v>32</v>
      </c>
      <c r="AX138" s="14" t="s">
        <v>85</v>
      </c>
      <c r="AY138" s="234" t="s">
        <v>122</v>
      </c>
    </row>
    <row r="139" spans="1:65" s="2" customFormat="1" ht="16.5" customHeight="1">
      <c r="A139" s="34"/>
      <c r="B139" s="35"/>
      <c r="C139" s="199" t="s">
        <v>130</v>
      </c>
      <c r="D139" s="199" t="s">
        <v>125</v>
      </c>
      <c r="E139" s="200" t="s">
        <v>145</v>
      </c>
      <c r="F139" s="201" t="s">
        <v>146</v>
      </c>
      <c r="G139" s="202" t="s">
        <v>128</v>
      </c>
      <c r="H139" s="203">
        <v>1</v>
      </c>
      <c r="I139" s="204"/>
      <c r="J139" s="205">
        <f>ROUND(I139*H139,2)</f>
        <v>0</v>
      </c>
      <c r="K139" s="201" t="s">
        <v>129</v>
      </c>
      <c r="L139" s="39"/>
      <c r="M139" s="206" t="s">
        <v>1</v>
      </c>
      <c r="N139" s="207" t="s">
        <v>42</v>
      </c>
      <c r="O139" s="71"/>
      <c r="P139" s="208">
        <f>O139*H139</f>
        <v>0</v>
      </c>
      <c r="Q139" s="208">
        <v>0.1117</v>
      </c>
      <c r="R139" s="208">
        <f>Q139*H139</f>
        <v>0.1117</v>
      </c>
      <c r="S139" s="208">
        <v>0</v>
      </c>
      <c r="T139" s="209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10" t="s">
        <v>130</v>
      </c>
      <c r="AT139" s="210" t="s">
        <v>125</v>
      </c>
      <c r="AU139" s="210" t="s">
        <v>87</v>
      </c>
      <c r="AY139" s="17" t="s">
        <v>122</v>
      </c>
      <c r="BE139" s="211">
        <f>IF(N139="základní",J139,0)</f>
        <v>0</v>
      </c>
      <c r="BF139" s="211">
        <f>IF(N139="snížená",J139,0)</f>
        <v>0</v>
      </c>
      <c r="BG139" s="211">
        <f>IF(N139="zákl. přenesená",J139,0)</f>
        <v>0</v>
      </c>
      <c r="BH139" s="211">
        <f>IF(N139="sníž. přenesená",J139,0)</f>
        <v>0</v>
      </c>
      <c r="BI139" s="211">
        <f>IF(N139="nulová",J139,0)</f>
        <v>0</v>
      </c>
      <c r="BJ139" s="17" t="s">
        <v>85</v>
      </c>
      <c r="BK139" s="211">
        <f>ROUND(I139*H139,2)</f>
        <v>0</v>
      </c>
      <c r="BL139" s="17" t="s">
        <v>130</v>
      </c>
      <c r="BM139" s="210" t="s">
        <v>147</v>
      </c>
    </row>
    <row r="140" spans="2:51" s="13" customFormat="1" ht="22.5">
      <c r="B140" s="212"/>
      <c r="C140" s="213"/>
      <c r="D140" s="214" t="s">
        <v>132</v>
      </c>
      <c r="E140" s="215" t="s">
        <v>1</v>
      </c>
      <c r="F140" s="216" t="s">
        <v>144</v>
      </c>
      <c r="G140" s="213"/>
      <c r="H140" s="217">
        <v>1</v>
      </c>
      <c r="I140" s="218"/>
      <c r="J140" s="213"/>
      <c r="K140" s="213"/>
      <c r="L140" s="219"/>
      <c r="M140" s="220"/>
      <c r="N140" s="221"/>
      <c r="O140" s="221"/>
      <c r="P140" s="221"/>
      <c r="Q140" s="221"/>
      <c r="R140" s="221"/>
      <c r="S140" s="221"/>
      <c r="T140" s="222"/>
      <c r="AT140" s="223" t="s">
        <v>132</v>
      </c>
      <c r="AU140" s="223" t="s">
        <v>87</v>
      </c>
      <c r="AV140" s="13" t="s">
        <v>87</v>
      </c>
      <c r="AW140" s="13" t="s">
        <v>32</v>
      </c>
      <c r="AX140" s="13" t="s">
        <v>77</v>
      </c>
      <c r="AY140" s="223" t="s">
        <v>122</v>
      </c>
    </row>
    <row r="141" spans="2:51" s="14" customFormat="1" ht="11.25">
      <c r="B141" s="224"/>
      <c r="C141" s="225"/>
      <c r="D141" s="214" t="s">
        <v>132</v>
      </c>
      <c r="E141" s="226" t="s">
        <v>1</v>
      </c>
      <c r="F141" s="227" t="s">
        <v>134</v>
      </c>
      <c r="G141" s="225"/>
      <c r="H141" s="228">
        <v>1</v>
      </c>
      <c r="I141" s="229"/>
      <c r="J141" s="225"/>
      <c r="K141" s="225"/>
      <c r="L141" s="230"/>
      <c r="M141" s="231"/>
      <c r="N141" s="232"/>
      <c r="O141" s="232"/>
      <c r="P141" s="232"/>
      <c r="Q141" s="232"/>
      <c r="R141" s="232"/>
      <c r="S141" s="232"/>
      <c r="T141" s="233"/>
      <c r="AT141" s="234" t="s">
        <v>132</v>
      </c>
      <c r="AU141" s="234" t="s">
        <v>87</v>
      </c>
      <c r="AV141" s="14" t="s">
        <v>130</v>
      </c>
      <c r="AW141" s="14" t="s">
        <v>32</v>
      </c>
      <c r="AX141" s="14" t="s">
        <v>85</v>
      </c>
      <c r="AY141" s="234" t="s">
        <v>122</v>
      </c>
    </row>
    <row r="142" spans="1:65" s="2" customFormat="1" ht="16.5" customHeight="1">
      <c r="A142" s="34"/>
      <c r="B142" s="35"/>
      <c r="C142" s="199" t="s">
        <v>148</v>
      </c>
      <c r="D142" s="199" t="s">
        <v>125</v>
      </c>
      <c r="E142" s="200" t="s">
        <v>149</v>
      </c>
      <c r="F142" s="201" t="s">
        <v>150</v>
      </c>
      <c r="G142" s="202" t="s">
        <v>128</v>
      </c>
      <c r="H142" s="203">
        <v>1</v>
      </c>
      <c r="I142" s="204"/>
      <c r="J142" s="205">
        <f>ROUND(I142*H142,2)</f>
        <v>0</v>
      </c>
      <c r="K142" s="201" t="s">
        <v>129</v>
      </c>
      <c r="L142" s="39"/>
      <c r="M142" s="206" t="s">
        <v>1</v>
      </c>
      <c r="N142" s="207" t="s">
        <v>42</v>
      </c>
      <c r="O142" s="71"/>
      <c r="P142" s="208">
        <f>O142*H142</f>
        <v>0</v>
      </c>
      <c r="Q142" s="208">
        <v>0.001</v>
      </c>
      <c r="R142" s="208">
        <f>Q142*H142</f>
        <v>0.001</v>
      </c>
      <c r="S142" s="208">
        <v>0</v>
      </c>
      <c r="T142" s="209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0" t="s">
        <v>130</v>
      </c>
      <c r="AT142" s="210" t="s">
        <v>125</v>
      </c>
      <c r="AU142" s="210" t="s">
        <v>87</v>
      </c>
      <c r="AY142" s="17" t="s">
        <v>122</v>
      </c>
      <c r="BE142" s="211">
        <f>IF(N142="základní",J142,0)</f>
        <v>0</v>
      </c>
      <c r="BF142" s="211">
        <f>IF(N142="snížená",J142,0)</f>
        <v>0</v>
      </c>
      <c r="BG142" s="211">
        <f>IF(N142="zákl. přenesená",J142,0)</f>
        <v>0</v>
      </c>
      <c r="BH142" s="211">
        <f>IF(N142="sníž. přenesená",J142,0)</f>
        <v>0</v>
      </c>
      <c r="BI142" s="211">
        <f>IF(N142="nulová",J142,0)</f>
        <v>0</v>
      </c>
      <c r="BJ142" s="17" t="s">
        <v>85</v>
      </c>
      <c r="BK142" s="211">
        <f>ROUND(I142*H142,2)</f>
        <v>0</v>
      </c>
      <c r="BL142" s="17" t="s">
        <v>130</v>
      </c>
      <c r="BM142" s="210" t="s">
        <v>151</v>
      </c>
    </row>
    <row r="143" spans="1:65" s="2" customFormat="1" ht="21.75" customHeight="1">
      <c r="A143" s="34"/>
      <c r="B143" s="35"/>
      <c r="C143" s="199" t="s">
        <v>123</v>
      </c>
      <c r="D143" s="199" t="s">
        <v>125</v>
      </c>
      <c r="E143" s="200" t="s">
        <v>152</v>
      </c>
      <c r="F143" s="201" t="s">
        <v>153</v>
      </c>
      <c r="G143" s="202" t="s">
        <v>128</v>
      </c>
      <c r="H143" s="203">
        <v>1087</v>
      </c>
      <c r="I143" s="204"/>
      <c r="J143" s="205">
        <f>ROUND(I143*H143,2)</f>
        <v>0</v>
      </c>
      <c r="K143" s="201" t="s">
        <v>129</v>
      </c>
      <c r="L143" s="39"/>
      <c r="M143" s="206" t="s">
        <v>1</v>
      </c>
      <c r="N143" s="207" t="s">
        <v>42</v>
      </c>
      <c r="O143" s="71"/>
      <c r="P143" s="208">
        <f>O143*H143</f>
        <v>0</v>
      </c>
      <c r="Q143" s="208">
        <v>0.00942</v>
      </c>
      <c r="R143" s="208">
        <f>Q143*H143</f>
        <v>10.23954</v>
      </c>
      <c r="S143" s="208">
        <v>0</v>
      </c>
      <c r="T143" s="209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10" t="s">
        <v>130</v>
      </c>
      <c r="AT143" s="210" t="s">
        <v>125</v>
      </c>
      <c r="AU143" s="210" t="s">
        <v>87</v>
      </c>
      <c r="AY143" s="17" t="s">
        <v>122</v>
      </c>
      <c r="BE143" s="211">
        <f>IF(N143="základní",J143,0)</f>
        <v>0</v>
      </c>
      <c r="BF143" s="211">
        <f>IF(N143="snížená",J143,0)</f>
        <v>0</v>
      </c>
      <c r="BG143" s="211">
        <f>IF(N143="zákl. přenesená",J143,0)</f>
        <v>0</v>
      </c>
      <c r="BH143" s="211">
        <f>IF(N143="sníž. přenesená",J143,0)</f>
        <v>0</v>
      </c>
      <c r="BI143" s="211">
        <f>IF(N143="nulová",J143,0)</f>
        <v>0</v>
      </c>
      <c r="BJ143" s="17" t="s">
        <v>85</v>
      </c>
      <c r="BK143" s="211">
        <f>ROUND(I143*H143,2)</f>
        <v>0</v>
      </c>
      <c r="BL143" s="17" t="s">
        <v>130</v>
      </c>
      <c r="BM143" s="210" t="s">
        <v>154</v>
      </c>
    </row>
    <row r="144" spans="2:51" s="13" customFormat="1" ht="11.25">
      <c r="B144" s="212"/>
      <c r="C144" s="213"/>
      <c r="D144" s="214" t="s">
        <v>132</v>
      </c>
      <c r="E144" s="215" t="s">
        <v>1</v>
      </c>
      <c r="F144" s="216" t="s">
        <v>155</v>
      </c>
      <c r="G144" s="213"/>
      <c r="H144" s="217">
        <v>1087</v>
      </c>
      <c r="I144" s="218"/>
      <c r="J144" s="213"/>
      <c r="K144" s="213"/>
      <c r="L144" s="219"/>
      <c r="M144" s="220"/>
      <c r="N144" s="221"/>
      <c r="O144" s="221"/>
      <c r="P144" s="221"/>
      <c r="Q144" s="221"/>
      <c r="R144" s="221"/>
      <c r="S144" s="221"/>
      <c r="T144" s="222"/>
      <c r="AT144" s="223" t="s">
        <v>132</v>
      </c>
      <c r="AU144" s="223" t="s">
        <v>87</v>
      </c>
      <c r="AV144" s="13" t="s">
        <v>87</v>
      </c>
      <c r="AW144" s="13" t="s">
        <v>32</v>
      </c>
      <c r="AX144" s="13" t="s">
        <v>85</v>
      </c>
      <c r="AY144" s="223" t="s">
        <v>122</v>
      </c>
    </row>
    <row r="145" spans="1:65" s="2" customFormat="1" ht="33" customHeight="1">
      <c r="A145" s="34"/>
      <c r="B145" s="35"/>
      <c r="C145" s="199" t="s">
        <v>156</v>
      </c>
      <c r="D145" s="199" t="s">
        <v>125</v>
      </c>
      <c r="E145" s="200" t="s">
        <v>157</v>
      </c>
      <c r="F145" s="201" t="s">
        <v>158</v>
      </c>
      <c r="G145" s="202" t="s">
        <v>159</v>
      </c>
      <c r="H145" s="203">
        <v>10</v>
      </c>
      <c r="I145" s="204"/>
      <c r="J145" s="205">
        <f>ROUND(I145*H145,2)</f>
        <v>0</v>
      </c>
      <c r="K145" s="201" t="s">
        <v>129</v>
      </c>
      <c r="L145" s="39"/>
      <c r="M145" s="206" t="s">
        <v>1</v>
      </c>
      <c r="N145" s="207" t="s">
        <v>42</v>
      </c>
      <c r="O145" s="71"/>
      <c r="P145" s="208">
        <f>O145*H145</f>
        <v>0</v>
      </c>
      <c r="Q145" s="208">
        <v>0.024</v>
      </c>
      <c r="R145" s="208">
        <f>Q145*H145</f>
        <v>0.24</v>
      </c>
      <c r="S145" s="208">
        <v>0</v>
      </c>
      <c r="T145" s="209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10" t="s">
        <v>130</v>
      </c>
      <c r="AT145" s="210" t="s">
        <v>125</v>
      </c>
      <c r="AU145" s="210" t="s">
        <v>87</v>
      </c>
      <c r="AY145" s="17" t="s">
        <v>122</v>
      </c>
      <c r="BE145" s="211">
        <f>IF(N145="základní",J145,0)</f>
        <v>0</v>
      </c>
      <c r="BF145" s="211">
        <f>IF(N145="snížená",J145,0)</f>
        <v>0</v>
      </c>
      <c r="BG145" s="211">
        <f>IF(N145="zákl. přenesená",J145,0)</f>
        <v>0</v>
      </c>
      <c r="BH145" s="211">
        <f>IF(N145="sníž. přenesená",J145,0)</f>
        <v>0</v>
      </c>
      <c r="BI145" s="211">
        <f>IF(N145="nulová",J145,0)</f>
        <v>0</v>
      </c>
      <c r="BJ145" s="17" t="s">
        <v>85</v>
      </c>
      <c r="BK145" s="211">
        <f>ROUND(I145*H145,2)</f>
        <v>0</v>
      </c>
      <c r="BL145" s="17" t="s">
        <v>130</v>
      </c>
      <c r="BM145" s="210" t="s">
        <v>160</v>
      </c>
    </row>
    <row r="146" spans="2:51" s="13" customFormat="1" ht="22.5">
      <c r="B146" s="212"/>
      <c r="C146" s="213"/>
      <c r="D146" s="214" t="s">
        <v>132</v>
      </c>
      <c r="E146" s="215" t="s">
        <v>1</v>
      </c>
      <c r="F146" s="216" t="s">
        <v>161</v>
      </c>
      <c r="G146" s="213"/>
      <c r="H146" s="217">
        <v>10</v>
      </c>
      <c r="I146" s="218"/>
      <c r="J146" s="213"/>
      <c r="K146" s="213"/>
      <c r="L146" s="219"/>
      <c r="M146" s="220"/>
      <c r="N146" s="221"/>
      <c r="O146" s="221"/>
      <c r="P146" s="221"/>
      <c r="Q146" s="221"/>
      <c r="R146" s="221"/>
      <c r="S146" s="221"/>
      <c r="T146" s="222"/>
      <c r="AT146" s="223" t="s">
        <v>132</v>
      </c>
      <c r="AU146" s="223" t="s">
        <v>87</v>
      </c>
      <c r="AV146" s="13" t="s">
        <v>87</v>
      </c>
      <c r="AW146" s="13" t="s">
        <v>32</v>
      </c>
      <c r="AX146" s="13" t="s">
        <v>85</v>
      </c>
      <c r="AY146" s="223" t="s">
        <v>122</v>
      </c>
    </row>
    <row r="147" spans="1:65" s="2" customFormat="1" ht="21.75" customHeight="1">
      <c r="A147" s="34"/>
      <c r="B147" s="35"/>
      <c r="C147" s="199" t="s">
        <v>162</v>
      </c>
      <c r="D147" s="199" t="s">
        <v>125</v>
      </c>
      <c r="E147" s="200" t="s">
        <v>163</v>
      </c>
      <c r="F147" s="201" t="s">
        <v>164</v>
      </c>
      <c r="G147" s="202" t="s">
        <v>165</v>
      </c>
      <c r="H147" s="203">
        <v>50</v>
      </c>
      <c r="I147" s="204"/>
      <c r="J147" s="205">
        <f>ROUND(I147*H147,2)</f>
        <v>0</v>
      </c>
      <c r="K147" s="201" t="s">
        <v>129</v>
      </c>
      <c r="L147" s="39"/>
      <c r="M147" s="206" t="s">
        <v>1</v>
      </c>
      <c r="N147" s="207" t="s">
        <v>42</v>
      </c>
      <c r="O147" s="71"/>
      <c r="P147" s="208">
        <f>O147*H147</f>
        <v>0</v>
      </c>
      <c r="Q147" s="208">
        <v>0.0012</v>
      </c>
      <c r="R147" s="208">
        <f>Q147*H147</f>
        <v>0.06</v>
      </c>
      <c r="S147" s="208">
        <v>0</v>
      </c>
      <c r="T147" s="209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10" t="s">
        <v>130</v>
      </c>
      <c r="AT147" s="210" t="s">
        <v>125</v>
      </c>
      <c r="AU147" s="210" t="s">
        <v>87</v>
      </c>
      <c r="AY147" s="17" t="s">
        <v>122</v>
      </c>
      <c r="BE147" s="211">
        <f>IF(N147="základní",J147,0)</f>
        <v>0</v>
      </c>
      <c r="BF147" s="211">
        <f>IF(N147="snížená",J147,0)</f>
        <v>0</v>
      </c>
      <c r="BG147" s="211">
        <f>IF(N147="zákl. přenesená",J147,0)</f>
        <v>0</v>
      </c>
      <c r="BH147" s="211">
        <f>IF(N147="sníž. přenesená",J147,0)</f>
        <v>0</v>
      </c>
      <c r="BI147" s="211">
        <f>IF(N147="nulová",J147,0)</f>
        <v>0</v>
      </c>
      <c r="BJ147" s="17" t="s">
        <v>85</v>
      </c>
      <c r="BK147" s="211">
        <f>ROUND(I147*H147,2)</f>
        <v>0</v>
      </c>
      <c r="BL147" s="17" t="s">
        <v>130</v>
      </c>
      <c r="BM147" s="210" t="s">
        <v>166</v>
      </c>
    </row>
    <row r="148" spans="2:51" s="13" customFormat="1" ht="11.25">
      <c r="B148" s="212"/>
      <c r="C148" s="213"/>
      <c r="D148" s="214" t="s">
        <v>132</v>
      </c>
      <c r="E148" s="215" t="s">
        <v>1</v>
      </c>
      <c r="F148" s="216" t="s">
        <v>167</v>
      </c>
      <c r="G148" s="213"/>
      <c r="H148" s="217">
        <v>50</v>
      </c>
      <c r="I148" s="218"/>
      <c r="J148" s="213"/>
      <c r="K148" s="213"/>
      <c r="L148" s="219"/>
      <c r="M148" s="220"/>
      <c r="N148" s="221"/>
      <c r="O148" s="221"/>
      <c r="P148" s="221"/>
      <c r="Q148" s="221"/>
      <c r="R148" s="221"/>
      <c r="S148" s="221"/>
      <c r="T148" s="222"/>
      <c r="AT148" s="223" t="s">
        <v>132</v>
      </c>
      <c r="AU148" s="223" t="s">
        <v>87</v>
      </c>
      <c r="AV148" s="13" t="s">
        <v>87</v>
      </c>
      <c r="AW148" s="13" t="s">
        <v>32</v>
      </c>
      <c r="AX148" s="13" t="s">
        <v>85</v>
      </c>
      <c r="AY148" s="223" t="s">
        <v>122</v>
      </c>
    </row>
    <row r="149" spans="1:65" s="2" customFormat="1" ht="21.75" customHeight="1">
      <c r="A149" s="34"/>
      <c r="B149" s="35"/>
      <c r="C149" s="199" t="s">
        <v>168</v>
      </c>
      <c r="D149" s="199" t="s">
        <v>125</v>
      </c>
      <c r="E149" s="200" t="s">
        <v>169</v>
      </c>
      <c r="F149" s="201" t="s">
        <v>170</v>
      </c>
      <c r="G149" s="202" t="s">
        <v>165</v>
      </c>
      <c r="H149" s="203">
        <v>339</v>
      </c>
      <c r="I149" s="204"/>
      <c r="J149" s="205">
        <f>ROUND(I149*H149,2)</f>
        <v>0</v>
      </c>
      <c r="K149" s="201" t="s">
        <v>129</v>
      </c>
      <c r="L149" s="39"/>
      <c r="M149" s="206" t="s">
        <v>1</v>
      </c>
      <c r="N149" s="207" t="s">
        <v>42</v>
      </c>
      <c r="O149" s="71"/>
      <c r="P149" s="208">
        <f>O149*H149</f>
        <v>0</v>
      </c>
      <c r="Q149" s="208">
        <v>0.00023</v>
      </c>
      <c r="R149" s="208">
        <f>Q149*H149</f>
        <v>0.07797</v>
      </c>
      <c r="S149" s="208">
        <v>0</v>
      </c>
      <c r="T149" s="209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10" t="s">
        <v>130</v>
      </c>
      <c r="AT149" s="210" t="s">
        <v>125</v>
      </c>
      <c r="AU149" s="210" t="s">
        <v>87</v>
      </c>
      <c r="AY149" s="17" t="s">
        <v>122</v>
      </c>
      <c r="BE149" s="211">
        <f>IF(N149="základní",J149,0)</f>
        <v>0</v>
      </c>
      <c r="BF149" s="211">
        <f>IF(N149="snížená",J149,0)</f>
        <v>0</v>
      </c>
      <c r="BG149" s="211">
        <f>IF(N149="zákl. přenesená",J149,0)</f>
        <v>0</v>
      </c>
      <c r="BH149" s="211">
        <f>IF(N149="sníž. přenesená",J149,0)</f>
        <v>0</v>
      </c>
      <c r="BI149" s="211">
        <f>IF(N149="nulová",J149,0)</f>
        <v>0</v>
      </c>
      <c r="BJ149" s="17" t="s">
        <v>85</v>
      </c>
      <c r="BK149" s="211">
        <f>ROUND(I149*H149,2)</f>
        <v>0</v>
      </c>
      <c r="BL149" s="17" t="s">
        <v>130</v>
      </c>
      <c r="BM149" s="210" t="s">
        <v>171</v>
      </c>
    </row>
    <row r="150" spans="1:47" s="2" customFormat="1" ht="48.75">
      <c r="A150" s="34"/>
      <c r="B150" s="35"/>
      <c r="C150" s="36"/>
      <c r="D150" s="214" t="s">
        <v>172</v>
      </c>
      <c r="E150" s="36"/>
      <c r="F150" s="235" t="s">
        <v>173</v>
      </c>
      <c r="G150" s="36"/>
      <c r="H150" s="36"/>
      <c r="I150" s="111"/>
      <c r="J150" s="36"/>
      <c r="K150" s="36"/>
      <c r="L150" s="39"/>
      <c r="M150" s="236"/>
      <c r="N150" s="237"/>
      <c r="O150" s="71"/>
      <c r="P150" s="71"/>
      <c r="Q150" s="71"/>
      <c r="R150" s="71"/>
      <c r="S150" s="71"/>
      <c r="T150" s="72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172</v>
      </c>
      <c r="AU150" s="17" t="s">
        <v>87</v>
      </c>
    </row>
    <row r="151" spans="2:51" s="13" customFormat="1" ht="11.25">
      <c r="B151" s="212"/>
      <c r="C151" s="213"/>
      <c r="D151" s="214" t="s">
        <v>132</v>
      </c>
      <c r="E151" s="215" t="s">
        <v>1</v>
      </c>
      <c r="F151" s="216" t="s">
        <v>174</v>
      </c>
      <c r="G151" s="213"/>
      <c r="H151" s="217">
        <v>339</v>
      </c>
      <c r="I151" s="218"/>
      <c r="J151" s="213"/>
      <c r="K151" s="213"/>
      <c r="L151" s="219"/>
      <c r="M151" s="220"/>
      <c r="N151" s="221"/>
      <c r="O151" s="221"/>
      <c r="P151" s="221"/>
      <c r="Q151" s="221"/>
      <c r="R151" s="221"/>
      <c r="S151" s="221"/>
      <c r="T151" s="222"/>
      <c r="AT151" s="223" t="s">
        <v>132</v>
      </c>
      <c r="AU151" s="223" t="s">
        <v>87</v>
      </c>
      <c r="AV151" s="13" t="s">
        <v>87</v>
      </c>
      <c r="AW151" s="13" t="s">
        <v>32</v>
      </c>
      <c r="AX151" s="13" t="s">
        <v>85</v>
      </c>
      <c r="AY151" s="223" t="s">
        <v>122</v>
      </c>
    </row>
    <row r="152" spans="1:65" s="2" customFormat="1" ht="21.75" customHeight="1">
      <c r="A152" s="34"/>
      <c r="B152" s="35"/>
      <c r="C152" s="199" t="s">
        <v>175</v>
      </c>
      <c r="D152" s="199" t="s">
        <v>125</v>
      </c>
      <c r="E152" s="200" t="s">
        <v>176</v>
      </c>
      <c r="F152" s="201" t="s">
        <v>177</v>
      </c>
      <c r="G152" s="202" t="s">
        <v>165</v>
      </c>
      <c r="H152" s="203">
        <v>339</v>
      </c>
      <c r="I152" s="204"/>
      <c r="J152" s="205">
        <f>ROUND(I152*H152,2)</f>
        <v>0</v>
      </c>
      <c r="K152" s="201" t="s">
        <v>129</v>
      </c>
      <c r="L152" s="39"/>
      <c r="M152" s="206" t="s">
        <v>1</v>
      </c>
      <c r="N152" s="207" t="s">
        <v>42</v>
      </c>
      <c r="O152" s="71"/>
      <c r="P152" s="208">
        <f>O152*H152</f>
        <v>0</v>
      </c>
      <c r="Q152" s="208">
        <v>1E-05</v>
      </c>
      <c r="R152" s="208">
        <f>Q152*H152</f>
        <v>0.0033900000000000002</v>
      </c>
      <c r="S152" s="208">
        <v>0</v>
      </c>
      <c r="T152" s="209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10" t="s">
        <v>130</v>
      </c>
      <c r="AT152" s="210" t="s">
        <v>125</v>
      </c>
      <c r="AU152" s="210" t="s">
        <v>87</v>
      </c>
      <c r="AY152" s="17" t="s">
        <v>122</v>
      </c>
      <c r="BE152" s="211">
        <f>IF(N152="základní",J152,0)</f>
        <v>0</v>
      </c>
      <c r="BF152" s="211">
        <f>IF(N152="snížená",J152,0)</f>
        <v>0</v>
      </c>
      <c r="BG152" s="211">
        <f>IF(N152="zákl. přenesená",J152,0)</f>
        <v>0</v>
      </c>
      <c r="BH152" s="211">
        <f>IF(N152="sníž. přenesená",J152,0)</f>
        <v>0</v>
      </c>
      <c r="BI152" s="211">
        <f>IF(N152="nulová",J152,0)</f>
        <v>0</v>
      </c>
      <c r="BJ152" s="17" t="s">
        <v>85</v>
      </c>
      <c r="BK152" s="211">
        <f>ROUND(I152*H152,2)</f>
        <v>0</v>
      </c>
      <c r="BL152" s="17" t="s">
        <v>130</v>
      </c>
      <c r="BM152" s="210" t="s">
        <v>178</v>
      </c>
    </row>
    <row r="153" spans="2:51" s="13" customFormat="1" ht="22.5">
      <c r="B153" s="212"/>
      <c r="C153" s="213"/>
      <c r="D153" s="214" t="s">
        <v>132</v>
      </c>
      <c r="E153" s="215" t="s">
        <v>1</v>
      </c>
      <c r="F153" s="216" t="s">
        <v>179</v>
      </c>
      <c r="G153" s="213"/>
      <c r="H153" s="217">
        <v>339</v>
      </c>
      <c r="I153" s="218"/>
      <c r="J153" s="213"/>
      <c r="K153" s="213"/>
      <c r="L153" s="219"/>
      <c r="M153" s="220"/>
      <c r="N153" s="221"/>
      <c r="O153" s="221"/>
      <c r="P153" s="221"/>
      <c r="Q153" s="221"/>
      <c r="R153" s="221"/>
      <c r="S153" s="221"/>
      <c r="T153" s="222"/>
      <c r="AT153" s="223" t="s">
        <v>132</v>
      </c>
      <c r="AU153" s="223" t="s">
        <v>87</v>
      </c>
      <c r="AV153" s="13" t="s">
        <v>87</v>
      </c>
      <c r="AW153" s="13" t="s">
        <v>32</v>
      </c>
      <c r="AX153" s="13" t="s">
        <v>85</v>
      </c>
      <c r="AY153" s="223" t="s">
        <v>122</v>
      </c>
    </row>
    <row r="154" spans="2:63" s="12" customFormat="1" ht="22.9" customHeight="1">
      <c r="B154" s="183"/>
      <c r="C154" s="184"/>
      <c r="D154" s="185" t="s">
        <v>76</v>
      </c>
      <c r="E154" s="197" t="s">
        <v>168</v>
      </c>
      <c r="F154" s="197" t="s">
        <v>180</v>
      </c>
      <c r="G154" s="184"/>
      <c r="H154" s="184"/>
      <c r="I154" s="187"/>
      <c r="J154" s="198">
        <f>BK154</f>
        <v>0</v>
      </c>
      <c r="K154" s="184"/>
      <c r="L154" s="189"/>
      <c r="M154" s="190"/>
      <c r="N154" s="191"/>
      <c r="O154" s="191"/>
      <c r="P154" s="192">
        <f>SUM(P155:P164)</f>
        <v>0</v>
      </c>
      <c r="Q154" s="191"/>
      <c r="R154" s="192">
        <f>SUM(R155:R164)</f>
        <v>2.2120450000000003</v>
      </c>
      <c r="S154" s="191"/>
      <c r="T154" s="193">
        <f>SUM(T155:T164)</f>
        <v>44.230000000000004</v>
      </c>
      <c r="AR154" s="194" t="s">
        <v>85</v>
      </c>
      <c r="AT154" s="195" t="s">
        <v>76</v>
      </c>
      <c r="AU154" s="195" t="s">
        <v>85</v>
      </c>
      <c r="AY154" s="194" t="s">
        <v>122</v>
      </c>
      <c r="BK154" s="196">
        <f>SUM(BK155:BK164)</f>
        <v>0</v>
      </c>
    </row>
    <row r="155" spans="1:65" s="2" customFormat="1" ht="21.75" customHeight="1">
      <c r="A155" s="34"/>
      <c r="B155" s="35"/>
      <c r="C155" s="199" t="s">
        <v>181</v>
      </c>
      <c r="D155" s="199" t="s">
        <v>125</v>
      </c>
      <c r="E155" s="200" t="s">
        <v>182</v>
      </c>
      <c r="F155" s="201" t="s">
        <v>183</v>
      </c>
      <c r="G155" s="202" t="s">
        <v>128</v>
      </c>
      <c r="H155" s="203">
        <v>1087</v>
      </c>
      <c r="I155" s="204"/>
      <c r="J155" s="205">
        <f>ROUND(I155*H155,2)</f>
        <v>0</v>
      </c>
      <c r="K155" s="201" t="s">
        <v>129</v>
      </c>
      <c r="L155" s="39"/>
      <c r="M155" s="206" t="s">
        <v>1</v>
      </c>
      <c r="N155" s="207" t="s">
        <v>42</v>
      </c>
      <c r="O155" s="71"/>
      <c r="P155" s="208">
        <f>O155*H155</f>
        <v>0</v>
      </c>
      <c r="Q155" s="208">
        <v>4E-05</v>
      </c>
      <c r="R155" s="208">
        <f>Q155*H155</f>
        <v>0.043480000000000005</v>
      </c>
      <c r="S155" s="208">
        <v>0</v>
      </c>
      <c r="T155" s="209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10" t="s">
        <v>130</v>
      </c>
      <c r="AT155" s="210" t="s">
        <v>125</v>
      </c>
      <c r="AU155" s="210" t="s">
        <v>87</v>
      </c>
      <c r="AY155" s="17" t="s">
        <v>122</v>
      </c>
      <c r="BE155" s="211">
        <f>IF(N155="základní",J155,0)</f>
        <v>0</v>
      </c>
      <c r="BF155" s="211">
        <f>IF(N155="snížená",J155,0)</f>
        <v>0</v>
      </c>
      <c r="BG155" s="211">
        <f>IF(N155="zákl. přenesená",J155,0)</f>
        <v>0</v>
      </c>
      <c r="BH155" s="211">
        <f>IF(N155="sníž. přenesená",J155,0)</f>
        <v>0</v>
      </c>
      <c r="BI155" s="211">
        <f>IF(N155="nulová",J155,0)</f>
        <v>0</v>
      </c>
      <c r="BJ155" s="17" t="s">
        <v>85</v>
      </c>
      <c r="BK155" s="211">
        <f>ROUND(I155*H155,2)</f>
        <v>0</v>
      </c>
      <c r="BL155" s="17" t="s">
        <v>130</v>
      </c>
      <c r="BM155" s="210" t="s">
        <v>184</v>
      </c>
    </row>
    <row r="156" spans="2:51" s="13" customFormat="1" ht="11.25">
      <c r="B156" s="212"/>
      <c r="C156" s="213"/>
      <c r="D156" s="214" t="s">
        <v>132</v>
      </c>
      <c r="E156" s="215" t="s">
        <v>1</v>
      </c>
      <c r="F156" s="216" t="s">
        <v>185</v>
      </c>
      <c r="G156" s="213"/>
      <c r="H156" s="217">
        <v>1087</v>
      </c>
      <c r="I156" s="218"/>
      <c r="J156" s="213"/>
      <c r="K156" s="213"/>
      <c r="L156" s="219"/>
      <c r="M156" s="220"/>
      <c r="N156" s="221"/>
      <c r="O156" s="221"/>
      <c r="P156" s="221"/>
      <c r="Q156" s="221"/>
      <c r="R156" s="221"/>
      <c r="S156" s="221"/>
      <c r="T156" s="222"/>
      <c r="AT156" s="223" t="s">
        <v>132</v>
      </c>
      <c r="AU156" s="223" t="s">
        <v>87</v>
      </c>
      <c r="AV156" s="13" t="s">
        <v>87</v>
      </c>
      <c r="AW156" s="13" t="s">
        <v>32</v>
      </c>
      <c r="AX156" s="13" t="s">
        <v>85</v>
      </c>
      <c r="AY156" s="223" t="s">
        <v>122</v>
      </c>
    </row>
    <row r="157" spans="1:65" s="2" customFormat="1" ht="21.75" customHeight="1">
      <c r="A157" s="34"/>
      <c r="B157" s="35"/>
      <c r="C157" s="199" t="s">
        <v>186</v>
      </c>
      <c r="D157" s="199" t="s">
        <v>125</v>
      </c>
      <c r="E157" s="200" t="s">
        <v>187</v>
      </c>
      <c r="F157" s="201" t="s">
        <v>188</v>
      </c>
      <c r="G157" s="202" t="s">
        <v>128</v>
      </c>
      <c r="H157" s="203">
        <v>1087</v>
      </c>
      <c r="I157" s="204"/>
      <c r="J157" s="205">
        <f>ROUND(I157*H157,2)</f>
        <v>0</v>
      </c>
      <c r="K157" s="201" t="s">
        <v>129</v>
      </c>
      <c r="L157" s="39"/>
      <c r="M157" s="206" t="s">
        <v>1</v>
      </c>
      <c r="N157" s="207" t="s">
        <v>42</v>
      </c>
      <c r="O157" s="71"/>
      <c r="P157" s="208">
        <f>O157*H157</f>
        <v>0</v>
      </c>
      <c r="Q157" s="208">
        <v>0</v>
      </c>
      <c r="R157" s="208">
        <f>Q157*H157</f>
        <v>0</v>
      </c>
      <c r="S157" s="208">
        <v>0.04</v>
      </c>
      <c r="T157" s="209">
        <f>S157*H157</f>
        <v>43.480000000000004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10" t="s">
        <v>130</v>
      </c>
      <c r="AT157" s="210" t="s">
        <v>125</v>
      </c>
      <c r="AU157" s="210" t="s">
        <v>87</v>
      </c>
      <c r="AY157" s="17" t="s">
        <v>122</v>
      </c>
      <c r="BE157" s="211">
        <f>IF(N157="základní",J157,0)</f>
        <v>0</v>
      </c>
      <c r="BF157" s="211">
        <f>IF(N157="snížená",J157,0)</f>
        <v>0</v>
      </c>
      <c r="BG157" s="211">
        <f>IF(N157="zákl. přenesená",J157,0)</f>
        <v>0</v>
      </c>
      <c r="BH157" s="211">
        <f>IF(N157="sníž. přenesená",J157,0)</f>
        <v>0</v>
      </c>
      <c r="BI157" s="211">
        <f>IF(N157="nulová",J157,0)</f>
        <v>0</v>
      </c>
      <c r="BJ157" s="17" t="s">
        <v>85</v>
      </c>
      <c r="BK157" s="211">
        <f>ROUND(I157*H157,2)</f>
        <v>0</v>
      </c>
      <c r="BL157" s="17" t="s">
        <v>130</v>
      </c>
      <c r="BM157" s="210" t="s">
        <v>189</v>
      </c>
    </row>
    <row r="158" spans="1:47" s="2" customFormat="1" ht="58.5">
      <c r="A158" s="34"/>
      <c r="B158" s="35"/>
      <c r="C158" s="36"/>
      <c r="D158" s="214" t="s">
        <v>172</v>
      </c>
      <c r="E158" s="36"/>
      <c r="F158" s="235" t="s">
        <v>190</v>
      </c>
      <c r="G158" s="36"/>
      <c r="H158" s="36"/>
      <c r="I158" s="111"/>
      <c r="J158" s="36"/>
      <c r="K158" s="36"/>
      <c r="L158" s="39"/>
      <c r="M158" s="236"/>
      <c r="N158" s="237"/>
      <c r="O158" s="71"/>
      <c r="P158" s="71"/>
      <c r="Q158" s="71"/>
      <c r="R158" s="71"/>
      <c r="S158" s="71"/>
      <c r="T158" s="72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172</v>
      </c>
      <c r="AU158" s="17" t="s">
        <v>87</v>
      </c>
    </row>
    <row r="159" spans="2:51" s="13" customFormat="1" ht="11.25">
      <c r="B159" s="212"/>
      <c r="C159" s="213"/>
      <c r="D159" s="214" t="s">
        <v>132</v>
      </c>
      <c r="E159" s="215" t="s">
        <v>1</v>
      </c>
      <c r="F159" s="216" t="s">
        <v>191</v>
      </c>
      <c r="G159" s="213"/>
      <c r="H159" s="217">
        <v>1087</v>
      </c>
      <c r="I159" s="218"/>
      <c r="J159" s="213"/>
      <c r="K159" s="213"/>
      <c r="L159" s="219"/>
      <c r="M159" s="220"/>
      <c r="N159" s="221"/>
      <c r="O159" s="221"/>
      <c r="P159" s="221"/>
      <c r="Q159" s="221"/>
      <c r="R159" s="221"/>
      <c r="S159" s="221"/>
      <c r="T159" s="222"/>
      <c r="AT159" s="223" t="s">
        <v>132</v>
      </c>
      <c r="AU159" s="223" t="s">
        <v>87</v>
      </c>
      <c r="AV159" s="13" t="s">
        <v>87</v>
      </c>
      <c r="AW159" s="13" t="s">
        <v>32</v>
      </c>
      <c r="AX159" s="13" t="s">
        <v>85</v>
      </c>
      <c r="AY159" s="223" t="s">
        <v>122</v>
      </c>
    </row>
    <row r="160" spans="1:65" s="2" customFormat="1" ht="21.75" customHeight="1">
      <c r="A160" s="34"/>
      <c r="B160" s="35"/>
      <c r="C160" s="199" t="s">
        <v>192</v>
      </c>
      <c r="D160" s="199" t="s">
        <v>125</v>
      </c>
      <c r="E160" s="200" t="s">
        <v>193</v>
      </c>
      <c r="F160" s="201" t="s">
        <v>194</v>
      </c>
      <c r="G160" s="202" t="s">
        <v>128</v>
      </c>
      <c r="H160" s="203">
        <v>10</v>
      </c>
      <c r="I160" s="204"/>
      <c r="J160" s="205">
        <f>ROUND(I160*H160,2)</f>
        <v>0</v>
      </c>
      <c r="K160" s="201" t="s">
        <v>129</v>
      </c>
      <c r="L160" s="39"/>
      <c r="M160" s="206" t="s">
        <v>1</v>
      </c>
      <c r="N160" s="207" t="s">
        <v>42</v>
      </c>
      <c r="O160" s="71"/>
      <c r="P160" s="208">
        <f>O160*H160</f>
        <v>0</v>
      </c>
      <c r="Q160" s="208">
        <v>0</v>
      </c>
      <c r="R160" s="208">
        <f>Q160*H160</f>
        <v>0</v>
      </c>
      <c r="S160" s="208">
        <v>0.075</v>
      </c>
      <c r="T160" s="209">
        <f>S160*H160</f>
        <v>0.75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10" t="s">
        <v>130</v>
      </c>
      <c r="AT160" s="210" t="s">
        <v>125</v>
      </c>
      <c r="AU160" s="210" t="s">
        <v>87</v>
      </c>
      <c r="AY160" s="17" t="s">
        <v>122</v>
      </c>
      <c r="BE160" s="211">
        <f>IF(N160="základní",J160,0)</f>
        <v>0</v>
      </c>
      <c r="BF160" s="211">
        <f>IF(N160="snížená",J160,0)</f>
        <v>0</v>
      </c>
      <c r="BG160" s="211">
        <f>IF(N160="zákl. přenesená",J160,0)</f>
        <v>0</v>
      </c>
      <c r="BH160" s="211">
        <f>IF(N160="sníž. přenesená",J160,0)</f>
        <v>0</v>
      </c>
      <c r="BI160" s="211">
        <f>IF(N160="nulová",J160,0)</f>
        <v>0</v>
      </c>
      <c r="BJ160" s="17" t="s">
        <v>85</v>
      </c>
      <c r="BK160" s="211">
        <f>ROUND(I160*H160,2)</f>
        <v>0</v>
      </c>
      <c r="BL160" s="17" t="s">
        <v>130</v>
      </c>
      <c r="BM160" s="210" t="s">
        <v>195</v>
      </c>
    </row>
    <row r="161" spans="2:51" s="13" customFormat="1" ht="22.5">
      <c r="B161" s="212"/>
      <c r="C161" s="213"/>
      <c r="D161" s="214" t="s">
        <v>132</v>
      </c>
      <c r="E161" s="215" t="s">
        <v>1</v>
      </c>
      <c r="F161" s="216" t="s">
        <v>196</v>
      </c>
      <c r="G161" s="213"/>
      <c r="H161" s="217">
        <v>10</v>
      </c>
      <c r="I161" s="218"/>
      <c r="J161" s="213"/>
      <c r="K161" s="213"/>
      <c r="L161" s="219"/>
      <c r="M161" s="220"/>
      <c r="N161" s="221"/>
      <c r="O161" s="221"/>
      <c r="P161" s="221"/>
      <c r="Q161" s="221"/>
      <c r="R161" s="221"/>
      <c r="S161" s="221"/>
      <c r="T161" s="222"/>
      <c r="AT161" s="223" t="s">
        <v>132</v>
      </c>
      <c r="AU161" s="223" t="s">
        <v>87</v>
      </c>
      <c r="AV161" s="13" t="s">
        <v>87</v>
      </c>
      <c r="AW161" s="13" t="s">
        <v>32</v>
      </c>
      <c r="AX161" s="13" t="s">
        <v>85</v>
      </c>
      <c r="AY161" s="223" t="s">
        <v>122</v>
      </c>
    </row>
    <row r="162" spans="1:65" s="2" customFormat="1" ht="21.75" customHeight="1">
      <c r="A162" s="34"/>
      <c r="B162" s="35"/>
      <c r="C162" s="199" t="s">
        <v>197</v>
      </c>
      <c r="D162" s="199" t="s">
        <v>125</v>
      </c>
      <c r="E162" s="200" t="s">
        <v>198</v>
      </c>
      <c r="F162" s="201" t="s">
        <v>199</v>
      </c>
      <c r="G162" s="202" t="s">
        <v>128</v>
      </c>
      <c r="H162" s="203">
        <v>108.7</v>
      </c>
      <c r="I162" s="204"/>
      <c r="J162" s="205">
        <f>ROUND(I162*H162,2)</f>
        <v>0</v>
      </c>
      <c r="K162" s="201" t="s">
        <v>129</v>
      </c>
      <c r="L162" s="39"/>
      <c r="M162" s="206" t="s">
        <v>1</v>
      </c>
      <c r="N162" s="207" t="s">
        <v>42</v>
      </c>
      <c r="O162" s="71"/>
      <c r="P162" s="208">
        <f>O162*H162</f>
        <v>0</v>
      </c>
      <c r="Q162" s="208">
        <v>0.01995</v>
      </c>
      <c r="R162" s="208">
        <f>Q162*H162</f>
        <v>2.168565</v>
      </c>
      <c r="S162" s="208">
        <v>0</v>
      </c>
      <c r="T162" s="209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10" t="s">
        <v>130</v>
      </c>
      <c r="AT162" s="210" t="s">
        <v>125</v>
      </c>
      <c r="AU162" s="210" t="s">
        <v>87</v>
      </c>
      <c r="AY162" s="17" t="s">
        <v>122</v>
      </c>
      <c r="BE162" s="211">
        <f>IF(N162="základní",J162,0)</f>
        <v>0</v>
      </c>
      <c r="BF162" s="211">
        <f>IF(N162="snížená",J162,0)</f>
        <v>0</v>
      </c>
      <c r="BG162" s="211">
        <f>IF(N162="zákl. přenesená",J162,0)</f>
        <v>0</v>
      </c>
      <c r="BH162" s="211">
        <f>IF(N162="sníž. přenesená",J162,0)</f>
        <v>0</v>
      </c>
      <c r="BI162" s="211">
        <f>IF(N162="nulová",J162,0)</f>
        <v>0</v>
      </c>
      <c r="BJ162" s="17" t="s">
        <v>85</v>
      </c>
      <c r="BK162" s="211">
        <f>ROUND(I162*H162,2)</f>
        <v>0</v>
      </c>
      <c r="BL162" s="17" t="s">
        <v>130</v>
      </c>
      <c r="BM162" s="210" t="s">
        <v>200</v>
      </c>
    </row>
    <row r="163" spans="2:51" s="13" customFormat="1" ht="22.5">
      <c r="B163" s="212"/>
      <c r="C163" s="213"/>
      <c r="D163" s="214" t="s">
        <v>132</v>
      </c>
      <c r="E163" s="215" t="s">
        <v>1</v>
      </c>
      <c r="F163" s="216" t="s">
        <v>201</v>
      </c>
      <c r="G163" s="213"/>
      <c r="H163" s="217">
        <v>108.7</v>
      </c>
      <c r="I163" s="218"/>
      <c r="J163" s="213"/>
      <c r="K163" s="213"/>
      <c r="L163" s="219"/>
      <c r="M163" s="220"/>
      <c r="N163" s="221"/>
      <c r="O163" s="221"/>
      <c r="P163" s="221"/>
      <c r="Q163" s="221"/>
      <c r="R163" s="221"/>
      <c r="S163" s="221"/>
      <c r="T163" s="222"/>
      <c r="AT163" s="223" t="s">
        <v>132</v>
      </c>
      <c r="AU163" s="223" t="s">
        <v>87</v>
      </c>
      <c r="AV163" s="13" t="s">
        <v>87</v>
      </c>
      <c r="AW163" s="13" t="s">
        <v>32</v>
      </c>
      <c r="AX163" s="13" t="s">
        <v>85</v>
      </c>
      <c r="AY163" s="223" t="s">
        <v>122</v>
      </c>
    </row>
    <row r="164" spans="1:65" s="2" customFormat="1" ht="21.75" customHeight="1">
      <c r="A164" s="34"/>
      <c r="B164" s="35"/>
      <c r="C164" s="199" t="s">
        <v>8</v>
      </c>
      <c r="D164" s="199" t="s">
        <v>125</v>
      </c>
      <c r="E164" s="200" t="s">
        <v>202</v>
      </c>
      <c r="F164" s="201" t="s">
        <v>203</v>
      </c>
      <c r="G164" s="202" t="s">
        <v>128</v>
      </c>
      <c r="H164" s="203">
        <v>108.7</v>
      </c>
      <c r="I164" s="204"/>
      <c r="J164" s="205">
        <f>ROUND(I164*H164,2)</f>
        <v>0</v>
      </c>
      <c r="K164" s="201" t="s">
        <v>129</v>
      </c>
      <c r="L164" s="39"/>
      <c r="M164" s="206" t="s">
        <v>1</v>
      </c>
      <c r="N164" s="207" t="s">
        <v>42</v>
      </c>
      <c r="O164" s="71"/>
      <c r="P164" s="208">
        <f>O164*H164</f>
        <v>0</v>
      </c>
      <c r="Q164" s="208">
        <v>0</v>
      </c>
      <c r="R164" s="208">
        <f>Q164*H164</f>
        <v>0</v>
      </c>
      <c r="S164" s="208">
        <v>0</v>
      </c>
      <c r="T164" s="209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10" t="s">
        <v>130</v>
      </c>
      <c r="AT164" s="210" t="s">
        <v>125</v>
      </c>
      <c r="AU164" s="210" t="s">
        <v>87</v>
      </c>
      <c r="AY164" s="17" t="s">
        <v>122</v>
      </c>
      <c r="BE164" s="211">
        <f>IF(N164="základní",J164,0)</f>
        <v>0</v>
      </c>
      <c r="BF164" s="211">
        <f>IF(N164="snížená",J164,0)</f>
        <v>0</v>
      </c>
      <c r="BG164" s="211">
        <f>IF(N164="zákl. přenesená",J164,0)</f>
        <v>0</v>
      </c>
      <c r="BH164" s="211">
        <f>IF(N164="sníž. přenesená",J164,0)</f>
        <v>0</v>
      </c>
      <c r="BI164" s="211">
        <f>IF(N164="nulová",J164,0)</f>
        <v>0</v>
      </c>
      <c r="BJ164" s="17" t="s">
        <v>85</v>
      </c>
      <c r="BK164" s="211">
        <f>ROUND(I164*H164,2)</f>
        <v>0</v>
      </c>
      <c r="BL164" s="17" t="s">
        <v>130</v>
      </c>
      <c r="BM164" s="210" t="s">
        <v>204</v>
      </c>
    </row>
    <row r="165" spans="2:63" s="12" customFormat="1" ht="22.9" customHeight="1">
      <c r="B165" s="183"/>
      <c r="C165" s="184"/>
      <c r="D165" s="185" t="s">
        <v>76</v>
      </c>
      <c r="E165" s="197" t="s">
        <v>205</v>
      </c>
      <c r="F165" s="197" t="s">
        <v>206</v>
      </c>
      <c r="G165" s="184"/>
      <c r="H165" s="184"/>
      <c r="I165" s="187"/>
      <c r="J165" s="198">
        <f>BK165</f>
        <v>0</v>
      </c>
      <c r="K165" s="184"/>
      <c r="L165" s="189"/>
      <c r="M165" s="190"/>
      <c r="N165" s="191"/>
      <c r="O165" s="191"/>
      <c r="P165" s="192">
        <f>SUM(P166:P170)</f>
        <v>0</v>
      </c>
      <c r="Q165" s="191"/>
      <c r="R165" s="192">
        <f>SUM(R166:R170)</f>
        <v>0</v>
      </c>
      <c r="S165" s="191"/>
      <c r="T165" s="193">
        <f>SUM(T166:T170)</f>
        <v>0</v>
      </c>
      <c r="AR165" s="194" t="s">
        <v>85</v>
      </c>
      <c r="AT165" s="195" t="s">
        <v>76</v>
      </c>
      <c r="AU165" s="195" t="s">
        <v>85</v>
      </c>
      <c r="AY165" s="194" t="s">
        <v>122</v>
      </c>
      <c r="BK165" s="196">
        <f>SUM(BK166:BK170)</f>
        <v>0</v>
      </c>
    </row>
    <row r="166" spans="1:65" s="2" customFormat="1" ht="21.75" customHeight="1">
      <c r="A166" s="34"/>
      <c r="B166" s="35"/>
      <c r="C166" s="199" t="s">
        <v>207</v>
      </c>
      <c r="D166" s="199" t="s">
        <v>125</v>
      </c>
      <c r="E166" s="200" t="s">
        <v>208</v>
      </c>
      <c r="F166" s="201" t="s">
        <v>209</v>
      </c>
      <c r="G166" s="202" t="s">
        <v>210</v>
      </c>
      <c r="H166" s="203">
        <v>44.55</v>
      </c>
      <c r="I166" s="204"/>
      <c r="J166" s="205">
        <f>ROUND(I166*H166,2)</f>
        <v>0</v>
      </c>
      <c r="K166" s="201" t="s">
        <v>129</v>
      </c>
      <c r="L166" s="39"/>
      <c r="M166" s="206" t="s">
        <v>1</v>
      </c>
      <c r="N166" s="207" t="s">
        <v>42</v>
      </c>
      <c r="O166" s="71"/>
      <c r="P166" s="208">
        <f>O166*H166</f>
        <v>0</v>
      </c>
      <c r="Q166" s="208">
        <v>0</v>
      </c>
      <c r="R166" s="208">
        <f>Q166*H166</f>
        <v>0</v>
      </c>
      <c r="S166" s="208">
        <v>0</v>
      </c>
      <c r="T166" s="209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10" t="s">
        <v>130</v>
      </c>
      <c r="AT166" s="210" t="s">
        <v>125</v>
      </c>
      <c r="AU166" s="210" t="s">
        <v>87</v>
      </c>
      <c r="AY166" s="17" t="s">
        <v>122</v>
      </c>
      <c r="BE166" s="211">
        <f>IF(N166="základní",J166,0)</f>
        <v>0</v>
      </c>
      <c r="BF166" s="211">
        <f>IF(N166="snížená",J166,0)</f>
        <v>0</v>
      </c>
      <c r="BG166" s="211">
        <f>IF(N166="zákl. přenesená",J166,0)</f>
        <v>0</v>
      </c>
      <c r="BH166" s="211">
        <f>IF(N166="sníž. přenesená",J166,0)</f>
        <v>0</v>
      </c>
      <c r="BI166" s="211">
        <f>IF(N166="nulová",J166,0)</f>
        <v>0</v>
      </c>
      <c r="BJ166" s="17" t="s">
        <v>85</v>
      </c>
      <c r="BK166" s="211">
        <f>ROUND(I166*H166,2)</f>
        <v>0</v>
      </c>
      <c r="BL166" s="17" t="s">
        <v>130</v>
      </c>
      <c r="BM166" s="210" t="s">
        <v>211</v>
      </c>
    </row>
    <row r="167" spans="1:65" s="2" customFormat="1" ht="21.75" customHeight="1">
      <c r="A167" s="34"/>
      <c r="B167" s="35"/>
      <c r="C167" s="199" t="s">
        <v>212</v>
      </c>
      <c r="D167" s="199" t="s">
        <v>125</v>
      </c>
      <c r="E167" s="200" t="s">
        <v>213</v>
      </c>
      <c r="F167" s="201" t="s">
        <v>214</v>
      </c>
      <c r="G167" s="202" t="s">
        <v>210</v>
      </c>
      <c r="H167" s="203">
        <v>44.55</v>
      </c>
      <c r="I167" s="204"/>
      <c r="J167" s="205">
        <f>ROUND(I167*H167,2)</f>
        <v>0</v>
      </c>
      <c r="K167" s="201" t="s">
        <v>129</v>
      </c>
      <c r="L167" s="39"/>
      <c r="M167" s="206" t="s">
        <v>1</v>
      </c>
      <c r="N167" s="207" t="s">
        <v>42</v>
      </c>
      <c r="O167" s="71"/>
      <c r="P167" s="208">
        <f>O167*H167</f>
        <v>0</v>
      </c>
      <c r="Q167" s="208">
        <v>0</v>
      </c>
      <c r="R167" s="208">
        <f>Q167*H167</f>
        <v>0</v>
      </c>
      <c r="S167" s="208">
        <v>0</v>
      </c>
      <c r="T167" s="209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0" t="s">
        <v>130</v>
      </c>
      <c r="AT167" s="210" t="s">
        <v>125</v>
      </c>
      <c r="AU167" s="210" t="s">
        <v>87</v>
      </c>
      <c r="AY167" s="17" t="s">
        <v>122</v>
      </c>
      <c r="BE167" s="211">
        <f>IF(N167="základní",J167,0)</f>
        <v>0</v>
      </c>
      <c r="BF167" s="211">
        <f>IF(N167="snížená",J167,0)</f>
        <v>0</v>
      </c>
      <c r="BG167" s="211">
        <f>IF(N167="zákl. přenesená",J167,0)</f>
        <v>0</v>
      </c>
      <c r="BH167" s="211">
        <f>IF(N167="sníž. přenesená",J167,0)</f>
        <v>0</v>
      </c>
      <c r="BI167" s="211">
        <f>IF(N167="nulová",J167,0)</f>
        <v>0</v>
      </c>
      <c r="BJ167" s="17" t="s">
        <v>85</v>
      </c>
      <c r="BK167" s="211">
        <f>ROUND(I167*H167,2)</f>
        <v>0</v>
      </c>
      <c r="BL167" s="17" t="s">
        <v>130</v>
      </c>
      <c r="BM167" s="210" t="s">
        <v>215</v>
      </c>
    </row>
    <row r="168" spans="1:65" s="2" customFormat="1" ht="21.75" customHeight="1">
      <c r="A168" s="34"/>
      <c r="B168" s="35"/>
      <c r="C168" s="199" t="s">
        <v>216</v>
      </c>
      <c r="D168" s="199" t="s">
        <v>125</v>
      </c>
      <c r="E168" s="200" t="s">
        <v>217</v>
      </c>
      <c r="F168" s="201" t="s">
        <v>218</v>
      </c>
      <c r="G168" s="202" t="s">
        <v>210</v>
      </c>
      <c r="H168" s="203">
        <v>846.45</v>
      </c>
      <c r="I168" s="204"/>
      <c r="J168" s="205">
        <f>ROUND(I168*H168,2)</f>
        <v>0</v>
      </c>
      <c r="K168" s="201" t="s">
        <v>129</v>
      </c>
      <c r="L168" s="39"/>
      <c r="M168" s="206" t="s">
        <v>1</v>
      </c>
      <c r="N168" s="207" t="s">
        <v>42</v>
      </c>
      <c r="O168" s="71"/>
      <c r="P168" s="208">
        <f>O168*H168</f>
        <v>0</v>
      </c>
      <c r="Q168" s="208">
        <v>0</v>
      </c>
      <c r="R168" s="208">
        <f>Q168*H168</f>
        <v>0</v>
      </c>
      <c r="S168" s="208">
        <v>0</v>
      </c>
      <c r="T168" s="209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10" t="s">
        <v>130</v>
      </c>
      <c r="AT168" s="210" t="s">
        <v>125</v>
      </c>
      <c r="AU168" s="210" t="s">
        <v>87</v>
      </c>
      <c r="AY168" s="17" t="s">
        <v>122</v>
      </c>
      <c r="BE168" s="211">
        <f>IF(N168="základní",J168,0)</f>
        <v>0</v>
      </c>
      <c r="BF168" s="211">
        <f>IF(N168="snížená",J168,0)</f>
        <v>0</v>
      </c>
      <c r="BG168" s="211">
        <f>IF(N168="zákl. přenesená",J168,0)</f>
        <v>0</v>
      </c>
      <c r="BH168" s="211">
        <f>IF(N168="sníž. přenesená",J168,0)</f>
        <v>0</v>
      </c>
      <c r="BI168" s="211">
        <f>IF(N168="nulová",J168,0)</f>
        <v>0</v>
      </c>
      <c r="BJ168" s="17" t="s">
        <v>85</v>
      </c>
      <c r="BK168" s="211">
        <f>ROUND(I168*H168,2)</f>
        <v>0</v>
      </c>
      <c r="BL168" s="17" t="s">
        <v>130</v>
      </c>
      <c r="BM168" s="210" t="s">
        <v>219</v>
      </c>
    </row>
    <row r="169" spans="2:51" s="13" customFormat="1" ht="11.25">
      <c r="B169" s="212"/>
      <c r="C169" s="213"/>
      <c r="D169" s="214" t="s">
        <v>132</v>
      </c>
      <c r="E169" s="213"/>
      <c r="F169" s="216" t="s">
        <v>220</v>
      </c>
      <c r="G169" s="213"/>
      <c r="H169" s="217">
        <v>846.45</v>
      </c>
      <c r="I169" s="218"/>
      <c r="J169" s="213"/>
      <c r="K169" s="213"/>
      <c r="L169" s="219"/>
      <c r="M169" s="220"/>
      <c r="N169" s="221"/>
      <c r="O169" s="221"/>
      <c r="P169" s="221"/>
      <c r="Q169" s="221"/>
      <c r="R169" s="221"/>
      <c r="S169" s="221"/>
      <c r="T169" s="222"/>
      <c r="AT169" s="223" t="s">
        <v>132</v>
      </c>
      <c r="AU169" s="223" t="s">
        <v>87</v>
      </c>
      <c r="AV169" s="13" t="s">
        <v>87</v>
      </c>
      <c r="AW169" s="13" t="s">
        <v>4</v>
      </c>
      <c r="AX169" s="13" t="s">
        <v>85</v>
      </c>
      <c r="AY169" s="223" t="s">
        <v>122</v>
      </c>
    </row>
    <row r="170" spans="1:65" s="2" customFormat="1" ht="21.75" customHeight="1">
      <c r="A170" s="34"/>
      <c r="B170" s="35"/>
      <c r="C170" s="199" t="s">
        <v>221</v>
      </c>
      <c r="D170" s="199" t="s">
        <v>125</v>
      </c>
      <c r="E170" s="200" t="s">
        <v>222</v>
      </c>
      <c r="F170" s="201" t="s">
        <v>223</v>
      </c>
      <c r="G170" s="202" t="s">
        <v>210</v>
      </c>
      <c r="H170" s="203">
        <v>44.55</v>
      </c>
      <c r="I170" s="204"/>
      <c r="J170" s="205">
        <f>ROUND(I170*H170,2)</f>
        <v>0</v>
      </c>
      <c r="K170" s="201" t="s">
        <v>129</v>
      </c>
      <c r="L170" s="39"/>
      <c r="M170" s="206" t="s">
        <v>1</v>
      </c>
      <c r="N170" s="207" t="s">
        <v>42</v>
      </c>
      <c r="O170" s="71"/>
      <c r="P170" s="208">
        <f>O170*H170</f>
        <v>0</v>
      </c>
      <c r="Q170" s="208">
        <v>0</v>
      </c>
      <c r="R170" s="208">
        <f>Q170*H170</f>
        <v>0</v>
      </c>
      <c r="S170" s="208">
        <v>0</v>
      </c>
      <c r="T170" s="209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10" t="s">
        <v>130</v>
      </c>
      <c r="AT170" s="210" t="s">
        <v>125</v>
      </c>
      <c r="AU170" s="210" t="s">
        <v>87</v>
      </c>
      <c r="AY170" s="17" t="s">
        <v>122</v>
      </c>
      <c r="BE170" s="211">
        <f>IF(N170="základní",J170,0)</f>
        <v>0</v>
      </c>
      <c r="BF170" s="211">
        <f>IF(N170="snížená",J170,0)</f>
        <v>0</v>
      </c>
      <c r="BG170" s="211">
        <f>IF(N170="zákl. přenesená",J170,0)</f>
        <v>0</v>
      </c>
      <c r="BH170" s="211">
        <f>IF(N170="sníž. přenesená",J170,0)</f>
        <v>0</v>
      </c>
      <c r="BI170" s="211">
        <f>IF(N170="nulová",J170,0)</f>
        <v>0</v>
      </c>
      <c r="BJ170" s="17" t="s">
        <v>85</v>
      </c>
      <c r="BK170" s="211">
        <f>ROUND(I170*H170,2)</f>
        <v>0</v>
      </c>
      <c r="BL170" s="17" t="s">
        <v>130</v>
      </c>
      <c r="BM170" s="210" t="s">
        <v>224</v>
      </c>
    </row>
    <row r="171" spans="2:63" s="12" customFormat="1" ht="22.9" customHeight="1">
      <c r="B171" s="183"/>
      <c r="C171" s="184"/>
      <c r="D171" s="185" t="s">
        <v>76</v>
      </c>
      <c r="E171" s="197" t="s">
        <v>225</v>
      </c>
      <c r="F171" s="197" t="s">
        <v>226</v>
      </c>
      <c r="G171" s="184"/>
      <c r="H171" s="184"/>
      <c r="I171" s="187"/>
      <c r="J171" s="198">
        <f>BK171</f>
        <v>0</v>
      </c>
      <c r="K171" s="184"/>
      <c r="L171" s="189"/>
      <c r="M171" s="190"/>
      <c r="N171" s="191"/>
      <c r="O171" s="191"/>
      <c r="P171" s="192">
        <f>P172</f>
        <v>0</v>
      </c>
      <c r="Q171" s="191"/>
      <c r="R171" s="192">
        <f>R172</f>
        <v>0</v>
      </c>
      <c r="S171" s="191"/>
      <c r="T171" s="193">
        <f>T172</f>
        <v>0</v>
      </c>
      <c r="AR171" s="194" t="s">
        <v>85</v>
      </c>
      <c r="AT171" s="195" t="s">
        <v>76</v>
      </c>
      <c r="AU171" s="195" t="s">
        <v>85</v>
      </c>
      <c r="AY171" s="194" t="s">
        <v>122</v>
      </c>
      <c r="BK171" s="196">
        <f>BK172</f>
        <v>0</v>
      </c>
    </row>
    <row r="172" spans="1:65" s="2" customFormat="1" ht="16.5" customHeight="1">
      <c r="A172" s="34"/>
      <c r="B172" s="35"/>
      <c r="C172" s="199" t="s">
        <v>227</v>
      </c>
      <c r="D172" s="199" t="s">
        <v>125</v>
      </c>
      <c r="E172" s="200" t="s">
        <v>228</v>
      </c>
      <c r="F172" s="201" t="s">
        <v>229</v>
      </c>
      <c r="G172" s="202" t="s">
        <v>210</v>
      </c>
      <c r="H172" s="203">
        <v>14.084</v>
      </c>
      <c r="I172" s="204"/>
      <c r="J172" s="205">
        <f>ROUND(I172*H172,2)</f>
        <v>0</v>
      </c>
      <c r="K172" s="201" t="s">
        <v>129</v>
      </c>
      <c r="L172" s="39"/>
      <c r="M172" s="206" t="s">
        <v>1</v>
      </c>
      <c r="N172" s="207" t="s">
        <v>42</v>
      </c>
      <c r="O172" s="71"/>
      <c r="P172" s="208">
        <f>O172*H172</f>
        <v>0</v>
      </c>
      <c r="Q172" s="208">
        <v>0</v>
      </c>
      <c r="R172" s="208">
        <f>Q172*H172</f>
        <v>0</v>
      </c>
      <c r="S172" s="208">
        <v>0</v>
      </c>
      <c r="T172" s="209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10" t="s">
        <v>130</v>
      </c>
      <c r="AT172" s="210" t="s">
        <v>125</v>
      </c>
      <c r="AU172" s="210" t="s">
        <v>87</v>
      </c>
      <c r="AY172" s="17" t="s">
        <v>122</v>
      </c>
      <c r="BE172" s="211">
        <f>IF(N172="základní",J172,0)</f>
        <v>0</v>
      </c>
      <c r="BF172" s="211">
        <f>IF(N172="snížená",J172,0)</f>
        <v>0</v>
      </c>
      <c r="BG172" s="211">
        <f>IF(N172="zákl. přenesená",J172,0)</f>
        <v>0</v>
      </c>
      <c r="BH172" s="211">
        <f>IF(N172="sníž. přenesená",J172,0)</f>
        <v>0</v>
      </c>
      <c r="BI172" s="211">
        <f>IF(N172="nulová",J172,0)</f>
        <v>0</v>
      </c>
      <c r="BJ172" s="17" t="s">
        <v>85</v>
      </c>
      <c r="BK172" s="211">
        <f>ROUND(I172*H172,2)</f>
        <v>0</v>
      </c>
      <c r="BL172" s="17" t="s">
        <v>130</v>
      </c>
      <c r="BM172" s="210" t="s">
        <v>230</v>
      </c>
    </row>
    <row r="173" spans="2:63" s="12" customFormat="1" ht="25.9" customHeight="1">
      <c r="B173" s="183"/>
      <c r="C173" s="184"/>
      <c r="D173" s="185" t="s">
        <v>76</v>
      </c>
      <c r="E173" s="186" t="s">
        <v>231</v>
      </c>
      <c r="F173" s="186" t="s">
        <v>232</v>
      </c>
      <c r="G173" s="184"/>
      <c r="H173" s="184"/>
      <c r="I173" s="187"/>
      <c r="J173" s="188">
        <f>BK173</f>
        <v>0</v>
      </c>
      <c r="K173" s="184"/>
      <c r="L173" s="189"/>
      <c r="M173" s="190"/>
      <c r="N173" s="191"/>
      <c r="O173" s="191"/>
      <c r="P173" s="192">
        <f>P174+P179+P184+P193</f>
        <v>0</v>
      </c>
      <c r="Q173" s="191"/>
      <c r="R173" s="192">
        <f>R174+R179+R184+R193</f>
        <v>0.09228</v>
      </c>
      <c r="S173" s="191"/>
      <c r="T173" s="193">
        <f>T174+T179+T184+T193</f>
        <v>0.32</v>
      </c>
      <c r="AR173" s="194" t="s">
        <v>87</v>
      </c>
      <c r="AT173" s="195" t="s">
        <v>76</v>
      </c>
      <c r="AU173" s="195" t="s">
        <v>77</v>
      </c>
      <c r="AY173" s="194" t="s">
        <v>122</v>
      </c>
      <c r="BK173" s="196">
        <f>BK174+BK179+BK184+BK193</f>
        <v>0</v>
      </c>
    </row>
    <row r="174" spans="2:63" s="12" customFormat="1" ht="22.9" customHeight="1">
      <c r="B174" s="183"/>
      <c r="C174" s="184"/>
      <c r="D174" s="185" t="s">
        <v>76</v>
      </c>
      <c r="E174" s="197" t="s">
        <v>233</v>
      </c>
      <c r="F174" s="197" t="s">
        <v>234</v>
      </c>
      <c r="G174" s="184"/>
      <c r="H174" s="184"/>
      <c r="I174" s="187"/>
      <c r="J174" s="198">
        <f>BK174</f>
        <v>0</v>
      </c>
      <c r="K174" s="184"/>
      <c r="L174" s="189"/>
      <c r="M174" s="190"/>
      <c r="N174" s="191"/>
      <c r="O174" s="191"/>
      <c r="P174" s="192">
        <f>SUM(P175:P178)</f>
        <v>0</v>
      </c>
      <c r="Q174" s="191"/>
      <c r="R174" s="192">
        <f>SUM(R175:R178)</f>
        <v>0</v>
      </c>
      <c r="S174" s="191"/>
      <c r="T174" s="193">
        <f>SUM(T175:T178)</f>
        <v>0</v>
      </c>
      <c r="AR174" s="194" t="s">
        <v>87</v>
      </c>
      <c r="AT174" s="195" t="s">
        <v>76</v>
      </c>
      <c r="AU174" s="195" t="s">
        <v>85</v>
      </c>
      <c r="AY174" s="194" t="s">
        <v>122</v>
      </c>
      <c r="BK174" s="196">
        <f>SUM(BK175:BK178)</f>
        <v>0</v>
      </c>
    </row>
    <row r="175" spans="1:65" s="2" customFormat="1" ht="44.25" customHeight="1">
      <c r="A175" s="34"/>
      <c r="B175" s="35"/>
      <c r="C175" s="199" t="s">
        <v>7</v>
      </c>
      <c r="D175" s="199" t="s">
        <v>125</v>
      </c>
      <c r="E175" s="200" t="s">
        <v>235</v>
      </c>
      <c r="F175" s="201" t="s">
        <v>236</v>
      </c>
      <c r="G175" s="202" t="s">
        <v>237</v>
      </c>
      <c r="H175" s="203">
        <v>1</v>
      </c>
      <c r="I175" s="204"/>
      <c r="J175" s="205">
        <f>ROUND(I175*H175,2)</f>
        <v>0</v>
      </c>
      <c r="K175" s="201" t="s">
        <v>1</v>
      </c>
      <c r="L175" s="39"/>
      <c r="M175" s="206" t="s">
        <v>1</v>
      </c>
      <c r="N175" s="207" t="s">
        <v>42</v>
      </c>
      <c r="O175" s="71"/>
      <c r="P175" s="208">
        <f>O175*H175</f>
        <v>0</v>
      </c>
      <c r="Q175" s="208">
        <v>0</v>
      </c>
      <c r="R175" s="208">
        <f>Q175*H175</f>
        <v>0</v>
      </c>
      <c r="S175" s="208">
        <v>0</v>
      </c>
      <c r="T175" s="209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10" t="s">
        <v>207</v>
      </c>
      <c r="AT175" s="210" t="s">
        <v>125</v>
      </c>
      <c r="AU175" s="210" t="s">
        <v>87</v>
      </c>
      <c r="AY175" s="17" t="s">
        <v>122</v>
      </c>
      <c r="BE175" s="211">
        <f>IF(N175="základní",J175,0)</f>
        <v>0</v>
      </c>
      <c r="BF175" s="211">
        <f>IF(N175="snížená",J175,0)</f>
        <v>0</v>
      </c>
      <c r="BG175" s="211">
        <f>IF(N175="zákl. přenesená",J175,0)</f>
        <v>0</v>
      </c>
      <c r="BH175" s="211">
        <f>IF(N175="sníž. přenesená",J175,0)</f>
        <v>0</v>
      </c>
      <c r="BI175" s="211">
        <f>IF(N175="nulová",J175,0)</f>
        <v>0</v>
      </c>
      <c r="BJ175" s="17" t="s">
        <v>85</v>
      </c>
      <c r="BK175" s="211">
        <f>ROUND(I175*H175,2)</f>
        <v>0</v>
      </c>
      <c r="BL175" s="17" t="s">
        <v>207</v>
      </c>
      <c r="BM175" s="210" t="s">
        <v>238</v>
      </c>
    </row>
    <row r="176" spans="2:51" s="13" customFormat="1" ht="11.25">
      <c r="B176" s="212"/>
      <c r="C176" s="213"/>
      <c r="D176" s="214" t="s">
        <v>132</v>
      </c>
      <c r="E176" s="215" t="s">
        <v>1</v>
      </c>
      <c r="F176" s="216" t="s">
        <v>239</v>
      </c>
      <c r="G176" s="213"/>
      <c r="H176" s="217">
        <v>1</v>
      </c>
      <c r="I176" s="218"/>
      <c r="J176" s="213"/>
      <c r="K176" s="213"/>
      <c r="L176" s="219"/>
      <c r="M176" s="220"/>
      <c r="N176" s="221"/>
      <c r="O176" s="221"/>
      <c r="P176" s="221"/>
      <c r="Q176" s="221"/>
      <c r="R176" s="221"/>
      <c r="S176" s="221"/>
      <c r="T176" s="222"/>
      <c r="AT176" s="223" t="s">
        <v>132</v>
      </c>
      <c r="AU176" s="223" t="s">
        <v>87</v>
      </c>
      <c r="AV176" s="13" t="s">
        <v>87</v>
      </c>
      <c r="AW176" s="13" t="s">
        <v>32</v>
      </c>
      <c r="AX176" s="13" t="s">
        <v>85</v>
      </c>
      <c r="AY176" s="223" t="s">
        <v>122</v>
      </c>
    </row>
    <row r="177" spans="1:65" s="2" customFormat="1" ht="44.25" customHeight="1">
      <c r="A177" s="34"/>
      <c r="B177" s="35"/>
      <c r="C177" s="199" t="s">
        <v>240</v>
      </c>
      <c r="D177" s="199" t="s">
        <v>125</v>
      </c>
      <c r="E177" s="200" t="s">
        <v>241</v>
      </c>
      <c r="F177" s="201" t="s">
        <v>242</v>
      </c>
      <c r="G177" s="202" t="s">
        <v>237</v>
      </c>
      <c r="H177" s="203">
        <v>1</v>
      </c>
      <c r="I177" s="204"/>
      <c r="J177" s="205">
        <f>ROUND(I177*H177,2)</f>
        <v>0</v>
      </c>
      <c r="K177" s="201" t="s">
        <v>1</v>
      </c>
      <c r="L177" s="39"/>
      <c r="M177" s="206" t="s">
        <v>1</v>
      </c>
      <c r="N177" s="207" t="s">
        <v>42</v>
      </c>
      <c r="O177" s="71"/>
      <c r="P177" s="208">
        <f>O177*H177</f>
        <v>0</v>
      </c>
      <c r="Q177" s="208">
        <v>0</v>
      </c>
      <c r="R177" s="208">
        <f>Q177*H177</f>
        <v>0</v>
      </c>
      <c r="S177" s="208">
        <v>0</v>
      </c>
      <c r="T177" s="209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10" t="s">
        <v>207</v>
      </c>
      <c r="AT177" s="210" t="s">
        <v>125</v>
      </c>
      <c r="AU177" s="210" t="s">
        <v>87</v>
      </c>
      <c r="AY177" s="17" t="s">
        <v>122</v>
      </c>
      <c r="BE177" s="211">
        <f>IF(N177="základní",J177,0)</f>
        <v>0</v>
      </c>
      <c r="BF177" s="211">
        <f>IF(N177="snížená",J177,0)</f>
        <v>0</v>
      </c>
      <c r="BG177" s="211">
        <f>IF(N177="zákl. přenesená",J177,0)</f>
        <v>0</v>
      </c>
      <c r="BH177" s="211">
        <f>IF(N177="sníž. přenesená",J177,0)</f>
        <v>0</v>
      </c>
      <c r="BI177" s="211">
        <f>IF(N177="nulová",J177,0)</f>
        <v>0</v>
      </c>
      <c r="BJ177" s="17" t="s">
        <v>85</v>
      </c>
      <c r="BK177" s="211">
        <f>ROUND(I177*H177,2)</f>
        <v>0</v>
      </c>
      <c r="BL177" s="17" t="s">
        <v>207</v>
      </c>
      <c r="BM177" s="210" t="s">
        <v>243</v>
      </c>
    </row>
    <row r="178" spans="2:51" s="13" customFormat="1" ht="11.25">
      <c r="B178" s="212"/>
      <c r="C178" s="213"/>
      <c r="D178" s="214" t="s">
        <v>132</v>
      </c>
      <c r="E178" s="215" t="s">
        <v>1</v>
      </c>
      <c r="F178" s="216" t="s">
        <v>244</v>
      </c>
      <c r="G178" s="213"/>
      <c r="H178" s="217">
        <v>1</v>
      </c>
      <c r="I178" s="218"/>
      <c r="J178" s="213"/>
      <c r="K178" s="213"/>
      <c r="L178" s="219"/>
      <c r="M178" s="220"/>
      <c r="N178" s="221"/>
      <c r="O178" s="221"/>
      <c r="P178" s="221"/>
      <c r="Q178" s="221"/>
      <c r="R178" s="221"/>
      <c r="S178" s="221"/>
      <c r="T178" s="222"/>
      <c r="AT178" s="223" t="s">
        <v>132</v>
      </c>
      <c r="AU178" s="223" t="s">
        <v>87</v>
      </c>
      <c r="AV178" s="13" t="s">
        <v>87</v>
      </c>
      <c r="AW178" s="13" t="s">
        <v>32</v>
      </c>
      <c r="AX178" s="13" t="s">
        <v>85</v>
      </c>
      <c r="AY178" s="223" t="s">
        <v>122</v>
      </c>
    </row>
    <row r="179" spans="2:63" s="12" customFormat="1" ht="22.9" customHeight="1">
      <c r="B179" s="183"/>
      <c r="C179" s="184"/>
      <c r="D179" s="185" t="s">
        <v>76</v>
      </c>
      <c r="E179" s="197" t="s">
        <v>245</v>
      </c>
      <c r="F179" s="197" t="s">
        <v>246</v>
      </c>
      <c r="G179" s="184"/>
      <c r="H179" s="184"/>
      <c r="I179" s="187"/>
      <c r="J179" s="198">
        <f>BK179</f>
        <v>0</v>
      </c>
      <c r="K179" s="184"/>
      <c r="L179" s="189"/>
      <c r="M179" s="190"/>
      <c r="N179" s="191"/>
      <c r="O179" s="191"/>
      <c r="P179" s="192">
        <f>SUM(P180:P183)</f>
        <v>0</v>
      </c>
      <c r="Q179" s="191"/>
      <c r="R179" s="192">
        <f>SUM(R180:R183)</f>
        <v>0</v>
      </c>
      <c r="S179" s="191"/>
      <c r="T179" s="193">
        <f>SUM(T180:T183)</f>
        <v>0.32</v>
      </c>
      <c r="AR179" s="194" t="s">
        <v>87</v>
      </c>
      <c r="AT179" s="195" t="s">
        <v>76</v>
      </c>
      <c r="AU179" s="195" t="s">
        <v>85</v>
      </c>
      <c r="AY179" s="194" t="s">
        <v>122</v>
      </c>
      <c r="BK179" s="196">
        <f>SUM(BK180:BK183)</f>
        <v>0</v>
      </c>
    </row>
    <row r="180" spans="1:65" s="2" customFormat="1" ht="55.5" customHeight="1">
      <c r="A180" s="34"/>
      <c r="B180" s="35"/>
      <c r="C180" s="199" t="s">
        <v>247</v>
      </c>
      <c r="D180" s="199" t="s">
        <v>125</v>
      </c>
      <c r="E180" s="200" t="s">
        <v>248</v>
      </c>
      <c r="F180" s="201" t="s">
        <v>249</v>
      </c>
      <c r="G180" s="202" t="s">
        <v>165</v>
      </c>
      <c r="H180" s="203">
        <v>160</v>
      </c>
      <c r="I180" s="204"/>
      <c r="J180" s="205">
        <f>ROUND(I180*H180,2)</f>
        <v>0</v>
      </c>
      <c r="K180" s="201" t="s">
        <v>1</v>
      </c>
      <c r="L180" s="39"/>
      <c r="M180" s="206" t="s">
        <v>1</v>
      </c>
      <c r="N180" s="207" t="s">
        <v>42</v>
      </c>
      <c r="O180" s="71"/>
      <c r="P180" s="208">
        <f>O180*H180</f>
        <v>0</v>
      </c>
      <c r="Q180" s="208">
        <v>0</v>
      </c>
      <c r="R180" s="208">
        <f>Q180*H180</f>
        <v>0</v>
      </c>
      <c r="S180" s="208">
        <v>0.001</v>
      </c>
      <c r="T180" s="209">
        <f>S180*H180</f>
        <v>0.16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10" t="s">
        <v>207</v>
      </c>
      <c r="AT180" s="210" t="s">
        <v>125</v>
      </c>
      <c r="AU180" s="210" t="s">
        <v>87</v>
      </c>
      <c r="AY180" s="17" t="s">
        <v>122</v>
      </c>
      <c r="BE180" s="211">
        <f>IF(N180="základní",J180,0)</f>
        <v>0</v>
      </c>
      <c r="BF180" s="211">
        <f>IF(N180="snížená",J180,0)</f>
        <v>0</v>
      </c>
      <c r="BG180" s="211">
        <f>IF(N180="zákl. přenesená",J180,0)</f>
        <v>0</v>
      </c>
      <c r="BH180" s="211">
        <f>IF(N180="sníž. přenesená",J180,0)</f>
        <v>0</v>
      </c>
      <c r="BI180" s="211">
        <f>IF(N180="nulová",J180,0)</f>
        <v>0</v>
      </c>
      <c r="BJ180" s="17" t="s">
        <v>85</v>
      </c>
      <c r="BK180" s="211">
        <f>ROUND(I180*H180,2)</f>
        <v>0</v>
      </c>
      <c r="BL180" s="17" t="s">
        <v>207</v>
      </c>
      <c r="BM180" s="210" t="s">
        <v>250</v>
      </c>
    </row>
    <row r="181" spans="2:51" s="13" customFormat="1" ht="11.25">
      <c r="B181" s="212"/>
      <c r="C181" s="213"/>
      <c r="D181" s="214" t="s">
        <v>132</v>
      </c>
      <c r="E181" s="215" t="s">
        <v>1</v>
      </c>
      <c r="F181" s="216" t="s">
        <v>251</v>
      </c>
      <c r="G181" s="213"/>
      <c r="H181" s="217">
        <v>160</v>
      </c>
      <c r="I181" s="218"/>
      <c r="J181" s="213"/>
      <c r="K181" s="213"/>
      <c r="L181" s="219"/>
      <c r="M181" s="220"/>
      <c r="N181" s="221"/>
      <c r="O181" s="221"/>
      <c r="P181" s="221"/>
      <c r="Q181" s="221"/>
      <c r="R181" s="221"/>
      <c r="S181" s="221"/>
      <c r="T181" s="222"/>
      <c r="AT181" s="223" t="s">
        <v>132</v>
      </c>
      <c r="AU181" s="223" t="s">
        <v>87</v>
      </c>
      <c r="AV181" s="13" t="s">
        <v>87</v>
      </c>
      <c r="AW181" s="13" t="s">
        <v>32</v>
      </c>
      <c r="AX181" s="13" t="s">
        <v>85</v>
      </c>
      <c r="AY181" s="223" t="s">
        <v>122</v>
      </c>
    </row>
    <row r="182" spans="1:65" s="2" customFormat="1" ht="44.25" customHeight="1">
      <c r="A182" s="34"/>
      <c r="B182" s="35"/>
      <c r="C182" s="199" t="s">
        <v>252</v>
      </c>
      <c r="D182" s="199" t="s">
        <v>125</v>
      </c>
      <c r="E182" s="200" t="s">
        <v>253</v>
      </c>
      <c r="F182" s="201" t="s">
        <v>254</v>
      </c>
      <c r="G182" s="202" t="s">
        <v>165</v>
      </c>
      <c r="H182" s="203">
        <v>160</v>
      </c>
      <c r="I182" s="204"/>
      <c r="J182" s="205">
        <f>ROUND(I182*H182,2)</f>
        <v>0</v>
      </c>
      <c r="K182" s="201" t="s">
        <v>1</v>
      </c>
      <c r="L182" s="39"/>
      <c r="M182" s="206" t="s">
        <v>1</v>
      </c>
      <c r="N182" s="207" t="s">
        <v>42</v>
      </c>
      <c r="O182" s="71"/>
      <c r="P182" s="208">
        <f>O182*H182</f>
        <v>0</v>
      </c>
      <c r="Q182" s="208">
        <v>0</v>
      </c>
      <c r="R182" s="208">
        <f>Q182*H182</f>
        <v>0</v>
      </c>
      <c r="S182" s="208">
        <v>0.001</v>
      </c>
      <c r="T182" s="209">
        <f>S182*H182</f>
        <v>0.16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10" t="s">
        <v>207</v>
      </c>
      <c r="AT182" s="210" t="s">
        <v>125</v>
      </c>
      <c r="AU182" s="210" t="s">
        <v>87</v>
      </c>
      <c r="AY182" s="17" t="s">
        <v>122</v>
      </c>
      <c r="BE182" s="211">
        <f>IF(N182="základní",J182,0)</f>
        <v>0</v>
      </c>
      <c r="BF182" s="211">
        <f>IF(N182="snížená",J182,0)</f>
        <v>0</v>
      </c>
      <c r="BG182" s="211">
        <f>IF(N182="zákl. přenesená",J182,0)</f>
        <v>0</v>
      </c>
      <c r="BH182" s="211">
        <f>IF(N182="sníž. přenesená",J182,0)</f>
        <v>0</v>
      </c>
      <c r="BI182" s="211">
        <f>IF(N182="nulová",J182,0)</f>
        <v>0</v>
      </c>
      <c r="BJ182" s="17" t="s">
        <v>85</v>
      </c>
      <c r="BK182" s="211">
        <f>ROUND(I182*H182,2)</f>
        <v>0</v>
      </c>
      <c r="BL182" s="17" t="s">
        <v>207</v>
      </c>
      <c r="BM182" s="210" t="s">
        <v>255</v>
      </c>
    </row>
    <row r="183" spans="2:51" s="13" customFormat="1" ht="11.25">
      <c r="B183" s="212"/>
      <c r="C183" s="213"/>
      <c r="D183" s="214" t="s">
        <v>132</v>
      </c>
      <c r="E183" s="215" t="s">
        <v>1</v>
      </c>
      <c r="F183" s="216" t="s">
        <v>256</v>
      </c>
      <c r="G183" s="213"/>
      <c r="H183" s="217">
        <v>160</v>
      </c>
      <c r="I183" s="218"/>
      <c r="J183" s="213"/>
      <c r="K183" s="213"/>
      <c r="L183" s="219"/>
      <c r="M183" s="220"/>
      <c r="N183" s="221"/>
      <c r="O183" s="221"/>
      <c r="P183" s="221"/>
      <c r="Q183" s="221"/>
      <c r="R183" s="221"/>
      <c r="S183" s="221"/>
      <c r="T183" s="222"/>
      <c r="AT183" s="223" t="s">
        <v>132</v>
      </c>
      <c r="AU183" s="223" t="s">
        <v>87</v>
      </c>
      <c r="AV183" s="13" t="s">
        <v>87</v>
      </c>
      <c r="AW183" s="13" t="s">
        <v>32</v>
      </c>
      <c r="AX183" s="13" t="s">
        <v>85</v>
      </c>
      <c r="AY183" s="223" t="s">
        <v>122</v>
      </c>
    </row>
    <row r="184" spans="2:63" s="12" customFormat="1" ht="22.9" customHeight="1">
      <c r="B184" s="183"/>
      <c r="C184" s="184"/>
      <c r="D184" s="185" t="s">
        <v>76</v>
      </c>
      <c r="E184" s="197" t="s">
        <v>257</v>
      </c>
      <c r="F184" s="197" t="s">
        <v>258</v>
      </c>
      <c r="G184" s="184"/>
      <c r="H184" s="184"/>
      <c r="I184" s="187"/>
      <c r="J184" s="198">
        <f>BK184</f>
        <v>0</v>
      </c>
      <c r="K184" s="184"/>
      <c r="L184" s="189"/>
      <c r="M184" s="190"/>
      <c r="N184" s="191"/>
      <c r="O184" s="191"/>
      <c r="P184" s="192">
        <f>SUM(P185:P192)</f>
        <v>0</v>
      </c>
      <c r="Q184" s="191"/>
      <c r="R184" s="192">
        <f>SUM(R185:R192)</f>
        <v>0.046680000000000006</v>
      </c>
      <c r="S184" s="191"/>
      <c r="T184" s="193">
        <f>SUM(T185:T192)</f>
        <v>0</v>
      </c>
      <c r="AR184" s="194" t="s">
        <v>87</v>
      </c>
      <c r="AT184" s="195" t="s">
        <v>76</v>
      </c>
      <c r="AU184" s="195" t="s">
        <v>85</v>
      </c>
      <c r="AY184" s="194" t="s">
        <v>122</v>
      </c>
      <c r="BK184" s="196">
        <f>SUM(BK185:BK192)</f>
        <v>0</v>
      </c>
    </row>
    <row r="185" spans="1:65" s="2" customFormat="1" ht="16.5" customHeight="1">
      <c r="A185" s="34"/>
      <c r="B185" s="35"/>
      <c r="C185" s="199" t="s">
        <v>259</v>
      </c>
      <c r="D185" s="199" t="s">
        <v>125</v>
      </c>
      <c r="E185" s="200" t="s">
        <v>260</v>
      </c>
      <c r="F185" s="201" t="s">
        <v>261</v>
      </c>
      <c r="G185" s="202" t="s">
        <v>128</v>
      </c>
      <c r="H185" s="203">
        <v>1087</v>
      </c>
      <c r="I185" s="204"/>
      <c r="J185" s="205">
        <f>ROUND(I185*H185,2)</f>
        <v>0</v>
      </c>
      <c r="K185" s="201" t="s">
        <v>129</v>
      </c>
      <c r="L185" s="39"/>
      <c r="M185" s="206" t="s">
        <v>1</v>
      </c>
      <c r="N185" s="207" t="s">
        <v>42</v>
      </c>
      <c r="O185" s="71"/>
      <c r="P185" s="208">
        <f>O185*H185</f>
        <v>0</v>
      </c>
      <c r="Q185" s="208">
        <v>0</v>
      </c>
      <c r="R185" s="208">
        <f>Q185*H185</f>
        <v>0</v>
      </c>
      <c r="S185" s="208">
        <v>0</v>
      </c>
      <c r="T185" s="209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10" t="s">
        <v>207</v>
      </c>
      <c r="AT185" s="210" t="s">
        <v>125</v>
      </c>
      <c r="AU185" s="210" t="s">
        <v>87</v>
      </c>
      <c r="AY185" s="17" t="s">
        <v>122</v>
      </c>
      <c r="BE185" s="211">
        <f>IF(N185="základní",J185,0)</f>
        <v>0</v>
      </c>
      <c r="BF185" s="211">
        <f>IF(N185="snížená",J185,0)</f>
        <v>0</v>
      </c>
      <c r="BG185" s="211">
        <f>IF(N185="zákl. přenesená",J185,0)</f>
        <v>0</v>
      </c>
      <c r="BH185" s="211">
        <f>IF(N185="sníž. přenesená",J185,0)</f>
        <v>0</v>
      </c>
      <c r="BI185" s="211">
        <f>IF(N185="nulová",J185,0)</f>
        <v>0</v>
      </c>
      <c r="BJ185" s="17" t="s">
        <v>85</v>
      </c>
      <c r="BK185" s="211">
        <f>ROUND(I185*H185,2)</f>
        <v>0</v>
      </c>
      <c r="BL185" s="17" t="s">
        <v>207</v>
      </c>
      <c r="BM185" s="210" t="s">
        <v>262</v>
      </c>
    </row>
    <row r="186" spans="1:65" s="2" customFormat="1" ht="16.5" customHeight="1">
      <c r="A186" s="34"/>
      <c r="B186" s="35"/>
      <c r="C186" s="199" t="s">
        <v>263</v>
      </c>
      <c r="D186" s="199" t="s">
        <v>125</v>
      </c>
      <c r="E186" s="200" t="s">
        <v>264</v>
      </c>
      <c r="F186" s="201" t="s">
        <v>265</v>
      </c>
      <c r="G186" s="202" t="s">
        <v>128</v>
      </c>
      <c r="H186" s="203">
        <v>1087</v>
      </c>
      <c r="I186" s="204"/>
      <c r="J186" s="205">
        <f>ROUND(I186*H186,2)</f>
        <v>0</v>
      </c>
      <c r="K186" s="201" t="s">
        <v>129</v>
      </c>
      <c r="L186" s="39"/>
      <c r="M186" s="206" t="s">
        <v>1</v>
      </c>
      <c r="N186" s="207" t="s">
        <v>42</v>
      </c>
      <c r="O186" s="71"/>
      <c r="P186" s="208">
        <f>O186*H186</f>
        <v>0</v>
      </c>
      <c r="Q186" s="208">
        <v>0</v>
      </c>
      <c r="R186" s="208">
        <f>Q186*H186</f>
        <v>0</v>
      </c>
      <c r="S186" s="208">
        <v>0</v>
      </c>
      <c r="T186" s="209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10" t="s">
        <v>207</v>
      </c>
      <c r="AT186" s="210" t="s">
        <v>125</v>
      </c>
      <c r="AU186" s="210" t="s">
        <v>87</v>
      </c>
      <c r="AY186" s="17" t="s">
        <v>122</v>
      </c>
      <c r="BE186" s="211">
        <f>IF(N186="základní",J186,0)</f>
        <v>0</v>
      </c>
      <c r="BF186" s="211">
        <f>IF(N186="snížená",J186,0)</f>
        <v>0</v>
      </c>
      <c r="BG186" s="211">
        <f>IF(N186="zákl. přenesená",J186,0)</f>
        <v>0</v>
      </c>
      <c r="BH186" s="211">
        <f>IF(N186="sníž. přenesená",J186,0)</f>
        <v>0</v>
      </c>
      <c r="BI186" s="211">
        <f>IF(N186="nulová",J186,0)</f>
        <v>0</v>
      </c>
      <c r="BJ186" s="17" t="s">
        <v>85</v>
      </c>
      <c r="BK186" s="211">
        <f>ROUND(I186*H186,2)</f>
        <v>0</v>
      </c>
      <c r="BL186" s="17" t="s">
        <v>207</v>
      </c>
      <c r="BM186" s="210" t="s">
        <v>266</v>
      </c>
    </row>
    <row r="187" spans="1:65" s="2" customFormat="1" ht="33" customHeight="1">
      <c r="A187" s="34"/>
      <c r="B187" s="35"/>
      <c r="C187" s="199" t="s">
        <v>267</v>
      </c>
      <c r="D187" s="199" t="s">
        <v>125</v>
      </c>
      <c r="E187" s="200" t="s">
        <v>268</v>
      </c>
      <c r="F187" s="201" t="s">
        <v>269</v>
      </c>
      <c r="G187" s="202" t="s">
        <v>165</v>
      </c>
      <c r="H187" s="203">
        <v>160</v>
      </c>
      <c r="I187" s="204"/>
      <c r="J187" s="205">
        <f>ROUND(I187*H187,2)</f>
        <v>0</v>
      </c>
      <c r="K187" s="201" t="s">
        <v>129</v>
      </c>
      <c r="L187" s="39"/>
      <c r="M187" s="206" t="s">
        <v>1</v>
      </c>
      <c r="N187" s="207" t="s">
        <v>42</v>
      </c>
      <c r="O187" s="71"/>
      <c r="P187" s="208">
        <f>O187*H187</f>
        <v>0</v>
      </c>
      <c r="Q187" s="208">
        <v>2E-05</v>
      </c>
      <c r="R187" s="208">
        <f>Q187*H187</f>
        <v>0.0032</v>
      </c>
      <c r="S187" s="208">
        <v>0</v>
      </c>
      <c r="T187" s="209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10" t="s">
        <v>207</v>
      </c>
      <c r="AT187" s="210" t="s">
        <v>125</v>
      </c>
      <c r="AU187" s="210" t="s">
        <v>87</v>
      </c>
      <c r="AY187" s="17" t="s">
        <v>122</v>
      </c>
      <c r="BE187" s="211">
        <f>IF(N187="základní",J187,0)</f>
        <v>0</v>
      </c>
      <c r="BF187" s="211">
        <f>IF(N187="snížená",J187,0)</f>
        <v>0</v>
      </c>
      <c r="BG187" s="211">
        <f>IF(N187="zákl. přenesená",J187,0)</f>
        <v>0</v>
      </c>
      <c r="BH187" s="211">
        <f>IF(N187="sníž. přenesená",J187,0)</f>
        <v>0</v>
      </c>
      <c r="BI187" s="211">
        <f>IF(N187="nulová",J187,0)</f>
        <v>0</v>
      </c>
      <c r="BJ187" s="17" t="s">
        <v>85</v>
      </c>
      <c r="BK187" s="211">
        <f>ROUND(I187*H187,2)</f>
        <v>0</v>
      </c>
      <c r="BL187" s="17" t="s">
        <v>207</v>
      </c>
      <c r="BM187" s="210" t="s">
        <v>270</v>
      </c>
    </row>
    <row r="188" spans="2:51" s="13" customFormat="1" ht="22.5">
      <c r="B188" s="212"/>
      <c r="C188" s="213"/>
      <c r="D188" s="214" t="s">
        <v>132</v>
      </c>
      <c r="E188" s="215" t="s">
        <v>1</v>
      </c>
      <c r="F188" s="216" t="s">
        <v>271</v>
      </c>
      <c r="G188" s="213"/>
      <c r="H188" s="217">
        <v>160</v>
      </c>
      <c r="I188" s="218"/>
      <c r="J188" s="213"/>
      <c r="K188" s="213"/>
      <c r="L188" s="219"/>
      <c r="M188" s="220"/>
      <c r="N188" s="221"/>
      <c r="O188" s="221"/>
      <c r="P188" s="221"/>
      <c r="Q188" s="221"/>
      <c r="R188" s="221"/>
      <c r="S188" s="221"/>
      <c r="T188" s="222"/>
      <c r="AT188" s="223" t="s">
        <v>132</v>
      </c>
      <c r="AU188" s="223" t="s">
        <v>87</v>
      </c>
      <c r="AV188" s="13" t="s">
        <v>87</v>
      </c>
      <c r="AW188" s="13" t="s">
        <v>32</v>
      </c>
      <c r="AX188" s="13" t="s">
        <v>85</v>
      </c>
      <c r="AY188" s="223" t="s">
        <v>122</v>
      </c>
    </row>
    <row r="189" spans="1:65" s="2" customFormat="1" ht="21.75" customHeight="1">
      <c r="A189" s="34"/>
      <c r="B189" s="35"/>
      <c r="C189" s="199" t="s">
        <v>272</v>
      </c>
      <c r="D189" s="199" t="s">
        <v>125</v>
      </c>
      <c r="E189" s="200" t="s">
        <v>273</v>
      </c>
      <c r="F189" s="201" t="s">
        <v>274</v>
      </c>
      <c r="G189" s="202" t="s">
        <v>128</v>
      </c>
      <c r="H189" s="203">
        <v>1087</v>
      </c>
      <c r="I189" s="204"/>
      <c r="J189" s="205">
        <f>ROUND(I189*H189,2)</f>
        <v>0</v>
      </c>
      <c r="K189" s="201" t="s">
        <v>129</v>
      </c>
      <c r="L189" s="39"/>
      <c r="M189" s="206" t="s">
        <v>1</v>
      </c>
      <c r="N189" s="207" t="s">
        <v>42</v>
      </c>
      <c r="O189" s="71"/>
      <c r="P189" s="208">
        <f>O189*H189</f>
        <v>0</v>
      </c>
      <c r="Q189" s="208">
        <v>4E-05</v>
      </c>
      <c r="R189" s="208">
        <f>Q189*H189</f>
        <v>0.043480000000000005</v>
      </c>
      <c r="S189" s="208">
        <v>0</v>
      </c>
      <c r="T189" s="209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10" t="s">
        <v>207</v>
      </c>
      <c r="AT189" s="210" t="s">
        <v>125</v>
      </c>
      <c r="AU189" s="210" t="s">
        <v>87</v>
      </c>
      <c r="AY189" s="17" t="s">
        <v>122</v>
      </c>
      <c r="BE189" s="211">
        <f>IF(N189="základní",J189,0)</f>
        <v>0</v>
      </c>
      <c r="BF189" s="211">
        <f>IF(N189="snížená",J189,0)</f>
        <v>0</v>
      </c>
      <c r="BG189" s="211">
        <f>IF(N189="zákl. přenesená",J189,0)</f>
        <v>0</v>
      </c>
      <c r="BH189" s="211">
        <f>IF(N189="sníž. přenesená",J189,0)</f>
        <v>0</v>
      </c>
      <c r="BI189" s="211">
        <f>IF(N189="nulová",J189,0)</f>
        <v>0</v>
      </c>
      <c r="BJ189" s="17" t="s">
        <v>85</v>
      </c>
      <c r="BK189" s="211">
        <f>ROUND(I189*H189,2)</f>
        <v>0</v>
      </c>
      <c r="BL189" s="17" t="s">
        <v>207</v>
      </c>
      <c r="BM189" s="210" t="s">
        <v>275</v>
      </c>
    </row>
    <row r="190" spans="2:51" s="13" customFormat="1" ht="22.5">
      <c r="B190" s="212"/>
      <c r="C190" s="213"/>
      <c r="D190" s="214" t="s">
        <v>132</v>
      </c>
      <c r="E190" s="215" t="s">
        <v>1</v>
      </c>
      <c r="F190" s="216" t="s">
        <v>276</v>
      </c>
      <c r="G190" s="213"/>
      <c r="H190" s="217">
        <v>1087</v>
      </c>
      <c r="I190" s="218"/>
      <c r="J190" s="213"/>
      <c r="K190" s="213"/>
      <c r="L190" s="219"/>
      <c r="M190" s="220"/>
      <c r="N190" s="221"/>
      <c r="O190" s="221"/>
      <c r="P190" s="221"/>
      <c r="Q190" s="221"/>
      <c r="R190" s="221"/>
      <c r="S190" s="221"/>
      <c r="T190" s="222"/>
      <c r="AT190" s="223" t="s">
        <v>132</v>
      </c>
      <c r="AU190" s="223" t="s">
        <v>87</v>
      </c>
      <c r="AV190" s="13" t="s">
        <v>87</v>
      </c>
      <c r="AW190" s="13" t="s">
        <v>32</v>
      </c>
      <c r="AX190" s="13" t="s">
        <v>85</v>
      </c>
      <c r="AY190" s="223" t="s">
        <v>122</v>
      </c>
    </row>
    <row r="191" spans="1:65" s="2" customFormat="1" ht="33" customHeight="1">
      <c r="A191" s="34"/>
      <c r="B191" s="35"/>
      <c r="C191" s="199" t="s">
        <v>277</v>
      </c>
      <c r="D191" s="199" t="s">
        <v>125</v>
      </c>
      <c r="E191" s="200" t="s">
        <v>278</v>
      </c>
      <c r="F191" s="201" t="s">
        <v>279</v>
      </c>
      <c r="G191" s="202" t="s">
        <v>128</v>
      </c>
      <c r="H191" s="203">
        <v>1087</v>
      </c>
      <c r="I191" s="204"/>
      <c r="J191" s="205">
        <f>ROUND(I191*H191,2)</f>
        <v>0</v>
      </c>
      <c r="K191" s="201" t="s">
        <v>1</v>
      </c>
      <c r="L191" s="39"/>
      <c r="M191" s="206" t="s">
        <v>1</v>
      </c>
      <c r="N191" s="207" t="s">
        <v>42</v>
      </c>
      <c r="O191" s="71"/>
      <c r="P191" s="208">
        <f>O191*H191</f>
        <v>0</v>
      </c>
      <c r="Q191" s="208">
        <v>0</v>
      </c>
      <c r="R191" s="208">
        <f>Q191*H191</f>
        <v>0</v>
      </c>
      <c r="S191" s="208">
        <v>0</v>
      </c>
      <c r="T191" s="209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10" t="s">
        <v>207</v>
      </c>
      <c r="AT191" s="210" t="s">
        <v>125</v>
      </c>
      <c r="AU191" s="210" t="s">
        <v>87</v>
      </c>
      <c r="AY191" s="17" t="s">
        <v>122</v>
      </c>
      <c r="BE191" s="211">
        <f>IF(N191="základní",J191,0)</f>
        <v>0</v>
      </c>
      <c r="BF191" s="211">
        <f>IF(N191="snížená",J191,0)</f>
        <v>0</v>
      </c>
      <c r="BG191" s="211">
        <f>IF(N191="zákl. přenesená",J191,0)</f>
        <v>0</v>
      </c>
      <c r="BH191" s="211">
        <f>IF(N191="sníž. přenesená",J191,0)</f>
        <v>0</v>
      </c>
      <c r="BI191" s="211">
        <f>IF(N191="nulová",J191,0)</f>
        <v>0</v>
      </c>
      <c r="BJ191" s="17" t="s">
        <v>85</v>
      </c>
      <c r="BK191" s="211">
        <f>ROUND(I191*H191,2)</f>
        <v>0</v>
      </c>
      <c r="BL191" s="17" t="s">
        <v>207</v>
      </c>
      <c r="BM191" s="210" t="s">
        <v>280</v>
      </c>
    </row>
    <row r="192" spans="2:51" s="13" customFormat="1" ht="22.5">
      <c r="B192" s="212"/>
      <c r="C192" s="213"/>
      <c r="D192" s="214" t="s">
        <v>132</v>
      </c>
      <c r="E192" s="215" t="s">
        <v>1</v>
      </c>
      <c r="F192" s="216" t="s">
        <v>281</v>
      </c>
      <c r="G192" s="213"/>
      <c r="H192" s="217">
        <v>1087</v>
      </c>
      <c r="I192" s="218"/>
      <c r="J192" s="213"/>
      <c r="K192" s="213"/>
      <c r="L192" s="219"/>
      <c r="M192" s="220"/>
      <c r="N192" s="221"/>
      <c r="O192" s="221"/>
      <c r="P192" s="221"/>
      <c r="Q192" s="221"/>
      <c r="R192" s="221"/>
      <c r="S192" s="221"/>
      <c r="T192" s="222"/>
      <c r="AT192" s="223" t="s">
        <v>132</v>
      </c>
      <c r="AU192" s="223" t="s">
        <v>87</v>
      </c>
      <c r="AV192" s="13" t="s">
        <v>87</v>
      </c>
      <c r="AW192" s="13" t="s">
        <v>32</v>
      </c>
      <c r="AX192" s="13" t="s">
        <v>85</v>
      </c>
      <c r="AY192" s="223" t="s">
        <v>122</v>
      </c>
    </row>
    <row r="193" spans="2:63" s="12" customFormat="1" ht="22.9" customHeight="1">
      <c r="B193" s="183"/>
      <c r="C193" s="184"/>
      <c r="D193" s="185" t="s">
        <v>76</v>
      </c>
      <c r="E193" s="197" t="s">
        <v>282</v>
      </c>
      <c r="F193" s="197" t="s">
        <v>283</v>
      </c>
      <c r="G193" s="184"/>
      <c r="H193" s="184"/>
      <c r="I193" s="187"/>
      <c r="J193" s="198">
        <f>BK193</f>
        <v>0</v>
      </c>
      <c r="K193" s="184"/>
      <c r="L193" s="189"/>
      <c r="M193" s="190"/>
      <c r="N193" s="191"/>
      <c r="O193" s="191"/>
      <c r="P193" s="192">
        <f>SUM(P194:P204)</f>
        <v>0</v>
      </c>
      <c r="Q193" s="191"/>
      <c r="R193" s="192">
        <f>SUM(R194:R204)</f>
        <v>0.0456</v>
      </c>
      <c r="S193" s="191"/>
      <c r="T193" s="193">
        <f>SUM(T194:T204)</f>
        <v>0</v>
      </c>
      <c r="AR193" s="194" t="s">
        <v>87</v>
      </c>
      <c r="AT193" s="195" t="s">
        <v>76</v>
      </c>
      <c r="AU193" s="195" t="s">
        <v>85</v>
      </c>
      <c r="AY193" s="194" t="s">
        <v>122</v>
      </c>
      <c r="BK193" s="196">
        <f>SUM(BK194:BK204)</f>
        <v>0</v>
      </c>
    </row>
    <row r="194" spans="1:65" s="2" customFormat="1" ht="21.75" customHeight="1">
      <c r="A194" s="34"/>
      <c r="B194" s="35"/>
      <c r="C194" s="199" t="s">
        <v>284</v>
      </c>
      <c r="D194" s="199" t="s">
        <v>125</v>
      </c>
      <c r="E194" s="200" t="s">
        <v>285</v>
      </c>
      <c r="F194" s="201" t="s">
        <v>286</v>
      </c>
      <c r="G194" s="202" t="s">
        <v>128</v>
      </c>
      <c r="H194" s="203">
        <v>80</v>
      </c>
      <c r="I194" s="204"/>
      <c r="J194" s="205">
        <f>ROUND(I194*H194,2)</f>
        <v>0</v>
      </c>
      <c r="K194" s="201" t="s">
        <v>129</v>
      </c>
      <c r="L194" s="39"/>
      <c r="M194" s="206" t="s">
        <v>1</v>
      </c>
      <c r="N194" s="207" t="s">
        <v>42</v>
      </c>
      <c r="O194" s="71"/>
      <c r="P194" s="208">
        <f>O194*H194</f>
        <v>0</v>
      </c>
      <c r="Q194" s="208">
        <v>2E-05</v>
      </c>
      <c r="R194" s="208">
        <f>Q194*H194</f>
        <v>0.0016</v>
      </c>
      <c r="S194" s="208">
        <v>0</v>
      </c>
      <c r="T194" s="209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10" t="s">
        <v>207</v>
      </c>
      <c r="AT194" s="210" t="s">
        <v>125</v>
      </c>
      <c r="AU194" s="210" t="s">
        <v>87</v>
      </c>
      <c r="AY194" s="17" t="s">
        <v>122</v>
      </c>
      <c r="BE194" s="211">
        <f>IF(N194="základní",J194,0)</f>
        <v>0</v>
      </c>
      <c r="BF194" s="211">
        <f>IF(N194="snížená",J194,0)</f>
        <v>0</v>
      </c>
      <c r="BG194" s="211">
        <f>IF(N194="zákl. přenesená",J194,0)</f>
        <v>0</v>
      </c>
      <c r="BH194" s="211">
        <f>IF(N194="sníž. přenesená",J194,0)</f>
        <v>0</v>
      </c>
      <c r="BI194" s="211">
        <f>IF(N194="nulová",J194,0)</f>
        <v>0</v>
      </c>
      <c r="BJ194" s="17" t="s">
        <v>85</v>
      </c>
      <c r="BK194" s="211">
        <f>ROUND(I194*H194,2)</f>
        <v>0</v>
      </c>
      <c r="BL194" s="17" t="s">
        <v>207</v>
      </c>
      <c r="BM194" s="210" t="s">
        <v>287</v>
      </c>
    </row>
    <row r="195" spans="2:51" s="15" customFormat="1" ht="22.5">
      <c r="B195" s="238"/>
      <c r="C195" s="239"/>
      <c r="D195" s="214" t="s">
        <v>132</v>
      </c>
      <c r="E195" s="240" t="s">
        <v>1</v>
      </c>
      <c r="F195" s="241" t="s">
        <v>288</v>
      </c>
      <c r="G195" s="239"/>
      <c r="H195" s="240" t="s">
        <v>1</v>
      </c>
      <c r="I195" s="242"/>
      <c r="J195" s="239"/>
      <c r="K195" s="239"/>
      <c r="L195" s="243"/>
      <c r="M195" s="244"/>
      <c r="N195" s="245"/>
      <c r="O195" s="245"/>
      <c r="P195" s="245"/>
      <c r="Q195" s="245"/>
      <c r="R195" s="245"/>
      <c r="S195" s="245"/>
      <c r="T195" s="246"/>
      <c r="AT195" s="247" t="s">
        <v>132</v>
      </c>
      <c r="AU195" s="247" t="s">
        <v>87</v>
      </c>
      <c r="AV195" s="15" t="s">
        <v>85</v>
      </c>
      <c r="AW195" s="15" t="s">
        <v>32</v>
      </c>
      <c r="AX195" s="15" t="s">
        <v>77</v>
      </c>
      <c r="AY195" s="247" t="s">
        <v>122</v>
      </c>
    </row>
    <row r="196" spans="2:51" s="13" customFormat="1" ht="11.25">
      <c r="B196" s="212"/>
      <c r="C196" s="213"/>
      <c r="D196" s="214" t="s">
        <v>132</v>
      </c>
      <c r="E196" s="215" t="s">
        <v>1</v>
      </c>
      <c r="F196" s="216" t="s">
        <v>289</v>
      </c>
      <c r="G196" s="213"/>
      <c r="H196" s="217">
        <v>80</v>
      </c>
      <c r="I196" s="218"/>
      <c r="J196" s="213"/>
      <c r="K196" s="213"/>
      <c r="L196" s="219"/>
      <c r="M196" s="220"/>
      <c r="N196" s="221"/>
      <c r="O196" s="221"/>
      <c r="P196" s="221"/>
      <c r="Q196" s="221"/>
      <c r="R196" s="221"/>
      <c r="S196" s="221"/>
      <c r="T196" s="222"/>
      <c r="AT196" s="223" t="s">
        <v>132</v>
      </c>
      <c r="AU196" s="223" t="s">
        <v>87</v>
      </c>
      <c r="AV196" s="13" t="s">
        <v>87</v>
      </c>
      <c r="AW196" s="13" t="s">
        <v>32</v>
      </c>
      <c r="AX196" s="13" t="s">
        <v>85</v>
      </c>
      <c r="AY196" s="223" t="s">
        <v>122</v>
      </c>
    </row>
    <row r="197" spans="1:65" s="2" customFormat="1" ht="21.75" customHeight="1">
      <c r="A197" s="34"/>
      <c r="B197" s="35"/>
      <c r="C197" s="199" t="s">
        <v>290</v>
      </c>
      <c r="D197" s="199" t="s">
        <v>125</v>
      </c>
      <c r="E197" s="200" t="s">
        <v>291</v>
      </c>
      <c r="F197" s="201" t="s">
        <v>292</v>
      </c>
      <c r="G197" s="202" t="s">
        <v>128</v>
      </c>
      <c r="H197" s="203">
        <v>80</v>
      </c>
      <c r="I197" s="204"/>
      <c r="J197" s="205">
        <f>ROUND(I197*H197,2)</f>
        <v>0</v>
      </c>
      <c r="K197" s="201" t="s">
        <v>129</v>
      </c>
      <c r="L197" s="39"/>
      <c r="M197" s="206" t="s">
        <v>1</v>
      </c>
      <c r="N197" s="207" t="s">
        <v>42</v>
      </c>
      <c r="O197" s="71"/>
      <c r="P197" s="208">
        <f>O197*H197</f>
        <v>0</v>
      </c>
      <c r="Q197" s="208">
        <v>0.00017</v>
      </c>
      <c r="R197" s="208">
        <f>Q197*H197</f>
        <v>0.013600000000000001</v>
      </c>
      <c r="S197" s="208">
        <v>0</v>
      </c>
      <c r="T197" s="209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10" t="s">
        <v>207</v>
      </c>
      <c r="AT197" s="210" t="s">
        <v>125</v>
      </c>
      <c r="AU197" s="210" t="s">
        <v>87</v>
      </c>
      <c r="AY197" s="17" t="s">
        <v>122</v>
      </c>
      <c r="BE197" s="211">
        <f>IF(N197="základní",J197,0)</f>
        <v>0</v>
      </c>
      <c r="BF197" s="211">
        <f>IF(N197="snížená",J197,0)</f>
        <v>0</v>
      </c>
      <c r="BG197" s="211">
        <f>IF(N197="zákl. přenesená",J197,0)</f>
        <v>0</v>
      </c>
      <c r="BH197" s="211">
        <f>IF(N197="sníž. přenesená",J197,0)</f>
        <v>0</v>
      </c>
      <c r="BI197" s="211">
        <f>IF(N197="nulová",J197,0)</f>
        <v>0</v>
      </c>
      <c r="BJ197" s="17" t="s">
        <v>85</v>
      </c>
      <c r="BK197" s="211">
        <f>ROUND(I197*H197,2)</f>
        <v>0</v>
      </c>
      <c r="BL197" s="17" t="s">
        <v>207</v>
      </c>
      <c r="BM197" s="210" t="s">
        <v>293</v>
      </c>
    </row>
    <row r="198" spans="2:51" s="15" customFormat="1" ht="22.5">
      <c r="B198" s="238"/>
      <c r="C198" s="239"/>
      <c r="D198" s="214" t="s">
        <v>132</v>
      </c>
      <c r="E198" s="240" t="s">
        <v>1</v>
      </c>
      <c r="F198" s="241" t="s">
        <v>288</v>
      </c>
      <c r="G198" s="239"/>
      <c r="H198" s="240" t="s">
        <v>1</v>
      </c>
      <c r="I198" s="242"/>
      <c r="J198" s="239"/>
      <c r="K198" s="239"/>
      <c r="L198" s="243"/>
      <c r="M198" s="244"/>
      <c r="N198" s="245"/>
      <c r="O198" s="245"/>
      <c r="P198" s="245"/>
      <c r="Q198" s="245"/>
      <c r="R198" s="245"/>
      <c r="S198" s="245"/>
      <c r="T198" s="246"/>
      <c r="AT198" s="247" t="s">
        <v>132</v>
      </c>
      <c r="AU198" s="247" t="s">
        <v>87</v>
      </c>
      <c r="AV198" s="15" t="s">
        <v>85</v>
      </c>
      <c r="AW198" s="15" t="s">
        <v>32</v>
      </c>
      <c r="AX198" s="15" t="s">
        <v>77</v>
      </c>
      <c r="AY198" s="247" t="s">
        <v>122</v>
      </c>
    </row>
    <row r="199" spans="2:51" s="13" customFormat="1" ht="11.25">
      <c r="B199" s="212"/>
      <c r="C199" s="213"/>
      <c r="D199" s="214" t="s">
        <v>132</v>
      </c>
      <c r="E199" s="215" t="s">
        <v>1</v>
      </c>
      <c r="F199" s="216" t="s">
        <v>289</v>
      </c>
      <c r="G199" s="213"/>
      <c r="H199" s="217">
        <v>80</v>
      </c>
      <c r="I199" s="218"/>
      <c r="J199" s="213"/>
      <c r="K199" s="213"/>
      <c r="L199" s="219"/>
      <c r="M199" s="220"/>
      <c r="N199" s="221"/>
      <c r="O199" s="221"/>
      <c r="P199" s="221"/>
      <c r="Q199" s="221"/>
      <c r="R199" s="221"/>
      <c r="S199" s="221"/>
      <c r="T199" s="222"/>
      <c r="AT199" s="223" t="s">
        <v>132</v>
      </c>
      <c r="AU199" s="223" t="s">
        <v>87</v>
      </c>
      <c r="AV199" s="13" t="s">
        <v>87</v>
      </c>
      <c r="AW199" s="13" t="s">
        <v>32</v>
      </c>
      <c r="AX199" s="13" t="s">
        <v>85</v>
      </c>
      <c r="AY199" s="223" t="s">
        <v>122</v>
      </c>
    </row>
    <row r="200" spans="1:65" s="2" customFormat="1" ht="21.75" customHeight="1">
      <c r="A200" s="34"/>
      <c r="B200" s="35"/>
      <c r="C200" s="199" t="s">
        <v>294</v>
      </c>
      <c r="D200" s="199" t="s">
        <v>125</v>
      </c>
      <c r="E200" s="200" t="s">
        <v>295</v>
      </c>
      <c r="F200" s="201" t="s">
        <v>296</v>
      </c>
      <c r="G200" s="202" t="s">
        <v>128</v>
      </c>
      <c r="H200" s="203">
        <v>80</v>
      </c>
      <c r="I200" s="204"/>
      <c r="J200" s="205">
        <f>ROUND(I200*H200,2)</f>
        <v>0</v>
      </c>
      <c r="K200" s="201" t="s">
        <v>129</v>
      </c>
      <c r="L200" s="39"/>
      <c r="M200" s="206" t="s">
        <v>1</v>
      </c>
      <c r="N200" s="207" t="s">
        <v>42</v>
      </c>
      <c r="O200" s="71"/>
      <c r="P200" s="208">
        <f>O200*H200</f>
        <v>0</v>
      </c>
      <c r="Q200" s="208">
        <v>0.00013</v>
      </c>
      <c r="R200" s="208">
        <f>Q200*H200</f>
        <v>0.0104</v>
      </c>
      <c r="S200" s="208">
        <v>0</v>
      </c>
      <c r="T200" s="209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10" t="s">
        <v>207</v>
      </c>
      <c r="AT200" s="210" t="s">
        <v>125</v>
      </c>
      <c r="AU200" s="210" t="s">
        <v>87</v>
      </c>
      <c r="AY200" s="17" t="s">
        <v>122</v>
      </c>
      <c r="BE200" s="211">
        <f>IF(N200="základní",J200,0)</f>
        <v>0</v>
      </c>
      <c r="BF200" s="211">
        <f>IF(N200="snížená",J200,0)</f>
        <v>0</v>
      </c>
      <c r="BG200" s="211">
        <f>IF(N200="zákl. přenesená",J200,0)</f>
        <v>0</v>
      </c>
      <c r="BH200" s="211">
        <f>IF(N200="sníž. přenesená",J200,0)</f>
        <v>0</v>
      </c>
      <c r="BI200" s="211">
        <f>IF(N200="nulová",J200,0)</f>
        <v>0</v>
      </c>
      <c r="BJ200" s="17" t="s">
        <v>85</v>
      </c>
      <c r="BK200" s="211">
        <f>ROUND(I200*H200,2)</f>
        <v>0</v>
      </c>
      <c r="BL200" s="17" t="s">
        <v>207</v>
      </c>
      <c r="BM200" s="210" t="s">
        <v>297</v>
      </c>
    </row>
    <row r="201" spans="2:51" s="15" customFormat="1" ht="22.5">
      <c r="B201" s="238"/>
      <c r="C201" s="239"/>
      <c r="D201" s="214" t="s">
        <v>132</v>
      </c>
      <c r="E201" s="240" t="s">
        <v>1</v>
      </c>
      <c r="F201" s="241" t="s">
        <v>288</v>
      </c>
      <c r="G201" s="239"/>
      <c r="H201" s="240" t="s">
        <v>1</v>
      </c>
      <c r="I201" s="242"/>
      <c r="J201" s="239"/>
      <c r="K201" s="239"/>
      <c r="L201" s="243"/>
      <c r="M201" s="244"/>
      <c r="N201" s="245"/>
      <c r="O201" s="245"/>
      <c r="P201" s="245"/>
      <c r="Q201" s="245"/>
      <c r="R201" s="245"/>
      <c r="S201" s="245"/>
      <c r="T201" s="246"/>
      <c r="AT201" s="247" t="s">
        <v>132</v>
      </c>
      <c r="AU201" s="247" t="s">
        <v>87</v>
      </c>
      <c r="AV201" s="15" t="s">
        <v>85</v>
      </c>
      <c r="AW201" s="15" t="s">
        <v>32</v>
      </c>
      <c r="AX201" s="15" t="s">
        <v>77</v>
      </c>
      <c r="AY201" s="247" t="s">
        <v>122</v>
      </c>
    </row>
    <row r="202" spans="2:51" s="13" customFormat="1" ht="11.25">
      <c r="B202" s="212"/>
      <c r="C202" s="213"/>
      <c r="D202" s="214" t="s">
        <v>132</v>
      </c>
      <c r="E202" s="215" t="s">
        <v>1</v>
      </c>
      <c r="F202" s="216" t="s">
        <v>289</v>
      </c>
      <c r="G202" s="213"/>
      <c r="H202" s="217">
        <v>80</v>
      </c>
      <c r="I202" s="218"/>
      <c r="J202" s="213"/>
      <c r="K202" s="213"/>
      <c r="L202" s="219"/>
      <c r="M202" s="220"/>
      <c r="N202" s="221"/>
      <c r="O202" s="221"/>
      <c r="P202" s="221"/>
      <c r="Q202" s="221"/>
      <c r="R202" s="221"/>
      <c r="S202" s="221"/>
      <c r="T202" s="222"/>
      <c r="AT202" s="223" t="s">
        <v>132</v>
      </c>
      <c r="AU202" s="223" t="s">
        <v>87</v>
      </c>
      <c r="AV202" s="13" t="s">
        <v>87</v>
      </c>
      <c r="AW202" s="13" t="s">
        <v>32</v>
      </c>
      <c r="AX202" s="13" t="s">
        <v>85</v>
      </c>
      <c r="AY202" s="223" t="s">
        <v>122</v>
      </c>
    </row>
    <row r="203" spans="1:65" s="2" customFormat="1" ht="21.75" customHeight="1">
      <c r="A203" s="34"/>
      <c r="B203" s="35"/>
      <c r="C203" s="199" t="s">
        <v>298</v>
      </c>
      <c r="D203" s="199" t="s">
        <v>125</v>
      </c>
      <c r="E203" s="200" t="s">
        <v>299</v>
      </c>
      <c r="F203" s="201" t="s">
        <v>300</v>
      </c>
      <c r="G203" s="202" t="s">
        <v>128</v>
      </c>
      <c r="H203" s="203">
        <v>80</v>
      </c>
      <c r="I203" s="204"/>
      <c r="J203" s="205">
        <f>ROUND(I203*H203,2)</f>
        <v>0</v>
      </c>
      <c r="K203" s="201" t="s">
        <v>129</v>
      </c>
      <c r="L203" s="39"/>
      <c r="M203" s="206" t="s">
        <v>1</v>
      </c>
      <c r="N203" s="207" t="s">
        <v>42</v>
      </c>
      <c r="O203" s="71"/>
      <c r="P203" s="208">
        <f>O203*H203</f>
        <v>0</v>
      </c>
      <c r="Q203" s="208">
        <v>0.00025</v>
      </c>
      <c r="R203" s="208">
        <f>Q203*H203</f>
        <v>0.02</v>
      </c>
      <c r="S203" s="208">
        <v>0</v>
      </c>
      <c r="T203" s="209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10" t="s">
        <v>207</v>
      </c>
      <c r="AT203" s="210" t="s">
        <v>125</v>
      </c>
      <c r="AU203" s="210" t="s">
        <v>87</v>
      </c>
      <c r="AY203" s="17" t="s">
        <v>122</v>
      </c>
      <c r="BE203" s="211">
        <f>IF(N203="základní",J203,0)</f>
        <v>0</v>
      </c>
      <c r="BF203" s="211">
        <f>IF(N203="snížená",J203,0)</f>
        <v>0</v>
      </c>
      <c r="BG203" s="211">
        <f>IF(N203="zákl. přenesená",J203,0)</f>
        <v>0</v>
      </c>
      <c r="BH203" s="211">
        <f>IF(N203="sníž. přenesená",J203,0)</f>
        <v>0</v>
      </c>
      <c r="BI203" s="211">
        <f>IF(N203="nulová",J203,0)</f>
        <v>0</v>
      </c>
      <c r="BJ203" s="17" t="s">
        <v>85</v>
      </c>
      <c r="BK203" s="211">
        <f>ROUND(I203*H203,2)</f>
        <v>0</v>
      </c>
      <c r="BL203" s="17" t="s">
        <v>207</v>
      </c>
      <c r="BM203" s="210" t="s">
        <v>301</v>
      </c>
    </row>
    <row r="204" spans="2:51" s="13" customFormat="1" ht="22.5">
      <c r="B204" s="212"/>
      <c r="C204" s="213"/>
      <c r="D204" s="214" t="s">
        <v>132</v>
      </c>
      <c r="E204" s="215" t="s">
        <v>1</v>
      </c>
      <c r="F204" s="216" t="s">
        <v>302</v>
      </c>
      <c r="G204" s="213"/>
      <c r="H204" s="217">
        <v>80</v>
      </c>
      <c r="I204" s="218"/>
      <c r="J204" s="213"/>
      <c r="K204" s="213"/>
      <c r="L204" s="219"/>
      <c r="M204" s="220"/>
      <c r="N204" s="221"/>
      <c r="O204" s="221"/>
      <c r="P204" s="221"/>
      <c r="Q204" s="221"/>
      <c r="R204" s="221"/>
      <c r="S204" s="221"/>
      <c r="T204" s="222"/>
      <c r="AT204" s="223" t="s">
        <v>132</v>
      </c>
      <c r="AU204" s="223" t="s">
        <v>87</v>
      </c>
      <c r="AV204" s="13" t="s">
        <v>87</v>
      </c>
      <c r="AW204" s="13" t="s">
        <v>32</v>
      </c>
      <c r="AX204" s="13" t="s">
        <v>85</v>
      </c>
      <c r="AY204" s="223" t="s">
        <v>122</v>
      </c>
    </row>
    <row r="205" spans="2:63" s="12" customFormat="1" ht="25.9" customHeight="1">
      <c r="B205" s="183"/>
      <c r="C205" s="184"/>
      <c r="D205" s="185" t="s">
        <v>76</v>
      </c>
      <c r="E205" s="186" t="s">
        <v>303</v>
      </c>
      <c r="F205" s="186" t="s">
        <v>304</v>
      </c>
      <c r="G205" s="184"/>
      <c r="H205" s="184"/>
      <c r="I205" s="187"/>
      <c r="J205" s="188">
        <f>BK205</f>
        <v>0</v>
      </c>
      <c r="K205" s="184"/>
      <c r="L205" s="189"/>
      <c r="M205" s="190"/>
      <c r="N205" s="191"/>
      <c r="O205" s="191"/>
      <c r="P205" s="192">
        <f>SUM(P206:P215)</f>
        <v>0</v>
      </c>
      <c r="Q205" s="191"/>
      <c r="R205" s="192">
        <f>SUM(R206:R215)</f>
        <v>0</v>
      </c>
      <c r="S205" s="191"/>
      <c r="T205" s="193">
        <f>SUM(T206:T215)</f>
        <v>0</v>
      </c>
      <c r="AR205" s="194" t="s">
        <v>148</v>
      </c>
      <c r="AT205" s="195" t="s">
        <v>76</v>
      </c>
      <c r="AU205" s="195" t="s">
        <v>77</v>
      </c>
      <c r="AY205" s="194" t="s">
        <v>122</v>
      </c>
      <c r="BK205" s="196">
        <f>SUM(BK206:BK215)</f>
        <v>0</v>
      </c>
    </row>
    <row r="206" spans="1:65" s="2" customFormat="1" ht="16.5" customHeight="1">
      <c r="A206" s="34"/>
      <c r="B206" s="35"/>
      <c r="C206" s="199" t="s">
        <v>305</v>
      </c>
      <c r="D206" s="199" t="s">
        <v>125</v>
      </c>
      <c r="E206" s="200" t="s">
        <v>306</v>
      </c>
      <c r="F206" s="201" t="s">
        <v>307</v>
      </c>
      <c r="G206" s="202" t="s">
        <v>308</v>
      </c>
      <c r="H206" s="203">
        <v>1</v>
      </c>
      <c r="I206" s="204"/>
      <c r="J206" s="205">
        <f>ROUND(I206*H206,2)</f>
        <v>0</v>
      </c>
      <c r="K206" s="201" t="s">
        <v>129</v>
      </c>
      <c r="L206" s="39"/>
      <c r="M206" s="206" t="s">
        <v>1</v>
      </c>
      <c r="N206" s="207" t="s">
        <v>42</v>
      </c>
      <c r="O206" s="71"/>
      <c r="P206" s="208">
        <f>O206*H206</f>
        <v>0</v>
      </c>
      <c r="Q206" s="208">
        <v>0</v>
      </c>
      <c r="R206" s="208">
        <f>Q206*H206</f>
        <v>0</v>
      </c>
      <c r="S206" s="208">
        <v>0</v>
      </c>
      <c r="T206" s="209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10" t="s">
        <v>309</v>
      </c>
      <c r="AT206" s="210" t="s">
        <v>125</v>
      </c>
      <c r="AU206" s="210" t="s">
        <v>85</v>
      </c>
      <c r="AY206" s="17" t="s">
        <v>122</v>
      </c>
      <c r="BE206" s="211">
        <f>IF(N206="základní",J206,0)</f>
        <v>0</v>
      </c>
      <c r="BF206" s="211">
        <f>IF(N206="snížená",J206,0)</f>
        <v>0</v>
      </c>
      <c r="BG206" s="211">
        <f>IF(N206="zákl. přenesená",J206,0)</f>
        <v>0</v>
      </c>
      <c r="BH206" s="211">
        <f>IF(N206="sníž. přenesená",J206,0)</f>
        <v>0</v>
      </c>
      <c r="BI206" s="211">
        <f>IF(N206="nulová",J206,0)</f>
        <v>0</v>
      </c>
      <c r="BJ206" s="17" t="s">
        <v>85</v>
      </c>
      <c r="BK206" s="211">
        <f>ROUND(I206*H206,2)</f>
        <v>0</v>
      </c>
      <c r="BL206" s="17" t="s">
        <v>309</v>
      </c>
      <c r="BM206" s="210" t="s">
        <v>310</v>
      </c>
    </row>
    <row r="207" spans="1:47" s="2" customFormat="1" ht="39">
      <c r="A207" s="34"/>
      <c r="B207" s="35"/>
      <c r="C207" s="36"/>
      <c r="D207" s="214" t="s">
        <v>172</v>
      </c>
      <c r="E207" s="36"/>
      <c r="F207" s="235" t="s">
        <v>311</v>
      </c>
      <c r="G207" s="36"/>
      <c r="H207" s="36"/>
      <c r="I207" s="111"/>
      <c r="J207" s="36"/>
      <c r="K207" s="36"/>
      <c r="L207" s="39"/>
      <c r="M207" s="236"/>
      <c r="N207" s="237"/>
      <c r="O207" s="71"/>
      <c r="P207" s="71"/>
      <c r="Q207" s="71"/>
      <c r="R207" s="71"/>
      <c r="S207" s="71"/>
      <c r="T207" s="72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7" t="s">
        <v>172</v>
      </c>
      <c r="AU207" s="17" t="s">
        <v>85</v>
      </c>
    </row>
    <row r="208" spans="1:65" s="2" customFormat="1" ht="16.5" customHeight="1">
      <c r="A208" s="34"/>
      <c r="B208" s="35"/>
      <c r="C208" s="199" t="s">
        <v>312</v>
      </c>
      <c r="D208" s="199" t="s">
        <v>125</v>
      </c>
      <c r="E208" s="200" t="s">
        <v>313</v>
      </c>
      <c r="F208" s="201" t="s">
        <v>314</v>
      </c>
      <c r="G208" s="202" t="s">
        <v>308</v>
      </c>
      <c r="H208" s="203">
        <v>1</v>
      </c>
      <c r="I208" s="204"/>
      <c r="J208" s="205">
        <f>ROUND(I208*H208,2)</f>
        <v>0</v>
      </c>
      <c r="K208" s="201" t="s">
        <v>129</v>
      </c>
      <c r="L208" s="39"/>
      <c r="M208" s="206" t="s">
        <v>1</v>
      </c>
      <c r="N208" s="207" t="s">
        <v>42</v>
      </c>
      <c r="O208" s="71"/>
      <c r="P208" s="208">
        <f>O208*H208</f>
        <v>0</v>
      </c>
      <c r="Q208" s="208">
        <v>0</v>
      </c>
      <c r="R208" s="208">
        <f>Q208*H208</f>
        <v>0</v>
      </c>
      <c r="S208" s="208">
        <v>0</v>
      </c>
      <c r="T208" s="209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10" t="s">
        <v>309</v>
      </c>
      <c r="AT208" s="210" t="s">
        <v>125</v>
      </c>
      <c r="AU208" s="210" t="s">
        <v>85</v>
      </c>
      <c r="AY208" s="17" t="s">
        <v>122</v>
      </c>
      <c r="BE208" s="211">
        <f>IF(N208="základní",J208,0)</f>
        <v>0</v>
      </c>
      <c r="BF208" s="211">
        <f>IF(N208="snížená",J208,0)</f>
        <v>0</v>
      </c>
      <c r="BG208" s="211">
        <f>IF(N208="zákl. přenesená",J208,0)</f>
        <v>0</v>
      </c>
      <c r="BH208" s="211">
        <f>IF(N208="sníž. přenesená",J208,0)</f>
        <v>0</v>
      </c>
      <c r="BI208" s="211">
        <f>IF(N208="nulová",J208,0)</f>
        <v>0</v>
      </c>
      <c r="BJ208" s="17" t="s">
        <v>85</v>
      </c>
      <c r="BK208" s="211">
        <f>ROUND(I208*H208,2)</f>
        <v>0</v>
      </c>
      <c r="BL208" s="17" t="s">
        <v>309</v>
      </c>
      <c r="BM208" s="210" t="s">
        <v>315</v>
      </c>
    </row>
    <row r="209" spans="1:47" s="2" customFormat="1" ht="29.25">
      <c r="A209" s="34"/>
      <c r="B209" s="35"/>
      <c r="C209" s="36"/>
      <c r="D209" s="214" t="s">
        <v>172</v>
      </c>
      <c r="E209" s="36"/>
      <c r="F209" s="235" t="s">
        <v>316</v>
      </c>
      <c r="G209" s="36"/>
      <c r="H209" s="36"/>
      <c r="I209" s="111"/>
      <c r="J209" s="36"/>
      <c r="K209" s="36"/>
      <c r="L209" s="39"/>
      <c r="M209" s="236"/>
      <c r="N209" s="237"/>
      <c r="O209" s="71"/>
      <c r="P209" s="71"/>
      <c r="Q209" s="71"/>
      <c r="R209" s="71"/>
      <c r="S209" s="71"/>
      <c r="T209" s="72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172</v>
      </c>
      <c r="AU209" s="17" t="s">
        <v>85</v>
      </c>
    </row>
    <row r="210" spans="1:65" s="2" customFormat="1" ht="16.5" customHeight="1">
      <c r="A210" s="34"/>
      <c r="B210" s="35"/>
      <c r="C210" s="199" t="s">
        <v>317</v>
      </c>
      <c r="D210" s="199" t="s">
        <v>125</v>
      </c>
      <c r="E210" s="200" t="s">
        <v>318</v>
      </c>
      <c r="F210" s="201" t="s">
        <v>319</v>
      </c>
      <c r="G210" s="202" t="s">
        <v>308</v>
      </c>
      <c r="H210" s="203">
        <v>1</v>
      </c>
      <c r="I210" s="204"/>
      <c r="J210" s="205">
        <f>ROUND(I210*H210,2)</f>
        <v>0</v>
      </c>
      <c r="K210" s="201" t="s">
        <v>129</v>
      </c>
      <c r="L210" s="39"/>
      <c r="M210" s="206" t="s">
        <v>1</v>
      </c>
      <c r="N210" s="207" t="s">
        <v>42</v>
      </c>
      <c r="O210" s="71"/>
      <c r="P210" s="208">
        <f>O210*H210</f>
        <v>0</v>
      </c>
      <c r="Q210" s="208">
        <v>0</v>
      </c>
      <c r="R210" s="208">
        <f>Q210*H210</f>
        <v>0</v>
      </c>
      <c r="S210" s="208">
        <v>0</v>
      </c>
      <c r="T210" s="209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10" t="s">
        <v>309</v>
      </c>
      <c r="AT210" s="210" t="s">
        <v>125</v>
      </c>
      <c r="AU210" s="210" t="s">
        <v>85</v>
      </c>
      <c r="AY210" s="17" t="s">
        <v>122</v>
      </c>
      <c r="BE210" s="211">
        <f>IF(N210="základní",J210,0)</f>
        <v>0</v>
      </c>
      <c r="BF210" s="211">
        <f>IF(N210="snížená",J210,0)</f>
        <v>0</v>
      </c>
      <c r="BG210" s="211">
        <f>IF(N210="zákl. přenesená",J210,0)</f>
        <v>0</v>
      </c>
      <c r="BH210" s="211">
        <f>IF(N210="sníž. přenesená",J210,0)</f>
        <v>0</v>
      </c>
      <c r="BI210" s="211">
        <f>IF(N210="nulová",J210,0)</f>
        <v>0</v>
      </c>
      <c r="BJ210" s="17" t="s">
        <v>85</v>
      </c>
      <c r="BK210" s="211">
        <f>ROUND(I210*H210,2)</f>
        <v>0</v>
      </c>
      <c r="BL210" s="17" t="s">
        <v>309</v>
      </c>
      <c r="BM210" s="210" t="s">
        <v>320</v>
      </c>
    </row>
    <row r="211" spans="1:47" s="2" customFormat="1" ht="58.5">
      <c r="A211" s="34"/>
      <c r="B211" s="35"/>
      <c r="C211" s="36"/>
      <c r="D211" s="214" t="s">
        <v>172</v>
      </c>
      <c r="E211" s="36"/>
      <c r="F211" s="235" t="s">
        <v>321</v>
      </c>
      <c r="G211" s="36"/>
      <c r="H211" s="36"/>
      <c r="I211" s="111"/>
      <c r="J211" s="36"/>
      <c r="K211" s="36"/>
      <c r="L211" s="39"/>
      <c r="M211" s="236"/>
      <c r="N211" s="237"/>
      <c r="O211" s="71"/>
      <c r="P211" s="71"/>
      <c r="Q211" s="71"/>
      <c r="R211" s="71"/>
      <c r="S211" s="71"/>
      <c r="T211" s="72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7" t="s">
        <v>172</v>
      </c>
      <c r="AU211" s="17" t="s">
        <v>85</v>
      </c>
    </row>
    <row r="212" spans="1:65" s="2" customFormat="1" ht="16.5" customHeight="1">
      <c r="A212" s="34"/>
      <c r="B212" s="35"/>
      <c r="C212" s="199" t="s">
        <v>322</v>
      </c>
      <c r="D212" s="199" t="s">
        <v>125</v>
      </c>
      <c r="E212" s="200" t="s">
        <v>323</v>
      </c>
      <c r="F212" s="201" t="s">
        <v>324</v>
      </c>
      <c r="G212" s="202" t="s">
        <v>308</v>
      </c>
      <c r="H212" s="203">
        <v>1</v>
      </c>
      <c r="I212" s="204"/>
      <c r="J212" s="205">
        <f>ROUND(I212*H212,2)</f>
        <v>0</v>
      </c>
      <c r="K212" s="201" t="s">
        <v>129</v>
      </c>
      <c r="L212" s="39"/>
      <c r="M212" s="206" t="s">
        <v>1</v>
      </c>
      <c r="N212" s="207" t="s">
        <v>42</v>
      </c>
      <c r="O212" s="71"/>
      <c r="P212" s="208">
        <f>O212*H212</f>
        <v>0</v>
      </c>
      <c r="Q212" s="208">
        <v>0</v>
      </c>
      <c r="R212" s="208">
        <f>Q212*H212</f>
        <v>0</v>
      </c>
      <c r="S212" s="208">
        <v>0</v>
      </c>
      <c r="T212" s="209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10" t="s">
        <v>309</v>
      </c>
      <c r="AT212" s="210" t="s">
        <v>125</v>
      </c>
      <c r="AU212" s="210" t="s">
        <v>85</v>
      </c>
      <c r="AY212" s="17" t="s">
        <v>122</v>
      </c>
      <c r="BE212" s="211">
        <f>IF(N212="základní",J212,0)</f>
        <v>0</v>
      </c>
      <c r="BF212" s="211">
        <f>IF(N212="snížená",J212,0)</f>
        <v>0</v>
      </c>
      <c r="BG212" s="211">
        <f>IF(N212="zákl. přenesená",J212,0)</f>
        <v>0</v>
      </c>
      <c r="BH212" s="211">
        <f>IF(N212="sníž. přenesená",J212,0)</f>
        <v>0</v>
      </c>
      <c r="BI212" s="211">
        <f>IF(N212="nulová",J212,0)</f>
        <v>0</v>
      </c>
      <c r="BJ212" s="17" t="s">
        <v>85</v>
      </c>
      <c r="BK212" s="211">
        <f>ROUND(I212*H212,2)</f>
        <v>0</v>
      </c>
      <c r="BL212" s="17" t="s">
        <v>309</v>
      </c>
      <c r="BM212" s="210" t="s">
        <v>325</v>
      </c>
    </row>
    <row r="213" spans="1:47" s="2" customFormat="1" ht="39">
      <c r="A213" s="34"/>
      <c r="B213" s="35"/>
      <c r="C213" s="36"/>
      <c r="D213" s="214" t="s">
        <v>172</v>
      </c>
      <c r="E213" s="36"/>
      <c r="F213" s="235" t="s">
        <v>326</v>
      </c>
      <c r="G213" s="36"/>
      <c r="H213" s="36"/>
      <c r="I213" s="111"/>
      <c r="J213" s="36"/>
      <c r="K213" s="36"/>
      <c r="L213" s="39"/>
      <c r="M213" s="236"/>
      <c r="N213" s="237"/>
      <c r="O213" s="71"/>
      <c r="P213" s="71"/>
      <c r="Q213" s="71"/>
      <c r="R213" s="71"/>
      <c r="S213" s="71"/>
      <c r="T213" s="72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172</v>
      </c>
      <c r="AU213" s="17" t="s">
        <v>85</v>
      </c>
    </row>
    <row r="214" spans="1:65" s="2" customFormat="1" ht="16.5" customHeight="1">
      <c r="A214" s="34"/>
      <c r="B214" s="35"/>
      <c r="C214" s="199" t="s">
        <v>327</v>
      </c>
      <c r="D214" s="199" t="s">
        <v>125</v>
      </c>
      <c r="E214" s="200" t="s">
        <v>328</v>
      </c>
      <c r="F214" s="201" t="s">
        <v>329</v>
      </c>
      <c r="G214" s="202" t="s">
        <v>308</v>
      </c>
      <c r="H214" s="203">
        <v>1</v>
      </c>
      <c r="I214" s="204"/>
      <c r="J214" s="205">
        <f>ROUND(I214*H214,2)</f>
        <v>0</v>
      </c>
      <c r="K214" s="201" t="s">
        <v>129</v>
      </c>
      <c r="L214" s="39"/>
      <c r="M214" s="206" t="s">
        <v>1</v>
      </c>
      <c r="N214" s="207" t="s">
        <v>42</v>
      </c>
      <c r="O214" s="71"/>
      <c r="P214" s="208">
        <f>O214*H214</f>
        <v>0</v>
      </c>
      <c r="Q214" s="208">
        <v>0</v>
      </c>
      <c r="R214" s="208">
        <f>Q214*H214</f>
        <v>0</v>
      </c>
      <c r="S214" s="208">
        <v>0</v>
      </c>
      <c r="T214" s="209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10" t="s">
        <v>309</v>
      </c>
      <c r="AT214" s="210" t="s">
        <v>125</v>
      </c>
      <c r="AU214" s="210" t="s">
        <v>85</v>
      </c>
      <c r="AY214" s="17" t="s">
        <v>122</v>
      </c>
      <c r="BE214" s="211">
        <f>IF(N214="základní",J214,0)</f>
        <v>0</v>
      </c>
      <c r="BF214" s="211">
        <f>IF(N214="snížená",J214,0)</f>
        <v>0</v>
      </c>
      <c r="BG214" s="211">
        <f>IF(N214="zákl. přenesená",J214,0)</f>
        <v>0</v>
      </c>
      <c r="BH214" s="211">
        <f>IF(N214="sníž. přenesená",J214,0)</f>
        <v>0</v>
      </c>
      <c r="BI214" s="211">
        <f>IF(N214="nulová",J214,0)</f>
        <v>0</v>
      </c>
      <c r="BJ214" s="17" t="s">
        <v>85</v>
      </c>
      <c r="BK214" s="211">
        <f>ROUND(I214*H214,2)</f>
        <v>0</v>
      </c>
      <c r="BL214" s="17" t="s">
        <v>309</v>
      </c>
      <c r="BM214" s="210" t="s">
        <v>330</v>
      </c>
    </row>
    <row r="215" spans="2:51" s="13" customFormat="1" ht="22.5">
      <c r="B215" s="212"/>
      <c r="C215" s="213"/>
      <c r="D215" s="214" t="s">
        <v>132</v>
      </c>
      <c r="E215" s="215" t="s">
        <v>1</v>
      </c>
      <c r="F215" s="216" t="s">
        <v>331</v>
      </c>
      <c r="G215" s="213"/>
      <c r="H215" s="217">
        <v>1</v>
      </c>
      <c r="I215" s="218"/>
      <c r="J215" s="213"/>
      <c r="K215" s="213"/>
      <c r="L215" s="219"/>
      <c r="M215" s="248"/>
      <c r="N215" s="249"/>
      <c r="O215" s="249"/>
      <c r="P215" s="249"/>
      <c r="Q215" s="249"/>
      <c r="R215" s="249"/>
      <c r="S215" s="249"/>
      <c r="T215" s="250"/>
      <c r="AT215" s="223" t="s">
        <v>132</v>
      </c>
      <c r="AU215" s="223" t="s">
        <v>85</v>
      </c>
      <c r="AV215" s="13" t="s">
        <v>87</v>
      </c>
      <c r="AW215" s="13" t="s">
        <v>32</v>
      </c>
      <c r="AX215" s="13" t="s">
        <v>85</v>
      </c>
      <c r="AY215" s="223" t="s">
        <v>122</v>
      </c>
    </row>
    <row r="216" spans="1:31" s="2" customFormat="1" ht="6.95" customHeight="1">
      <c r="A216" s="34"/>
      <c r="B216" s="54"/>
      <c r="C216" s="55"/>
      <c r="D216" s="55"/>
      <c r="E216" s="55"/>
      <c r="F216" s="55"/>
      <c r="G216" s="55"/>
      <c r="H216" s="55"/>
      <c r="I216" s="148"/>
      <c r="J216" s="55"/>
      <c r="K216" s="55"/>
      <c r="L216" s="39"/>
      <c r="M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</row>
  </sheetData>
  <sheetProtection algorithmName="SHA-512" hashValue="deXghzuiSZOzkfLcDUCXNDTc+Nq2RTvMngIlRQEepfmA0u1BjfhuCZracTn9xlL2429s36qGPGO1U8cKmAURrw==" saltValue="GWLddVihMNqOwnv0YYQY+2ZjYZnQxKV5v6fP5Vc9C/5GQRKEt5I8bnfVWudwgkzd+8Ctprl1eB+isqtCT8H1Rw==" spinCount="100000" sheet="1" objects="1" scenarios="1" formatColumns="0" formatRows="0" autoFilter="0"/>
  <autoFilter ref="C126:K215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ST\STM</dc:creator>
  <cp:keywords/>
  <dc:description/>
  <cp:lastModifiedBy>STM</cp:lastModifiedBy>
  <dcterms:created xsi:type="dcterms:W3CDTF">2020-03-25T09:54:36Z</dcterms:created>
  <dcterms:modified xsi:type="dcterms:W3CDTF">2020-03-25T09:55:48Z</dcterms:modified>
  <cp:category/>
  <cp:version/>
  <cp:contentType/>
  <cp:contentStatus/>
</cp:coreProperties>
</file>