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<sst xmlns="http://schemas.openxmlformats.org/spreadsheetml/2006/main" count="777" uniqueCount="387">
  <si>
    <t>KRYCÍ LIST ROZPOČTU</t>
  </si>
  <si>
    <t>Název stavby</t>
  </si>
  <si>
    <t>Obnova krovu a střešního pláště objektu č.p.58 ve Dvoře Králové n.L.- I. etapa</t>
  </si>
  <si>
    <t>JKSO</t>
  </si>
  <si>
    <t>803</t>
  </si>
  <si>
    <t>Kód stavby</t>
  </si>
  <si>
    <t>Kudrnovsky7</t>
  </si>
  <si>
    <t>Název objektu</t>
  </si>
  <si>
    <t xml:space="preserve">Obnova krovu a střešního pláště objektu č.p.58 ve Dvoře Králové n.L. </t>
  </si>
  <si>
    <t>EČO</t>
  </si>
  <si>
    <t>Kód objektu</t>
  </si>
  <si>
    <t>1</t>
  </si>
  <si>
    <t>Název části</t>
  </si>
  <si>
    <t xml:space="preserve"> </t>
  </si>
  <si>
    <t>Místo</t>
  </si>
  <si>
    <t>Dvůr Králové n.L., nám. TGM č.p. 58</t>
  </si>
  <si>
    <t>Kód části</t>
  </si>
  <si>
    <t>Název podčásti</t>
  </si>
  <si>
    <t>Kód podčásti</t>
  </si>
  <si>
    <t>IČ</t>
  </si>
  <si>
    <t>DIČ</t>
  </si>
  <si>
    <t>Objednatel</t>
  </si>
  <si>
    <t>Město Dvůr Králové n.L., nám. TGM 38, D.K.n.L.</t>
  </si>
  <si>
    <t>Projektant</t>
  </si>
  <si>
    <t>ing. Miloš Kudrnovský, 5.května 2196, D.K.n.L.</t>
  </si>
  <si>
    <t>Zhotovitel</t>
  </si>
  <si>
    <t>Rozpočet číslo</t>
  </si>
  <si>
    <t>Zpracoval</t>
  </si>
  <si>
    <t>Dne</t>
  </si>
  <si>
    <t>ing. V. Švehla</t>
  </si>
  <si>
    <t>14.05.2012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</si>
  <si>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</si>
  <si>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</si>
  <si>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</si>
  <si>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</si>
  <si>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</si>
  <si>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</si>
  <si>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</si>
  <si>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</si>
  <si>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</si>
  <si>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</si>
  <si>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</si>
  <si>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</si>
  <si>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</si>
  <si>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</si>
  <si>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</si>
  <si>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</si>
  <si>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</si>
  <si>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</si>
  <si>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</si>
  <si>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</si>
  <si>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</si>
  <si>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</si>
  <si>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</si>
  <si>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</si>
  <si>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</si>
  <si>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</si>
  <si>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</si>
  <si>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</si>
  <si>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</si>
  <si>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</si>
  <si>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</si>
  <si>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</si>
  <si>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</si>
  <si>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</si>
  <si>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</si>
  <si>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</si>
  <si>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</si>
  <si>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</si>
  <si>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</si>
  <si>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</si>
  <si>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</si>
  <si>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</si>
  <si>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</si>
  <si>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</si>
  <si>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</si>
  <si>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</si>
  <si>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</si>
  <si>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</si>
  <si>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</si>
  <si>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</si>
  <si>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</si>
  <si>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</si>
  <si>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</si>
  <si>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</si>
  <si>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</si>
  <si>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</si>
  <si>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</si>
  <si>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</si>
  <si>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</si>
  <si>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</si>
  <si>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</si>
  <si>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</si>
  <si>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</si>
  <si>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</si>
  <si>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</si>
  <si>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</si>
  <si>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</si>
  <si>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</si>
  <si>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</si>
  <si>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</si>
  <si>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</si>
  <si>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</si>
  <si>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</si>
  <si>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</si>
  <si>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</si>
  <si>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</si>
  <si>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</si>
  <si>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</si>
  <si>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</si>
  <si>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</si>
  <si>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</si>
  <si>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K</t>
  </si>
  <si>
    <t>011</t>
  </si>
  <si>
    <t>316121001</t>
  </si>
  <si>
    <t>Montáž krycí prefabrikované desky</t>
  </si>
  <si>
    <t>kus</t>
  </si>
  <si>
    <t>2</t>
  </si>
  <si>
    <t>M</t>
  </si>
  <si>
    <t>MAT</t>
  </si>
  <si>
    <t>5988225801</t>
  </si>
  <si>
    <t>komínová pískovcová hlavice 700/700/220</t>
  </si>
  <si>
    <t>5988225802</t>
  </si>
  <si>
    <t>komínová pískovcová hlavice 1065/715/220</t>
  </si>
  <si>
    <t>4</t>
  </si>
  <si>
    <t>5988225803</t>
  </si>
  <si>
    <t>pískovcová parapetní deska 265/450/50</t>
  </si>
  <si>
    <t>6</t>
  </si>
  <si>
    <t>Úpravy povrchů, podlahy a osazování výplní</t>
  </si>
  <si>
    <t>5</t>
  </si>
  <si>
    <t>6221311011</t>
  </si>
  <si>
    <t>Cementový postřik vnějších stěn nanášený celoplošně - receptura A</t>
  </si>
  <si>
    <t>m2</t>
  </si>
  <si>
    <t>6223211411</t>
  </si>
  <si>
    <t>Vápenocementová omítka štuková dvouvrstvá vnějších stěn - receptura A</t>
  </si>
  <si>
    <t>7</t>
  </si>
  <si>
    <t>6221311211</t>
  </si>
  <si>
    <t>Penetrace vnějších stěn hydrofobizující a zpevňující Grundierung SV</t>
  </si>
  <si>
    <t>8</t>
  </si>
  <si>
    <t>6226111031</t>
  </si>
  <si>
    <t>Nátěr vnějších omítaných stěn podkladní Siliconharzfarbe LA a vrchní Historic Lasur</t>
  </si>
  <si>
    <t>9</t>
  </si>
  <si>
    <t>6231311011</t>
  </si>
  <si>
    <t>Cementový postřik vnějších pilířů nebo sloupů nanášený celoplošně - receptura A</t>
  </si>
  <si>
    <t>10</t>
  </si>
  <si>
    <t>6233211411</t>
  </si>
  <si>
    <t>Vápenocementová omítka štuková dvouvrstvá vnějších pilířů nebo sloupů - receptura A</t>
  </si>
  <si>
    <t>11</t>
  </si>
  <si>
    <t>6231311212</t>
  </si>
  <si>
    <t>Penetrace vnějších pilířů nebo sloupů hydrofobizující a zpevňující Grundierung SV</t>
  </si>
  <si>
    <t>12</t>
  </si>
  <si>
    <t>6236111031</t>
  </si>
  <si>
    <t>Nátěr vnějších omítaných pilířů nebo sloupů krycí Siliconharzfarbe LA a vrchní Historic Lasur</t>
  </si>
  <si>
    <t>13</t>
  </si>
  <si>
    <t>014</t>
  </si>
  <si>
    <t>6299951011</t>
  </si>
  <si>
    <t>Očištění vnějších kamenných ploch omytím vodou</t>
  </si>
  <si>
    <t>14</t>
  </si>
  <si>
    <t>211</t>
  </si>
  <si>
    <t>6281151111</t>
  </si>
  <si>
    <t>Reprofilace kamenných prvků směsí pro restaurování kamene včetně postřiku Porosilem ZTS</t>
  </si>
  <si>
    <t>15</t>
  </si>
  <si>
    <t>6231311211</t>
  </si>
  <si>
    <t>Zpevnění kamene penetrací Porosil ZV</t>
  </si>
  <si>
    <t>16</t>
  </si>
  <si>
    <t>6236121011</t>
  </si>
  <si>
    <t>Ochranný nátěr kamene hydrofobizační jednonásobný Porosil VV</t>
  </si>
  <si>
    <t>Ostatní konstrukce a práce-bourání</t>
  </si>
  <si>
    <t>17</t>
  </si>
  <si>
    <t>013</t>
  </si>
  <si>
    <t>976024311</t>
  </si>
  <si>
    <t>Vybourání kamenných obrub zdiva šachet průřezu přes 0,03 m2</t>
  </si>
  <si>
    <t>m</t>
  </si>
  <si>
    <t>18</t>
  </si>
  <si>
    <t>976027231</t>
  </si>
  <si>
    <t>Vybourání krycích desek kamenných tl do 100 mm</t>
  </si>
  <si>
    <t>19</t>
  </si>
  <si>
    <t>978015391</t>
  </si>
  <si>
    <t>Otlučení vnějších omítek MV nebo MVC v rozsahu do 100 %</t>
  </si>
  <si>
    <t>20</t>
  </si>
  <si>
    <t>979011111</t>
  </si>
  <si>
    <t>Svislá doprava suti a vybouraných hmot za prvé podlaží</t>
  </si>
  <si>
    <t>t</t>
  </si>
  <si>
    <t>21</t>
  </si>
  <si>
    <t>979011121</t>
  </si>
  <si>
    <t>Svislá doprava suti a vybouraných hmot ZKD podlaží</t>
  </si>
  <si>
    <t>22</t>
  </si>
  <si>
    <t>979081111</t>
  </si>
  <si>
    <t>Odvoz suti a vybouraných hmot na skládku do 1 km</t>
  </si>
  <si>
    <t>23</t>
  </si>
  <si>
    <t>979081121</t>
  </si>
  <si>
    <t>Odvoz suti a vybouraných hmot na skládku ZKD 1 km přes 1 km</t>
  </si>
  <si>
    <t>24</t>
  </si>
  <si>
    <t>979082111</t>
  </si>
  <si>
    <t>Vnitrostaveništní vodorovná doprava suti a vybouraných hmot do 10 m</t>
  </si>
  <si>
    <t>25</t>
  </si>
  <si>
    <t>979082121</t>
  </si>
  <si>
    <t>Vnitrostaveništní vodorovná doprava suti a vybouraných hmot ZKD 5 m přes 10 m</t>
  </si>
  <si>
    <t>26</t>
  </si>
  <si>
    <t>979098203</t>
  </si>
  <si>
    <t>Poplatek za uložení stavebního odpadu z keramických materiálů na skládce (skládkovné)</t>
  </si>
  <si>
    <t>27</t>
  </si>
  <si>
    <t>979098205</t>
  </si>
  <si>
    <t>Poplatek za uložení stavebního odpadu z oceli na skládce (skládkovné)</t>
  </si>
  <si>
    <t>28</t>
  </si>
  <si>
    <t>979098211</t>
  </si>
  <si>
    <t>Poplatek za uložení stavebního dřevěného odpadu na skládce (skládkovné)</t>
  </si>
  <si>
    <t>99</t>
  </si>
  <si>
    <t>Přesun hmot</t>
  </si>
  <si>
    <t>29</t>
  </si>
  <si>
    <t>998018003</t>
  </si>
  <si>
    <t>Přesun hmot ruční pro budovy v do 24 m</t>
  </si>
  <si>
    <t>Práce a dodávky PSV</t>
  </si>
  <si>
    <t>712</t>
  </si>
  <si>
    <t>Povlakové krytiny</t>
  </si>
  <si>
    <t>30</t>
  </si>
  <si>
    <t>712400831</t>
  </si>
  <si>
    <t>Odstranění povlakové krytiny střech do 30° jednovrstvé</t>
  </si>
  <si>
    <t>31</t>
  </si>
  <si>
    <t>7125617051</t>
  </si>
  <si>
    <t>Provedení povlakové krytiny zaatikového žlabu fólií kotvenou se svařovanými spoji</t>
  </si>
  <si>
    <t>32</t>
  </si>
  <si>
    <t>283220580</t>
  </si>
  <si>
    <t>fólie střešní mPVC na detaily ALKORPLAN 35170 1,5 mm</t>
  </si>
  <si>
    <t>33</t>
  </si>
  <si>
    <t>998712103</t>
  </si>
  <si>
    <t>Přesun hmot tonážní tonážní pro krytiny povlakové v objektech v do 24 m</t>
  </si>
  <si>
    <t>762</t>
  </si>
  <si>
    <t>Konstrukce tesařské</t>
  </si>
  <si>
    <t>34</t>
  </si>
  <si>
    <t>762083122</t>
  </si>
  <si>
    <t>Impregnace řeziva proti dřevokaznému hmyzu, houbám a plísním máčením třída ohrožení 3 a 4</t>
  </si>
  <si>
    <t>m3</t>
  </si>
  <si>
    <t>35</t>
  </si>
  <si>
    <t>762085112</t>
  </si>
  <si>
    <t>Montáž svorníků nebo šroubů délky do 300 mm</t>
  </si>
  <si>
    <t>36</t>
  </si>
  <si>
    <t>553960003</t>
  </si>
  <si>
    <t>Svorník včetně podložek a matek</t>
  </si>
  <si>
    <t>37</t>
  </si>
  <si>
    <t>762331921</t>
  </si>
  <si>
    <t>Vyřezání části střešní vazby průřezové plochy řeziva do 224 cm2 délky do 3 m</t>
  </si>
  <si>
    <t>38</t>
  </si>
  <si>
    <t>762331922</t>
  </si>
  <si>
    <t>Vyřezání části střešní vazby průřezové plochy řeziva do 224 cm2 délky do 5 m</t>
  </si>
  <si>
    <t>39</t>
  </si>
  <si>
    <t>762331923</t>
  </si>
  <si>
    <t>Vyřezání části střešní vazby průřezové plochy řeziva do 224 cm2 délky do 8 m</t>
  </si>
  <si>
    <t>40</t>
  </si>
  <si>
    <t>762331924</t>
  </si>
  <si>
    <t>Vyřezání části střešní vazby průřezové plochy řeziva do 224 cm2 délky přes 8 m</t>
  </si>
  <si>
    <t>41</t>
  </si>
  <si>
    <t>762331931</t>
  </si>
  <si>
    <t>Vyřezání části střešní vazby průřezové plochy řeziva do 288 cm2 délky do 3 m</t>
  </si>
  <si>
    <t>42</t>
  </si>
  <si>
    <t>762331941</t>
  </si>
  <si>
    <t>Vyřezání části střešní vazby průřezové plochy řeziva do 450 cm2 délky do 3 m</t>
  </si>
  <si>
    <t>43</t>
  </si>
  <si>
    <t>762331942</t>
  </si>
  <si>
    <t>Vyřezání části střešní vazby průřezové plochy řeziva do 450 cm2 délky do 5 m</t>
  </si>
  <si>
    <t>44</t>
  </si>
  <si>
    <t>762332932</t>
  </si>
  <si>
    <t>Montáž doplnění části střešní vazby z hranolů průřezové plochy do 224 cm2</t>
  </si>
  <si>
    <t>45</t>
  </si>
  <si>
    <t>762332933</t>
  </si>
  <si>
    <t>Montáž doplnění části střešní vazby z hranolů průřezové plochy do 288 cm2</t>
  </si>
  <si>
    <t>46</t>
  </si>
  <si>
    <t>762332934</t>
  </si>
  <si>
    <t>Montáž doplnění části střešní vazby z hranolů průřezové plochy do 450 cm2</t>
  </si>
  <si>
    <t>47</t>
  </si>
  <si>
    <t>605121210</t>
  </si>
  <si>
    <t>řezivo jehličnaté hranol jakost I-II délka 4 - 5 m</t>
  </si>
  <si>
    <t>48</t>
  </si>
  <si>
    <t>762341210</t>
  </si>
  <si>
    <t>Montáž bednění střech rovných a šikmých sklonu do 60° z hrubých prken na sraz</t>
  </si>
  <si>
    <t>49</t>
  </si>
  <si>
    <t>762341811</t>
  </si>
  <si>
    <t>Demontáž bednění střech z prken</t>
  </si>
  <si>
    <t>50</t>
  </si>
  <si>
    <t>762354510</t>
  </si>
  <si>
    <t>Montáž střešního vikýře volského oka z hoblovaného řeziva plochy do 100 cm2</t>
  </si>
  <si>
    <t>51</t>
  </si>
  <si>
    <t>605960011</t>
  </si>
  <si>
    <t>Replika dřevěného vikýře - TR1</t>
  </si>
  <si>
    <t>kpl</t>
  </si>
  <si>
    <t>52</t>
  </si>
  <si>
    <t>762395000</t>
  </si>
  <si>
    <t>Spojovací prostředky pro montáž krovu, bednění, laťování, světlíky, klíny</t>
  </si>
  <si>
    <t>53</t>
  </si>
  <si>
    <t>6051108101</t>
  </si>
  <si>
    <t xml:space="preserve">řezivo jehličnaté středové MD 4 - 5 m tl. 18-32 mm </t>
  </si>
  <si>
    <t>54</t>
  </si>
  <si>
    <t>762521812</t>
  </si>
  <si>
    <t>Demontáž podlah bez polštářů z prken nebo fošen tloušťky přes 32 mm</t>
  </si>
  <si>
    <t>55</t>
  </si>
  <si>
    <t>998762103</t>
  </si>
  <si>
    <t>Přesun hmot tonážní pro kce tesařské v objektech v do 24 m</t>
  </si>
  <si>
    <t>764</t>
  </si>
  <si>
    <t>Konstrukce klempířské</t>
  </si>
  <si>
    <t>56</t>
  </si>
  <si>
    <t>764312821</t>
  </si>
  <si>
    <t>Demontáž krytina hladká tabule 2000x670 mm sklon do 30° plocha do 25 m2</t>
  </si>
  <si>
    <t>57</t>
  </si>
  <si>
    <t>7643482211</t>
  </si>
  <si>
    <t>Sněhový zachytač tyčový Pz atypický</t>
  </si>
  <si>
    <t>58</t>
  </si>
  <si>
    <t>7643482321</t>
  </si>
  <si>
    <t>Montáž stoupacího nášlapu</t>
  </si>
  <si>
    <t>59</t>
  </si>
  <si>
    <t>5924424901</t>
  </si>
  <si>
    <t>nášlap stoupací kovový</t>
  </si>
  <si>
    <t>60</t>
  </si>
  <si>
    <t>7642113111</t>
  </si>
  <si>
    <t>Montáž krytiny Zn sklonu do 30°- klempířsky provedená atika</t>
  </si>
  <si>
    <t>61</t>
  </si>
  <si>
    <t>764239314</t>
  </si>
  <si>
    <t>Montáž lemování komínů Zn hladká a drážková krytina v hřebeni</t>
  </si>
  <si>
    <t>62</t>
  </si>
  <si>
    <t>764239313</t>
  </si>
  <si>
    <t>Montáž lemování komínů Zn hladká a drážková krytina v ploše</t>
  </si>
  <si>
    <t>63</t>
  </si>
  <si>
    <t>764231390</t>
  </si>
  <si>
    <t>Montáž lemování Zn plech zdí tvrdá krytina</t>
  </si>
  <si>
    <t>64</t>
  </si>
  <si>
    <t>764267303</t>
  </si>
  <si>
    <t>Montáž oplechování Zn vikýře do 6 m2 sklon do 30°</t>
  </si>
  <si>
    <t>65</t>
  </si>
  <si>
    <t>764293390</t>
  </si>
  <si>
    <t>Montáž střešní prvky Zn - hřeben</t>
  </si>
  <si>
    <t>66</t>
  </si>
  <si>
    <t>764555303</t>
  </si>
  <si>
    <t>Montáž Zn odpadní trouby kruhové průměr 150 mm</t>
  </si>
  <si>
    <t>67</t>
  </si>
  <si>
    <t>1911224001</t>
  </si>
  <si>
    <t>plech zinek Rheinzink tl. 1 mm</t>
  </si>
  <si>
    <t>kg</t>
  </si>
  <si>
    <t>68</t>
  </si>
  <si>
    <t>999960016</t>
  </si>
  <si>
    <t>M+D Ozdobné makovice - KL11</t>
  </si>
  <si>
    <t>69</t>
  </si>
  <si>
    <t>7648411141</t>
  </si>
  <si>
    <t>Odvětrání plynových spotřebičů trouba z nerez plechu D do 150 mm - KL13</t>
  </si>
  <si>
    <t>70</t>
  </si>
  <si>
    <t>998764103</t>
  </si>
  <si>
    <t>Přesun hmot tonážní pro konstrukce klempířské v objektech v do 24 m</t>
  </si>
  <si>
    <t>765</t>
  </si>
  <si>
    <t>Konstrukce pokrývačské</t>
  </si>
  <si>
    <t>71</t>
  </si>
  <si>
    <t>765341313</t>
  </si>
  <si>
    <t>Montáž břidlice pravý úhel do 29 ks/m2 jednoduché krytí jednoduchá střecha na bednění do 75°</t>
  </si>
  <si>
    <t>72</t>
  </si>
  <si>
    <t>583890220</t>
  </si>
  <si>
    <t>krytina břidlicová jednoduché krytí šestihran 30 x 30 cm</t>
  </si>
  <si>
    <t>73</t>
  </si>
  <si>
    <t>765901191</t>
  </si>
  <si>
    <t>Zakrytí šikmých střech - montáž podstřešní hydroizolační fólie</t>
  </si>
  <si>
    <t>74</t>
  </si>
  <si>
    <t>283292933</t>
  </si>
  <si>
    <t xml:space="preserve">membrána podstřešní JUTADACH 150 g/m2, barva šedá </t>
  </si>
  <si>
    <t>75</t>
  </si>
  <si>
    <t>998765103</t>
  </si>
  <si>
    <t>Přesun hmot tonážní pro krytiny tvrdé v objektech v do 24 m</t>
  </si>
  <si>
    <t>766</t>
  </si>
  <si>
    <t>Konstrukce truhlářské</t>
  </si>
  <si>
    <t>76</t>
  </si>
  <si>
    <t>7666217181</t>
  </si>
  <si>
    <t>Montáž mosazného kování</t>
  </si>
  <si>
    <t>77</t>
  </si>
  <si>
    <t>5491311001</t>
  </si>
  <si>
    <t>Mosazné kování - ZAa</t>
  </si>
  <si>
    <t>78</t>
  </si>
  <si>
    <t>5491311002</t>
  </si>
  <si>
    <t>Mosazné kování - ZAb</t>
  </si>
  <si>
    <t>783</t>
  </si>
  <si>
    <t>Dokončovací práce - nátěry</t>
  </si>
  <si>
    <t>79</t>
  </si>
  <si>
    <t>7836028251</t>
  </si>
  <si>
    <t>Odstranění nátěrů z dřevěných prvků krovu</t>
  </si>
  <si>
    <t>80</t>
  </si>
  <si>
    <t>783614200</t>
  </si>
  <si>
    <t>Nátěry olejové truhlářských konstrukcí dvojnásobné, 1x email a 1x tmel</t>
  </si>
  <si>
    <t>Práce a dodávky M</t>
  </si>
  <si>
    <t>21-M</t>
  </si>
  <si>
    <t>Elektromontáže</t>
  </si>
  <si>
    <t>81</t>
  </si>
  <si>
    <t>999960005</t>
  </si>
  <si>
    <t>Demontáž a montáž el. vytápění zaatikového žlabu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</si>
</sst>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0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7" fontId="11" fillId="0" borderId="4" xfId="0" applyFont="1" applyBorder="1" applyAlignment="1">
      <alignment horizontal="right" vertical="center"/>
    </xf>
    <xf numFmtId="167" fontId="11" fillId="0" borderId="8" xfId="0" applyFont="1" applyBorder="1" applyAlignment="1">
      <alignment horizontal="right" vertical="center"/>
    </xf>
    <xf numFmtId="167" fontId="11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4" fontId="3" fillId="3" borderId="12" xfId="0" applyFont="1" applyFill="1" applyBorder="1" applyAlignment="1" applyProtection="1">
      <alignment horizontal="center" vertical="center"/>
      <protection/>
    </xf>
    <xf numFmtId="164" fontId="3" fillId="3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2" borderId="0" xfId="0" applyFont="1" applyFill="1" applyAlignment="1" applyProtection="1">
      <alignment horizontal="right" vertical="center"/>
      <protection locked="0"/>
    </xf>
    <xf numFmtId="166" fontId="19" fillId="2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6" fontId="15" fillId="0" borderId="14" xfId="0" applyFont="1" applyBorder="1" applyAlignment="1" applyProtection="1">
      <alignment horizontal="right" vertical="center"/>
      <protection/>
    </xf>
    <xf numFmtId="168" fontId="15" fillId="0" borderId="14" xfId="0" applyFont="1" applyBorder="1" applyAlignment="1" applyProtection="1">
      <alignment horizontal="right" vertical="center"/>
      <protection/>
    </xf>
    <xf numFmtId="166" fontId="16" fillId="0" borderId="0" xfId="0" applyFont="1" applyAlignment="1" applyProtection="1">
      <alignment horizontal="right" vertical="center"/>
      <protection/>
    </xf>
    <xf numFmtId="168" fontId="16" fillId="0" borderId="0" xfId="0" applyFont="1" applyAlignment="1" applyProtection="1">
      <alignment horizontal="right" vertical="center"/>
      <protection/>
    </xf>
    <xf numFmtId="166" fontId="2" fillId="0" borderId="0" xfId="0" applyFont="1" applyAlignment="1" applyProtection="1">
      <alignment horizontal="right" vertical="center"/>
      <protection/>
    </xf>
    <xf numFmtId="169" fontId="2" fillId="0" borderId="0" xfId="0" applyFont="1" applyAlignment="1" applyProtection="1">
      <alignment horizontal="right" vertical="center"/>
      <protection/>
    </xf>
    <xf numFmtId="166" fontId="19" fillId="0" borderId="0" xfId="0" applyFont="1" applyAlignment="1" applyProtection="1">
      <alignment horizontal="right" vertical="center"/>
      <protection/>
    </xf>
    <xf numFmtId="169" fontId="19" fillId="0" borderId="0" xfId="0" applyFont="1" applyAlignment="1" applyProtection="1">
      <alignment horizontal="right" vertical="center"/>
      <protection/>
    </xf>
    <xf numFmtId="166" fontId="15" fillId="0" borderId="0" xfId="0" applyFont="1" applyAlignment="1" applyProtection="1">
      <alignment horizontal="right" vertical="center"/>
      <protection/>
    </xf>
    <xf numFmtId="168" fontId="15" fillId="0" borderId="0" xfId="0" applyFont="1" applyAlignment="1" applyProtection="1">
      <alignment horizontal="right" vertical="center"/>
      <protection/>
    </xf>
    <xf numFmtId="166" fontId="18" fillId="0" borderId="0" xfId="0" applyFont="1" applyAlignment="1" applyProtection="1">
      <alignment horizontal="right" vertical="center"/>
      <protection/>
    </xf>
    <xf numFmtId="168" fontId="18" fillId="0" borderId="0" xfId="0" applyFont="1" applyAlignment="1" applyProtection="1">
      <alignment horizontal="righ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164" fontId="3" fillId="3" borderId="16" xfId="0" applyFont="1" applyFill="1" applyBorder="1" applyAlignment="1" applyProtection="1">
      <alignment horizontal="center" vertical="center"/>
      <protection locked="0"/>
    </xf>
    <xf numFmtId="170" fontId="2" fillId="2" borderId="0" xfId="0" applyFont="1" applyFill="1" applyAlignment="1" applyProtection="1">
      <alignment horizontal="right" vertical="center"/>
      <protection locked="0"/>
    </xf>
    <xf numFmtId="170" fontId="19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164" fontId="2" fillId="3" borderId="18" xfId="0" applyFont="1" applyFill="1" applyBorder="1" applyAlignment="1" applyProtection="1">
      <alignment horizontal="center" vertical="center"/>
      <protection/>
    </xf>
    <xf numFmtId="164" fontId="2" fillId="3" borderId="1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/>
      <protection/>
    </xf>
    <xf numFmtId="165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165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164" fontId="3" fillId="3" borderId="16" xfId="0" applyFont="1" applyFill="1" applyBorder="1" applyAlignment="1" applyProtection="1">
      <alignment horizontal="center" vertical="center"/>
      <protection/>
    </xf>
    <xf numFmtId="164" fontId="3" fillId="3" borderId="18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0" fillId="2" borderId="20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3" fillId="0" borderId="26" xfId="0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Font="1" applyBorder="1" applyAlignment="1" applyProtection="1">
      <alignment horizontal="right" vertical="center"/>
      <protection/>
    </xf>
    <xf numFmtId="165" fontId="0" fillId="0" borderId="38" xfId="0" applyFont="1" applyBorder="1" applyAlignment="1" applyProtection="1">
      <alignment horizontal="right" vertical="center"/>
      <protection/>
    </xf>
    <xf numFmtId="166" fontId="7" fillId="0" borderId="39" xfId="0" applyFont="1" applyBorder="1" applyAlignment="1" applyProtection="1">
      <alignment horizontal="right" vertical="center"/>
      <protection/>
    </xf>
    <xf numFmtId="165" fontId="0" fillId="0" borderId="18" xfId="0" applyFont="1" applyBorder="1" applyAlignment="1" applyProtection="1">
      <alignment horizontal="right" vertical="center"/>
      <protection/>
    </xf>
    <xf numFmtId="165" fontId="0" fillId="0" borderId="39" xfId="0" applyFont="1" applyBorder="1" applyAlignment="1" applyProtection="1">
      <alignment horizontal="right" vertical="center"/>
      <protection/>
    </xf>
    <xf numFmtId="165" fontId="7" fillId="0" borderId="38" xfId="0" applyFont="1" applyBorder="1" applyAlignment="1" applyProtection="1">
      <alignment horizontal="right" vertical="center"/>
      <protection/>
    </xf>
    <xf numFmtId="166" fontId="7" fillId="0" borderId="38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164" fontId="2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29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5" fontId="0" fillId="0" borderId="33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center" vertical="center"/>
      <protection/>
    </xf>
    <xf numFmtId="165" fontId="0" fillId="0" borderId="29" xfId="0" applyFont="1" applyBorder="1" applyAlignment="1" applyProtection="1">
      <alignment horizontal="righ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166" fontId="7" fillId="0" borderId="19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6" fontId="0" fillId="0" borderId="19" xfId="0" applyFont="1" applyBorder="1" applyAlignment="1" applyProtection="1">
      <alignment horizontal="right" vertical="center"/>
      <protection/>
    </xf>
    <xf numFmtId="165" fontId="0" fillId="0" borderId="4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166" fontId="7" fillId="0" borderId="46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165" fontId="10" fillId="0" borderId="24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/>
      <protection/>
    </xf>
    <xf numFmtId="165" fontId="3" fillId="0" borderId="43" xfId="0" applyFont="1" applyBorder="1" applyAlignment="1" applyProtection="1">
      <alignment horizontal="right" vertical="center"/>
      <protection/>
    </xf>
    <xf numFmtId="166" fontId="3" fillId="0" borderId="29" xfId="0" applyFont="1" applyBorder="1" applyAlignment="1" applyProtection="1">
      <alignment horizontal="right" vertical="center"/>
      <protection/>
    </xf>
    <xf numFmtId="166" fontId="7" fillId="0" borderId="43" xfId="0" applyFont="1" applyBorder="1" applyAlignment="1" applyProtection="1">
      <alignment horizontal="righ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center"/>
      <protection/>
    </xf>
    <xf numFmtId="165" fontId="3" fillId="0" borderId="29" xfId="0" applyFont="1" applyBorder="1" applyAlignment="1" applyProtection="1">
      <alignment horizontal="righ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166" fontId="12" fillId="0" borderId="52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/>
      <protection/>
    </xf>
    <xf numFmtId="165" fontId="7" fillId="2" borderId="18" xfId="0" applyFont="1" applyFill="1" applyBorder="1" applyAlignment="1" applyProtection="1">
      <alignment horizontal="right" vertical="center"/>
      <protection locked="0"/>
    </xf>
    <xf numFmtId="166" fontId="0" fillId="2" borderId="29" xfId="0" applyFont="1" applyFill="1" applyBorder="1" applyAlignment="1" applyProtection="1">
      <alignment horizontal="right" vertical="center"/>
      <protection locked="0"/>
    </xf>
    <xf numFmtId="166" fontId="7" fillId="2" borderId="20" xfId="0" applyFont="1" applyFill="1" applyBorder="1" applyAlignment="1" applyProtection="1">
      <alignment horizontal="right" vertical="center"/>
      <protection locked="0"/>
    </xf>
    <xf numFmtId="166" fontId="7" fillId="2" borderId="29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right" vertical="center"/>
      <protection locked="0"/>
    </xf>
    <xf numFmtId="166" fontId="7" fillId="2" borderId="39" xfId="0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164" fontId="3" fillId="0" borderId="28" xfId="0" applyFont="1" applyBorder="1" applyAlignment="1" applyProtection="1">
      <alignment horizontal="left" vertical="center"/>
      <protection locked="0"/>
    </xf>
    <xf numFmtId="164" fontId="3" fillId="0" borderId="25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64" fontId="3" fillId="0" borderId="28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left" vertical="center"/>
      <protection locked="0"/>
    </xf>
    <xf numFmtId="164" fontId="3" fillId="0" borderId="27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164" fontId="3" fillId="0" borderId="31" xfId="0" applyFont="1" applyBorder="1" applyAlignment="1" applyProtection="1">
      <alignment horizontal="left" vertical="center"/>
      <protection locked="0"/>
    </xf>
    <xf numFmtId="164" fontId="3" fillId="0" borderId="3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164" fontId="3" fillId="0" borderId="33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164" fontId="3" fillId="0" borderId="30" xfId="0" applyFont="1" applyBorder="1" applyAlignment="1" applyProtection="1">
      <alignment horizontal="right" vertical="center"/>
      <protection locked="0"/>
    </xf>
    <xf numFmtId="49" fontId="3" fillId="0" borderId="4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2">
      <selection activeCell="A1" sqref="A1:IV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3"/>
    </row>
    <row r="2" spans="1:19" ht="23.25" customHeight="1">
      <c r="A2" s="99"/>
      <c r="B2" s="100"/>
      <c r="C2" s="100"/>
      <c r="D2" s="100"/>
      <c r="E2" s="100"/>
      <c r="F2" s="100"/>
      <c r="G2" s="101" t="s">
        <v>0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"/>
    </row>
    <row r="3" spans="1:19" ht="12" customHeight="1" hidden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5"/>
    </row>
    <row r="4" spans="1:19" ht="8.2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6"/>
    </row>
    <row r="5" spans="1:19" ht="24" customHeight="1">
      <c r="A5" s="106"/>
      <c r="B5" s="80" t="s">
        <v>1</v>
      </c>
      <c r="C5" s="80"/>
      <c r="D5" s="80"/>
      <c r="E5" s="195" t="s">
        <v>2</v>
      </c>
      <c r="F5" s="196"/>
      <c r="G5" s="196"/>
      <c r="H5" s="196"/>
      <c r="I5" s="196"/>
      <c r="J5" s="197"/>
      <c r="K5" s="80"/>
      <c r="L5" s="80"/>
      <c r="M5" s="80"/>
      <c r="N5" s="80"/>
      <c r="O5" s="80" t="s">
        <v>3</v>
      </c>
      <c r="P5" s="198" t="s">
        <v>4</v>
      </c>
      <c r="Q5" s="199"/>
      <c r="R5" s="200"/>
      <c r="S5" s="8"/>
    </row>
    <row r="6" spans="1:19" ht="17.25" customHeight="1" hidden="1">
      <c r="A6" s="106"/>
      <c r="B6" s="80" t="s">
        <v>5</v>
      </c>
      <c r="C6" s="80"/>
      <c r="D6" s="80"/>
      <c r="E6" s="108" t="s">
        <v>6</v>
      </c>
      <c r="F6" s="80"/>
      <c r="G6" s="80"/>
      <c r="H6" s="80"/>
      <c r="I6" s="80"/>
      <c r="J6" s="109"/>
      <c r="K6" s="80"/>
      <c r="L6" s="80"/>
      <c r="M6" s="80"/>
      <c r="N6" s="80"/>
      <c r="O6" s="80"/>
      <c r="P6" s="110"/>
      <c r="Q6" s="111"/>
      <c r="R6" s="109"/>
      <c r="S6" s="8"/>
    </row>
    <row r="7" spans="1:19" ht="24" customHeight="1">
      <c r="A7" s="106"/>
      <c r="B7" s="80" t="s">
        <v>7</v>
      </c>
      <c r="C7" s="80"/>
      <c r="D7" s="80"/>
      <c r="E7" s="201" t="s">
        <v>8</v>
      </c>
      <c r="F7" s="202"/>
      <c r="G7" s="202"/>
      <c r="H7" s="202"/>
      <c r="I7" s="202"/>
      <c r="J7" s="203"/>
      <c r="K7" s="80"/>
      <c r="L7" s="80"/>
      <c r="M7" s="80"/>
      <c r="N7" s="80"/>
      <c r="O7" s="80" t="s">
        <v>9</v>
      </c>
      <c r="P7" s="204"/>
      <c r="Q7" s="205"/>
      <c r="R7" s="206"/>
      <c r="S7" s="8"/>
    </row>
    <row r="8" spans="1:19" ht="17.25" customHeight="1" hidden="1">
      <c r="A8" s="106"/>
      <c r="B8" s="80" t="s">
        <v>10</v>
      </c>
      <c r="C8" s="80"/>
      <c r="D8" s="80"/>
      <c r="E8" s="108" t="s">
        <v>11</v>
      </c>
      <c r="F8" s="80"/>
      <c r="G8" s="80"/>
      <c r="H8" s="80"/>
      <c r="I8" s="80"/>
      <c r="J8" s="109"/>
      <c r="K8" s="80"/>
      <c r="L8" s="80"/>
      <c r="M8" s="80"/>
      <c r="N8" s="80"/>
      <c r="O8" s="80"/>
      <c r="P8" s="110"/>
      <c r="Q8" s="111"/>
      <c r="R8" s="109"/>
      <c r="S8" s="8"/>
    </row>
    <row r="9" spans="1:19" ht="24" customHeight="1">
      <c r="A9" s="106"/>
      <c r="B9" s="80" t="s">
        <v>12</v>
      </c>
      <c r="C9" s="80"/>
      <c r="D9" s="80"/>
      <c r="E9" s="207" t="s">
        <v>13</v>
      </c>
      <c r="F9" s="208"/>
      <c r="G9" s="208"/>
      <c r="H9" s="208"/>
      <c r="I9" s="208"/>
      <c r="J9" s="209"/>
      <c r="K9" s="80"/>
      <c r="L9" s="80"/>
      <c r="M9" s="80"/>
      <c r="N9" s="80"/>
      <c r="O9" s="80" t="s">
        <v>14</v>
      </c>
      <c r="P9" s="210" t="s">
        <v>15</v>
      </c>
      <c r="Q9" s="208"/>
      <c r="R9" s="209"/>
      <c r="S9" s="8"/>
    </row>
    <row r="10" spans="1:19" ht="17.25" customHeight="1" hidden="1">
      <c r="A10" s="106"/>
      <c r="B10" s="80" t="s">
        <v>16</v>
      </c>
      <c r="C10" s="80"/>
      <c r="D10" s="80"/>
      <c r="E10" s="112" t="s">
        <v>13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111"/>
      <c r="Q10" s="111"/>
      <c r="R10" s="80"/>
      <c r="S10" s="8"/>
    </row>
    <row r="11" spans="1:19" ht="17.25" customHeight="1" hidden="1">
      <c r="A11" s="106"/>
      <c r="B11" s="80" t="s">
        <v>17</v>
      </c>
      <c r="C11" s="80"/>
      <c r="D11" s="80"/>
      <c r="E11" s="112" t="s">
        <v>13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11"/>
      <c r="Q11" s="111"/>
      <c r="R11" s="80"/>
      <c r="S11" s="8"/>
    </row>
    <row r="12" spans="1:19" ht="17.25" customHeight="1" hidden="1">
      <c r="A12" s="106"/>
      <c r="B12" s="80" t="s">
        <v>18</v>
      </c>
      <c r="C12" s="80"/>
      <c r="D12" s="80"/>
      <c r="E12" s="112" t="s">
        <v>13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111"/>
      <c r="Q12" s="111"/>
      <c r="R12" s="80"/>
      <c r="S12" s="8"/>
    </row>
    <row r="13" spans="1:19" ht="17.25" customHeight="1" hidden="1">
      <c r="A13" s="106"/>
      <c r="B13" s="80"/>
      <c r="C13" s="80"/>
      <c r="D13" s="80"/>
      <c r="E13" s="112" t="s">
        <v>13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11"/>
      <c r="Q13" s="111"/>
      <c r="R13" s="80"/>
      <c r="S13" s="8"/>
    </row>
    <row r="14" spans="1:19" ht="17.25" customHeight="1" hidden="1">
      <c r="A14" s="106"/>
      <c r="B14" s="80"/>
      <c r="C14" s="80"/>
      <c r="D14" s="80"/>
      <c r="E14" s="112" t="s">
        <v>13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11"/>
      <c r="Q14" s="111"/>
      <c r="R14" s="80"/>
      <c r="S14" s="8"/>
    </row>
    <row r="15" spans="1:19" ht="17.25" customHeight="1" hidden="1">
      <c r="A15" s="106"/>
      <c r="B15" s="80"/>
      <c r="C15" s="80"/>
      <c r="D15" s="80"/>
      <c r="E15" s="112" t="s">
        <v>13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11"/>
      <c r="Q15" s="111"/>
      <c r="R15" s="80"/>
      <c r="S15" s="8"/>
    </row>
    <row r="16" spans="1:19" ht="17.25" customHeight="1" hidden="1">
      <c r="A16" s="106"/>
      <c r="B16" s="80"/>
      <c r="C16" s="80"/>
      <c r="D16" s="80"/>
      <c r="E16" s="112" t="s">
        <v>13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11"/>
      <c r="Q16" s="111"/>
      <c r="R16" s="80"/>
      <c r="S16" s="8"/>
    </row>
    <row r="17" spans="1:19" ht="17.25" customHeight="1" hidden="1">
      <c r="A17" s="106"/>
      <c r="B17" s="80"/>
      <c r="C17" s="80"/>
      <c r="D17" s="80"/>
      <c r="E17" s="112" t="s">
        <v>13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11"/>
      <c r="Q17" s="111"/>
      <c r="R17" s="80"/>
      <c r="S17" s="8"/>
    </row>
    <row r="18" spans="1:19" ht="17.25" customHeight="1" hidden="1">
      <c r="A18" s="106"/>
      <c r="B18" s="80"/>
      <c r="C18" s="80"/>
      <c r="D18" s="80"/>
      <c r="E18" s="112" t="s">
        <v>13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111"/>
      <c r="Q18" s="111"/>
      <c r="R18" s="80"/>
      <c r="S18" s="8"/>
    </row>
    <row r="19" spans="1:19" ht="17.25" customHeight="1" hidden="1">
      <c r="A19" s="106"/>
      <c r="B19" s="80"/>
      <c r="C19" s="80"/>
      <c r="D19" s="80"/>
      <c r="E19" s="112" t="s">
        <v>13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111"/>
      <c r="Q19" s="111"/>
      <c r="R19" s="80"/>
      <c r="S19" s="8"/>
    </row>
    <row r="20" spans="1:19" ht="17.25" customHeight="1" hidden="1">
      <c r="A20" s="106"/>
      <c r="B20" s="80"/>
      <c r="C20" s="80"/>
      <c r="D20" s="80"/>
      <c r="E20" s="112" t="s">
        <v>13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11"/>
      <c r="Q20" s="111"/>
      <c r="R20" s="80"/>
      <c r="S20" s="8"/>
    </row>
    <row r="21" spans="1:19" ht="17.25" customHeight="1" hidden="1">
      <c r="A21" s="106"/>
      <c r="B21" s="80"/>
      <c r="C21" s="80"/>
      <c r="D21" s="80"/>
      <c r="E21" s="112" t="s">
        <v>13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111"/>
      <c r="Q21" s="111"/>
      <c r="R21" s="80"/>
      <c r="S21" s="8"/>
    </row>
    <row r="22" spans="1:19" ht="17.25" customHeight="1" hidden="1">
      <c r="A22" s="106"/>
      <c r="B22" s="80"/>
      <c r="C22" s="80"/>
      <c r="D22" s="80"/>
      <c r="E22" s="112" t="s">
        <v>13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111"/>
      <c r="Q22" s="111"/>
      <c r="R22" s="80"/>
      <c r="S22" s="8"/>
    </row>
    <row r="23" spans="1:19" ht="17.25" customHeight="1" hidden="1">
      <c r="A23" s="106"/>
      <c r="B23" s="80"/>
      <c r="C23" s="80"/>
      <c r="D23" s="80"/>
      <c r="E23" s="112" t="s">
        <v>13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111"/>
      <c r="Q23" s="111"/>
      <c r="R23" s="80"/>
      <c r="S23" s="8"/>
    </row>
    <row r="24" spans="1:19" ht="17.25" customHeight="1" hidden="1">
      <c r="A24" s="106"/>
      <c r="B24" s="80"/>
      <c r="C24" s="80"/>
      <c r="D24" s="80"/>
      <c r="E24" s="113" t="s">
        <v>13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111"/>
      <c r="Q24" s="111"/>
      <c r="R24" s="80"/>
      <c r="S24" s="8"/>
    </row>
    <row r="25" spans="1:19" ht="17.25" customHeight="1">
      <c r="A25" s="10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 t="s">
        <v>19</v>
      </c>
      <c r="P25" s="80" t="s">
        <v>20</v>
      </c>
      <c r="Q25" s="80"/>
      <c r="R25" s="80"/>
      <c r="S25" s="8"/>
    </row>
    <row r="26" spans="1:19" ht="17.25" customHeight="1">
      <c r="A26" s="106"/>
      <c r="B26" s="80" t="s">
        <v>21</v>
      </c>
      <c r="C26" s="80"/>
      <c r="D26" s="80"/>
      <c r="E26" s="198" t="s">
        <v>22</v>
      </c>
      <c r="F26" s="211"/>
      <c r="G26" s="211"/>
      <c r="H26" s="211"/>
      <c r="I26" s="211"/>
      <c r="J26" s="200"/>
      <c r="K26" s="80"/>
      <c r="L26" s="80"/>
      <c r="M26" s="80"/>
      <c r="N26" s="80"/>
      <c r="O26" s="212"/>
      <c r="P26" s="213"/>
      <c r="Q26" s="214"/>
      <c r="R26" s="215"/>
      <c r="S26" s="8"/>
    </row>
    <row r="27" spans="1:19" ht="17.25" customHeight="1">
      <c r="A27" s="106"/>
      <c r="B27" s="80" t="s">
        <v>23</v>
      </c>
      <c r="C27" s="80"/>
      <c r="D27" s="80"/>
      <c r="E27" s="204" t="s">
        <v>24</v>
      </c>
      <c r="F27" s="216"/>
      <c r="G27" s="216"/>
      <c r="H27" s="216"/>
      <c r="I27" s="216"/>
      <c r="J27" s="206"/>
      <c r="K27" s="80"/>
      <c r="L27" s="80"/>
      <c r="M27" s="80"/>
      <c r="N27" s="80"/>
      <c r="O27" s="212"/>
      <c r="P27" s="213"/>
      <c r="Q27" s="214"/>
      <c r="R27" s="215"/>
      <c r="S27" s="8"/>
    </row>
    <row r="28" spans="1:19" ht="17.25" customHeight="1">
      <c r="A28" s="106"/>
      <c r="B28" s="80" t="s">
        <v>25</v>
      </c>
      <c r="C28" s="80"/>
      <c r="D28" s="80"/>
      <c r="E28" s="204" t="s">
        <v>13</v>
      </c>
      <c r="F28" s="216"/>
      <c r="G28" s="216"/>
      <c r="H28" s="216"/>
      <c r="I28" s="216"/>
      <c r="J28" s="206"/>
      <c r="K28" s="80"/>
      <c r="L28" s="80"/>
      <c r="M28" s="80"/>
      <c r="N28" s="80"/>
      <c r="O28" s="212"/>
      <c r="P28" s="213"/>
      <c r="Q28" s="214"/>
      <c r="R28" s="215"/>
      <c r="S28" s="8"/>
    </row>
    <row r="29" spans="1:19" ht="17.25" customHeight="1">
      <c r="A29" s="106"/>
      <c r="B29" s="80"/>
      <c r="C29" s="80"/>
      <c r="D29" s="80"/>
      <c r="E29" s="217"/>
      <c r="F29" s="218"/>
      <c r="G29" s="218"/>
      <c r="H29" s="218"/>
      <c r="I29" s="218"/>
      <c r="J29" s="219"/>
      <c r="K29" s="80"/>
      <c r="L29" s="80"/>
      <c r="M29" s="80"/>
      <c r="N29" s="80"/>
      <c r="O29" s="111"/>
      <c r="P29" s="111"/>
      <c r="Q29" s="111"/>
      <c r="R29" s="80"/>
      <c r="S29" s="8"/>
    </row>
    <row r="30" spans="1:19" ht="17.25" customHeight="1">
      <c r="A30" s="106"/>
      <c r="B30" s="80"/>
      <c r="C30" s="80"/>
      <c r="D30" s="80"/>
      <c r="E30" s="119" t="s">
        <v>26</v>
      </c>
      <c r="F30" s="80"/>
      <c r="G30" s="80" t="s">
        <v>27</v>
      </c>
      <c r="H30" s="80"/>
      <c r="I30" s="80"/>
      <c r="J30" s="80"/>
      <c r="K30" s="80"/>
      <c r="L30" s="80"/>
      <c r="M30" s="80"/>
      <c r="N30" s="80"/>
      <c r="O30" s="119" t="s">
        <v>28</v>
      </c>
      <c r="P30" s="111"/>
      <c r="Q30" s="111"/>
      <c r="R30" s="120"/>
      <c r="S30" s="8"/>
    </row>
    <row r="31" spans="1:19" ht="17.25" customHeight="1">
      <c r="A31" s="106"/>
      <c r="B31" s="80"/>
      <c r="C31" s="80"/>
      <c r="D31" s="80"/>
      <c r="E31" s="212"/>
      <c r="F31" s="216"/>
      <c r="G31" s="213" t="s">
        <v>29</v>
      </c>
      <c r="H31" s="220"/>
      <c r="I31" s="221"/>
      <c r="J31" s="80"/>
      <c r="K31" s="80"/>
      <c r="L31" s="80"/>
      <c r="M31" s="80"/>
      <c r="N31" s="80"/>
      <c r="O31" s="222" t="s">
        <v>30</v>
      </c>
      <c r="P31" s="111"/>
      <c r="Q31" s="111"/>
      <c r="R31" s="122"/>
      <c r="S31" s="8"/>
    </row>
    <row r="32" spans="1:19" ht="8.2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9"/>
    </row>
    <row r="33" spans="1:19" ht="20.25" customHeight="1">
      <c r="A33" s="125"/>
      <c r="B33" s="126"/>
      <c r="C33" s="126"/>
      <c r="D33" s="126"/>
      <c r="E33" s="127" t="s">
        <v>31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0"/>
    </row>
    <row r="34" spans="1:19" ht="20.25" customHeight="1">
      <c r="A34" s="128" t="s">
        <v>32</v>
      </c>
      <c r="B34" s="129"/>
      <c r="C34" s="129"/>
      <c r="D34" s="130"/>
      <c r="E34" s="131" t="s">
        <v>33</v>
      </c>
      <c r="F34" s="130"/>
      <c r="G34" s="131" t="s">
        <v>34</v>
      </c>
      <c r="H34" s="129"/>
      <c r="I34" s="130"/>
      <c r="J34" s="131" t="s">
        <v>35</v>
      </c>
      <c r="K34" s="129"/>
      <c r="L34" s="131" t="s">
        <v>36</v>
      </c>
      <c r="M34" s="129"/>
      <c r="N34" s="129"/>
      <c r="O34" s="130"/>
      <c r="P34" s="131" t="s">
        <v>37</v>
      </c>
      <c r="Q34" s="129"/>
      <c r="R34" s="129"/>
      <c r="S34" s="11"/>
    </row>
    <row r="35" spans="1:19" ht="20.25" customHeight="1">
      <c r="A35" s="132"/>
      <c r="B35" s="133"/>
      <c r="C35" s="133"/>
      <c r="D35" s="189">
        <v>0</v>
      </c>
      <c r="E35" s="134">
        <f>IF(D35=0,0,R47/D35)</f>
        <v>0</v>
      </c>
      <c r="F35" s="135"/>
      <c r="G35" s="136"/>
      <c r="H35" s="133"/>
      <c r="I35" s="189">
        <v>0</v>
      </c>
      <c r="J35" s="134">
        <f>IF(I35=0,0,R47/I35)</f>
        <v>0</v>
      </c>
      <c r="K35" s="137"/>
      <c r="L35" s="136"/>
      <c r="M35" s="133"/>
      <c r="N35" s="133"/>
      <c r="O35" s="189">
        <v>0</v>
      </c>
      <c r="P35" s="136"/>
      <c r="Q35" s="133"/>
      <c r="R35" s="138">
        <f>IF(O35=0,0,R47/O35)</f>
        <v>0</v>
      </c>
      <c r="S35" s="12"/>
    </row>
    <row r="36" spans="1:19" ht="20.25" customHeight="1">
      <c r="A36" s="125"/>
      <c r="B36" s="126"/>
      <c r="C36" s="126"/>
      <c r="D36" s="126"/>
      <c r="E36" s="127" t="s">
        <v>38</v>
      </c>
      <c r="F36" s="126"/>
      <c r="G36" s="126"/>
      <c r="H36" s="126"/>
      <c r="I36" s="126"/>
      <c r="J36" s="139" t="s">
        <v>39</v>
      </c>
      <c r="K36" s="126"/>
      <c r="L36" s="126"/>
      <c r="M36" s="126"/>
      <c r="N36" s="126"/>
      <c r="O36" s="126"/>
      <c r="P36" s="126"/>
      <c r="Q36" s="126"/>
      <c r="R36" s="126"/>
      <c r="S36" s="10"/>
    </row>
    <row r="37" spans="1:19" ht="20.25" customHeight="1">
      <c r="A37" s="140" t="s">
        <v>40</v>
      </c>
      <c r="B37" s="141"/>
      <c r="C37" s="142" t="s">
        <v>41</v>
      </c>
      <c r="D37" s="143"/>
      <c r="E37" s="143"/>
      <c r="F37" s="144"/>
      <c r="G37" s="140" t="s">
        <v>42</v>
      </c>
      <c r="H37" s="145"/>
      <c r="I37" s="142" t="s">
        <v>43</v>
      </c>
      <c r="J37" s="143"/>
      <c r="K37" s="143"/>
      <c r="L37" s="140" t="s">
        <v>44</v>
      </c>
      <c r="M37" s="145"/>
      <c r="N37" s="142" t="s">
        <v>45</v>
      </c>
      <c r="O37" s="143"/>
      <c r="P37" s="143"/>
      <c r="Q37" s="143"/>
      <c r="R37" s="143"/>
      <c r="S37" s="13"/>
    </row>
    <row r="38" spans="1:19" ht="20.25" customHeight="1">
      <c r="A38" s="146">
        <v>1</v>
      </c>
      <c r="B38" s="147" t="s">
        <v>46</v>
      </c>
      <c r="C38" s="107"/>
      <c r="D38" s="148" t="s">
        <v>47</v>
      </c>
      <c r="E38" s="149">
        <f>SUMIF(Rozpocet!O5:O109,8,Rozpocet!I5:I109)</f>
        <v>0</v>
      </c>
      <c r="F38" s="150"/>
      <c r="G38" s="146">
        <v>8</v>
      </c>
      <c r="H38" s="151" t="s">
        <v>48</v>
      </c>
      <c r="I38" s="116"/>
      <c r="J38" s="190">
        <v>0</v>
      </c>
      <c r="K38" s="152"/>
      <c r="L38" s="146">
        <v>13</v>
      </c>
      <c r="M38" s="115" t="s">
        <v>49</v>
      </c>
      <c r="N38" s="121"/>
      <c r="O38" s="121"/>
      <c r="P38" s="193">
        <f>M49</f>
        <v>20</v>
      </c>
      <c r="Q38" s="153" t="s">
        <v>50</v>
      </c>
      <c r="R38" s="192">
        <v>0</v>
      </c>
      <c r="S38" s="14"/>
    </row>
    <row r="39" spans="1:19" ht="20.25" customHeight="1">
      <c r="A39" s="146">
        <v>2</v>
      </c>
      <c r="B39" s="154"/>
      <c r="C39" s="118"/>
      <c r="D39" s="148" t="s">
        <v>51</v>
      </c>
      <c r="E39" s="149">
        <f>SUMIF(Rozpocet!O10:O109,4,Rozpocet!I10:I109)</f>
        <v>0</v>
      </c>
      <c r="F39" s="150"/>
      <c r="G39" s="146">
        <v>9</v>
      </c>
      <c r="H39" s="80" t="s">
        <v>52</v>
      </c>
      <c r="I39" s="148"/>
      <c r="J39" s="190">
        <v>0</v>
      </c>
      <c r="K39" s="152"/>
      <c r="L39" s="146">
        <v>14</v>
      </c>
      <c r="M39" s="115" t="s">
        <v>53</v>
      </c>
      <c r="N39" s="121"/>
      <c r="O39" s="121"/>
      <c r="P39" s="193">
        <f>M49</f>
        <v>20</v>
      </c>
      <c r="Q39" s="153" t="s">
        <v>50</v>
      </c>
      <c r="R39" s="192">
        <v>0</v>
      </c>
      <c r="S39" s="14"/>
    </row>
    <row r="40" spans="1:19" ht="20.25" customHeight="1">
      <c r="A40" s="146">
        <v>3</v>
      </c>
      <c r="B40" s="147" t="s">
        <v>54</v>
      </c>
      <c r="C40" s="107"/>
      <c r="D40" s="148" t="s">
        <v>47</v>
      </c>
      <c r="E40" s="149">
        <f>SUMIF(Rozpocet!O11:O109,32,Rozpocet!I11:I109)</f>
        <v>0</v>
      </c>
      <c r="F40" s="150"/>
      <c r="G40" s="146">
        <v>10</v>
      </c>
      <c r="H40" s="151" t="s">
        <v>55</v>
      </c>
      <c r="I40" s="116"/>
      <c r="J40" s="190">
        <v>0</v>
      </c>
      <c r="K40" s="152"/>
      <c r="L40" s="146">
        <v>15</v>
      </c>
      <c r="M40" s="115" t="s">
        <v>56</v>
      </c>
      <c r="N40" s="121"/>
      <c r="O40" s="121"/>
      <c r="P40" s="193">
        <f>M49</f>
        <v>20</v>
      </c>
      <c r="Q40" s="153" t="s">
        <v>50</v>
      </c>
      <c r="R40" s="192">
        <v>0</v>
      </c>
      <c r="S40" s="14"/>
    </row>
    <row r="41" spans="1:19" ht="20.25" customHeight="1">
      <c r="A41" s="146">
        <v>4</v>
      </c>
      <c r="B41" s="154"/>
      <c r="C41" s="118"/>
      <c r="D41" s="148" t="s">
        <v>51</v>
      </c>
      <c r="E41" s="149">
        <f>SUMIF(Rozpocet!O12:O109,16,Rozpocet!I12:I109)+SUMIF(Rozpocet!O12:O109,128,Rozpocet!I12:I109)</f>
        <v>0</v>
      </c>
      <c r="F41" s="150"/>
      <c r="G41" s="146">
        <v>11</v>
      </c>
      <c r="H41" s="151"/>
      <c r="I41" s="116"/>
      <c r="J41" s="190">
        <v>0</v>
      </c>
      <c r="K41" s="152"/>
      <c r="L41" s="146">
        <v>16</v>
      </c>
      <c r="M41" s="115" t="s">
        <v>57</v>
      </c>
      <c r="N41" s="121"/>
      <c r="O41" s="121"/>
      <c r="P41" s="193">
        <f>M49</f>
        <v>20</v>
      </c>
      <c r="Q41" s="153" t="s">
        <v>50</v>
      </c>
      <c r="R41" s="192">
        <v>0</v>
      </c>
      <c r="S41" s="14"/>
    </row>
    <row r="42" spans="1:19" ht="20.25" customHeight="1">
      <c r="A42" s="146">
        <v>5</v>
      </c>
      <c r="B42" s="147" t="s">
        <v>58</v>
      </c>
      <c r="C42" s="107"/>
      <c r="D42" s="148" t="s">
        <v>47</v>
      </c>
      <c r="E42" s="149">
        <f>SUMIF(Rozpocet!O13:O109,256,Rozpocet!I13:I109)</f>
        <v>0</v>
      </c>
      <c r="F42" s="150"/>
      <c r="G42" s="155"/>
      <c r="H42" s="121"/>
      <c r="I42" s="116"/>
      <c r="J42" s="156"/>
      <c r="K42" s="152"/>
      <c r="L42" s="146">
        <v>17</v>
      </c>
      <c r="M42" s="115" t="s">
        <v>59</v>
      </c>
      <c r="N42" s="121"/>
      <c r="O42" s="121"/>
      <c r="P42" s="193">
        <f>M49</f>
        <v>20</v>
      </c>
      <c r="Q42" s="153" t="s">
        <v>50</v>
      </c>
      <c r="R42" s="192">
        <v>0</v>
      </c>
      <c r="S42" s="14"/>
    </row>
    <row r="43" spans="1:19" ht="20.25" customHeight="1">
      <c r="A43" s="146">
        <v>6</v>
      </c>
      <c r="B43" s="154"/>
      <c r="C43" s="118"/>
      <c r="D43" s="148" t="s">
        <v>51</v>
      </c>
      <c r="E43" s="149">
        <f>SUMIF(Rozpocet!O14:O109,64,Rozpocet!I14:I109)</f>
        <v>0</v>
      </c>
      <c r="F43" s="150"/>
      <c r="G43" s="155"/>
      <c r="H43" s="121"/>
      <c r="I43" s="116"/>
      <c r="J43" s="156"/>
      <c r="K43" s="152"/>
      <c r="L43" s="146">
        <v>18</v>
      </c>
      <c r="M43" s="151" t="s">
        <v>60</v>
      </c>
      <c r="N43" s="121"/>
      <c r="O43" s="121"/>
      <c r="P43" s="121"/>
      <c r="Q43" s="116"/>
      <c r="R43" s="149">
        <f>SUMIF(Rozpocet!O14:O109,1024,Rozpocet!I14:I109)</f>
        <v>0</v>
      </c>
      <c r="S43" s="14"/>
    </row>
    <row r="44" spans="1:19" ht="20.25" customHeight="1">
      <c r="A44" s="146">
        <v>7</v>
      </c>
      <c r="B44" s="157" t="s">
        <v>61</v>
      </c>
      <c r="C44" s="121"/>
      <c r="D44" s="116"/>
      <c r="E44" s="158">
        <f>SUM(E38:E43)</f>
        <v>0</v>
      </c>
      <c r="F44" s="159"/>
      <c r="G44" s="146">
        <v>12</v>
      </c>
      <c r="H44" s="157" t="s">
        <v>62</v>
      </c>
      <c r="I44" s="116"/>
      <c r="J44" s="160">
        <f>SUM(J38:J41)</f>
        <v>0</v>
      </c>
      <c r="K44" s="161"/>
      <c r="L44" s="146">
        <v>19</v>
      </c>
      <c r="M44" s="147" t="s">
        <v>63</v>
      </c>
      <c r="N44" s="114"/>
      <c r="O44" s="114"/>
      <c r="P44" s="114"/>
      <c r="Q44" s="162"/>
      <c r="R44" s="158">
        <f>SUM(R38:R43)</f>
        <v>0</v>
      </c>
      <c r="S44" s="10"/>
    </row>
    <row r="45" spans="1:19" ht="20.25" customHeight="1">
      <c r="A45" s="163">
        <v>20</v>
      </c>
      <c r="B45" s="164" t="s">
        <v>64</v>
      </c>
      <c r="C45" s="165"/>
      <c r="D45" s="166"/>
      <c r="E45" s="167">
        <f>SUMIF(Rozpocet!O14:O109,512,Rozpocet!I14:I109)</f>
        <v>0</v>
      </c>
      <c r="F45" s="168"/>
      <c r="G45" s="163">
        <v>21</v>
      </c>
      <c r="H45" s="164" t="s">
        <v>65</v>
      </c>
      <c r="I45" s="166"/>
      <c r="J45" s="191">
        <v>0</v>
      </c>
      <c r="K45" s="169">
        <f>M49</f>
        <v>20</v>
      </c>
      <c r="L45" s="163">
        <v>22</v>
      </c>
      <c r="M45" s="164" t="s">
        <v>66</v>
      </c>
      <c r="N45" s="165"/>
      <c r="O45" s="165"/>
      <c r="P45" s="165"/>
      <c r="Q45" s="166"/>
      <c r="R45" s="167">
        <f>SUMIF(Rozpocet!O14:O109,"&lt;4",Rozpocet!I14:I109)+SUMIF(Rozpocet!O14:O109,"&gt;1024",Rozpocet!I14:I109)</f>
        <v>0</v>
      </c>
      <c r="S45" s="9"/>
    </row>
    <row r="46" spans="1:19" ht="20.25" customHeight="1">
      <c r="A46" s="170" t="s">
        <v>23</v>
      </c>
      <c r="B46" s="105"/>
      <c r="C46" s="105"/>
      <c r="D46" s="105"/>
      <c r="E46" s="105"/>
      <c r="F46" s="171"/>
      <c r="G46" s="172"/>
      <c r="H46" s="105"/>
      <c r="I46" s="105"/>
      <c r="J46" s="105"/>
      <c r="K46" s="105"/>
      <c r="L46" s="140" t="s">
        <v>67</v>
      </c>
      <c r="M46" s="130"/>
      <c r="N46" s="142" t="s">
        <v>68</v>
      </c>
      <c r="O46" s="129"/>
      <c r="P46" s="129"/>
      <c r="Q46" s="129"/>
      <c r="R46" s="129"/>
      <c r="S46" s="11"/>
    </row>
    <row r="47" spans="1:19" ht="20.25" customHeight="1">
      <c r="A47" s="106"/>
      <c r="B47" s="80"/>
      <c r="C47" s="80"/>
      <c r="D47" s="80"/>
      <c r="E47" s="80"/>
      <c r="F47" s="109"/>
      <c r="G47" s="173"/>
      <c r="H47" s="80"/>
      <c r="I47" s="80"/>
      <c r="J47" s="80"/>
      <c r="K47" s="80"/>
      <c r="L47" s="146">
        <v>23</v>
      </c>
      <c r="M47" s="151" t="s">
        <v>69</v>
      </c>
      <c r="N47" s="121"/>
      <c r="O47" s="121"/>
      <c r="P47" s="121"/>
      <c r="Q47" s="150"/>
      <c r="R47" s="158">
        <f>ROUND(E44+J44+R44+E45+J45+R45,0)</f>
        <v>0</v>
      </c>
      <c r="S47" s="15">
        <f>E44+J44+R44+E45+J45+R45</f>
        <v>0</v>
      </c>
    </row>
    <row r="48" spans="1:19" ht="20.25" customHeight="1">
      <c r="A48" s="174" t="s">
        <v>70</v>
      </c>
      <c r="B48" s="117"/>
      <c r="C48" s="117"/>
      <c r="D48" s="117"/>
      <c r="E48" s="117"/>
      <c r="F48" s="118"/>
      <c r="G48" s="175" t="s">
        <v>71</v>
      </c>
      <c r="H48" s="117"/>
      <c r="I48" s="117"/>
      <c r="J48" s="117"/>
      <c r="K48" s="117"/>
      <c r="L48" s="146">
        <v>24</v>
      </c>
      <c r="M48" s="176">
        <v>14</v>
      </c>
      <c r="N48" s="118" t="s">
        <v>50</v>
      </c>
      <c r="O48" s="177">
        <f>R47-O49</f>
        <v>0</v>
      </c>
      <c r="P48" s="121" t="s">
        <v>72</v>
      </c>
      <c r="Q48" s="116"/>
      <c r="R48" s="178">
        <f>ROUNDUP(O48*M48/100,0)</f>
        <v>0</v>
      </c>
      <c r="S48" s="16">
        <f>O48*M48/100</f>
        <v>0</v>
      </c>
    </row>
    <row r="49" spans="1:19" ht="20.25" customHeight="1">
      <c r="A49" s="179" t="s">
        <v>21</v>
      </c>
      <c r="B49" s="114"/>
      <c r="C49" s="114"/>
      <c r="D49" s="114"/>
      <c r="E49" s="114"/>
      <c r="F49" s="107"/>
      <c r="G49" s="180"/>
      <c r="H49" s="114"/>
      <c r="I49" s="114"/>
      <c r="J49" s="114"/>
      <c r="K49" s="114"/>
      <c r="L49" s="146">
        <v>25</v>
      </c>
      <c r="M49" s="181">
        <v>20</v>
      </c>
      <c r="N49" s="116" t="s">
        <v>50</v>
      </c>
      <c r="O49" s="177">
        <f>ROUND(SUMIF(Rozpocet!N14:N109,M49,Rozpocet!I14:I109)+SUMIF(P38:P42,M49,R38:R42)+IF(K45=M49,J45,0),0)</f>
        <v>0</v>
      </c>
      <c r="P49" s="121" t="s">
        <v>72</v>
      </c>
      <c r="Q49" s="116"/>
      <c r="R49" s="149">
        <f>ROUNDUP(O49*M49/100,0)</f>
        <v>0</v>
      </c>
      <c r="S49" s="17">
        <f>O49*M49/100</f>
        <v>0</v>
      </c>
    </row>
    <row r="50" spans="1:19" ht="20.25" customHeight="1">
      <c r="A50" s="106"/>
      <c r="B50" s="80"/>
      <c r="C50" s="80"/>
      <c r="D50" s="80"/>
      <c r="E50" s="80"/>
      <c r="F50" s="109"/>
      <c r="G50" s="173"/>
      <c r="H50" s="80"/>
      <c r="I50" s="80"/>
      <c r="J50" s="80"/>
      <c r="K50" s="80"/>
      <c r="L50" s="163">
        <v>26</v>
      </c>
      <c r="M50" s="182" t="s">
        <v>73</v>
      </c>
      <c r="N50" s="165"/>
      <c r="O50" s="165"/>
      <c r="P50" s="165"/>
      <c r="Q50" s="183"/>
      <c r="R50" s="184">
        <f>R47+R48+R49</f>
        <v>0</v>
      </c>
      <c r="S50" s="18"/>
    </row>
    <row r="51" spans="1:19" ht="20.25" customHeight="1">
      <c r="A51" s="174" t="s">
        <v>70</v>
      </c>
      <c r="B51" s="117"/>
      <c r="C51" s="117"/>
      <c r="D51" s="117"/>
      <c r="E51" s="117"/>
      <c r="F51" s="118"/>
      <c r="G51" s="175" t="s">
        <v>71</v>
      </c>
      <c r="H51" s="117"/>
      <c r="I51" s="117"/>
      <c r="J51" s="117"/>
      <c r="K51" s="117"/>
      <c r="L51" s="140" t="s">
        <v>74</v>
      </c>
      <c r="M51" s="130"/>
      <c r="N51" s="142" t="s">
        <v>75</v>
      </c>
      <c r="O51" s="129"/>
      <c r="P51" s="129"/>
      <c r="Q51" s="129"/>
      <c r="R51" s="185"/>
      <c r="S51" s="11"/>
    </row>
    <row r="52" spans="1:19" ht="20.25" customHeight="1">
      <c r="A52" s="179" t="s">
        <v>25</v>
      </c>
      <c r="B52" s="114"/>
      <c r="C52" s="114"/>
      <c r="D52" s="114"/>
      <c r="E52" s="114"/>
      <c r="F52" s="107"/>
      <c r="G52" s="180"/>
      <c r="H52" s="114"/>
      <c r="I52" s="114"/>
      <c r="J52" s="114"/>
      <c r="K52" s="114"/>
      <c r="L52" s="146">
        <v>27</v>
      </c>
      <c r="M52" s="151" t="s">
        <v>76</v>
      </c>
      <c r="N52" s="121"/>
      <c r="O52" s="121"/>
      <c r="P52" s="121"/>
      <c r="Q52" s="116"/>
      <c r="R52" s="192">
        <v>0</v>
      </c>
      <c r="S52" s="14"/>
    </row>
    <row r="53" spans="1:19" ht="20.25" customHeight="1">
      <c r="A53" s="106"/>
      <c r="B53" s="80"/>
      <c r="C53" s="80"/>
      <c r="D53" s="80"/>
      <c r="E53" s="80"/>
      <c r="F53" s="109"/>
      <c r="G53" s="173"/>
      <c r="H53" s="80"/>
      <c r="I53" s="80"/>
      <c r="J53" s="80"/>
      <c r="K53" s="80"/>
      <c r="L53" s="146">
        <v>28</v>
      </c>
      <c r="M53" s="151" t="s">
        <v>77</v>
      </c>
      <c r="N53" s="121"/>
      <c r="O53" s="121"/>
      <c r="P53" s="121"/>
      <c r="Q53" s="116"/>
      <c r="R53" s="192">
        <v>0</v>
      </c>
      <c r="S53" s="14"/>
    </row>
    <row r="54" spans="1:19" ht="20.25" customHeight="1">
      <c r="A54" s="186" t="s">
        <v>70</v>
      </c>
      <c r="B54" s="124"/>
      <c r="C54" s="124"/>
      <c r="D54" s="124"/>
      <c r="E54" s="124"/>
      <c r="F54" s="187"/>
      <c r="G54" s="188" t="s">
        <v>71</v>
      </c>
      <c r="H54" s="124"/>
      <c r="I54" s="124"/>
      <c r="J54" s="124"/>
      <c r="K54" s="124"/>
      <c r="L54" s="163">
        <v>29</v>
      </c>
      <c r="M54" s="164" t="s">
        <v>78</v>
      </c>
      <c r="N54" s="165"/>
      <c r="O54" s="165"/>
      <c r="P54" s="165"/>
      <c r="Q54" s="166"/>
      <c r="R54" s="194">
        <v>0</v>
      </c>
      <c r="S54" s="19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83" t="s">
        <v>79</v>
      </c>
      <c r="B1" s="84"/>
      <c r="C1" s="84"/>
      <c r="D1" s="84"/>
      <c r="E1" s="84"/>
    </row>
    <row r="2" spans="1:5" ht="12" customHeight="1">
      <c r="A2" s="85" t="s">
        <v>80</v>
      </c>
      <c r="B2" s="86" t="str">
        <f>'Krycí list'!E5</f>
        <v>Obnova krovu a střešního pláště objektu č.p.58 ve Dvoře Králové n.L.- I. etapa</v>
      </c>
      <c r="C2" s="87"/>
      <c r="D2" s="87"/>
      <c r="E2" s="87"/>
    </row>
    <row r="3" spans="1:5" ht="12" customHeight="1">
      <c r="A3" s="85" t="s">
        <v>81</v>
      </c>
      <c r="B3" s="86" t="str">
        <f>'Krycí list'!E7</f>
        <v>Obnova krovu a střešního pláště objektu č.p.58 ve Dvoře Králové n.L. </v>
      </c>
      <c r="C3" s="88"/>
      <c r="D3" s="86"/>
      <c r="E3" s="89"/>
    </row>
    <row r="4" spans="1:5" ht="12" customHeight="1">
      <c r="A4" s="85" t="s">
        <v>82</v>
      </c>
      <c r="B4" s="86" t="str">
        <f>'Krycí list'!E9</f>
        <v> </v>
      </c>
      <c r="C4" s="88"/>
      <c r="D4" s="86"/>
      <c r="E4" s="89"/>
    </row>
    <row r="5" spans="1:5" ht="12" customHeight="1">
      <c r="A5" s="86" t="s">
        <v>83</v>
      </c>
      <c r="B5" s="86" t="str">
        <f>'Krycí list'!P5</f>
        <v>803</v>
      </c>
      <c r="C5" s="88"/>
      <c r="D5" s="86"/>
      <c r="E5" s="89"/>
    </row>
    <row r="6" spans="1:5" ht="6" customHeight="1">
      <c r="A6" s="86"/>
      <c r="B6" s="86"/>
      <c r="C6" s="88"/>
      <c r="D6" s="86"/>
      <c r="E6" s="89"/>
    </row>
    <row r="7" spans="1:5" ht="12" customHeight="1">
      <c r="A7" s="86" t="s">
        <v>84</v>
      </c>
      <c r="B7" s="86" t="str">
        <f>'Krycí list'!E26</f>
        <v>Město Dvůr Králové n.L., nám. TGM 38, D.K.n.L.</v>
      </c>
      <c r="C7" s="88"/>
      <c r="D7" s="86"/>
      <c r="E7" s="89"/>
    </row>
    <row r="8" spans="1:5" ht="12" customHeight="1">
      <c r="A8" s="86" t="s">
        <v>85</v>
      </c>
      <c r="B8" s="86" t="str">
        <f>'Krycí list'!E28</f>
        <v> </v>
      </c>
      <c r="C8" s="88"/>
      <c r="D8" s="86"/>
      <c r="E8" s="89"/>
    </row>
    <row r="9" spans="1:5" ht="12" customHeight="1">
      <c r="A9" s="86" t="s">
        <v>86</v>
      </c>
      <c r="B9" s="86" t="s">
        <v>30</v>
      </c>
      <c r="C9" s="88"/>
      <c r="D9" s="86"/>
      <c r="E9" s="89"/>
    </row>
    <row r="10" spans="1:5" ht="6" customHeight="1">
      <c r="A10" s="84"/>
      <c r="B10" s="84"/>
      <c r="C10" s="84"/>
      <c r="D10" s="84"/>
      <c r="E10" s="84"/>
    </row>
    <row r="11" spans="1:5" ht="12" customHeight="1">
      <c r="A11" s="28" t="s">
        <v>87</v>
      </c>
      <c r="B11" s="29" t="s">
        <v>88</v>
      </c>
      <c r="C11" s="90" t="s">
        <v>89</v>
      </c>
      <c r="D11" s="91" t="s">
        <v>90</v>
      </c>
      <c r="E11" s="90" t="s">
        <v>91</v>
      </c>
    </row>
    <row r="12" spans="1:5" ht="12" customHeight="1">
      <c r="A12" s="30">
        <v>1</v>
      </c>
      <c r="B12" s="31">
        <v>2</v>
      </c>
      <c r="C12" s="92">
        <v>3</v>
      </c>
      <c r="D12" s="93">
        <v>4</v>
      </c>
      <c r="E12" s="92">
        <v>5</v>
      </c>
    </row>
    <row r="13" spans="1:5" ht="3.75" customHeight="1">
      <c r="A13" s="94"/>
      <c r="B13" s="95"/>
      <c r="C13" s="95"/>
      <c r="D13" s="95"/>
      <c r="E13" s="96"/>
    </row>
    <row r="14" spans="1:5" s="23" customFormat="1" ht="12.75" customHeight="1">
      <c r="A14" s="45" t="str">
        <f>Rozpocet!D14</f>
        <v>HSV</v>
      </c>
      <c r="B14" s="46" t="str">
        <f>Rozpocet!E14</f>
        <v>Práce a dodávky HSV</v>
      </c>
      <c r="C14" s="65">
        <f>Rozpocet!I14</f>
        <v>0</v>
      </c>
      <c r="D14" s="66">
        <f>Rozpocet!K14</f>
        <v>0</v>
      </c>
      <c r="E14" s="66">
        <f>Rozpocet!M14</f>
        <v>0</v>
      </c>
    </row>
    <row r="15" spans="1:5" s="23" customFormat="1" ht="12.75" customHeight="1">
      <c r="A15" s="35" t="str">
        <f>Rozpocet!D15</f>
        <v>3</v>
      </c>
      <c r="B15" s="36" t="str">
        <f>Rozpocet!E15</f>
        <v>Svislé a kompletní konstrukce</v>
      </c>
      <c r="C15" s="59">
        <f>Rozpocet!I15</f>
        <v>0</v>
      </c>
      <c r="D15" s="60">
        <f>Rozpocet!K15</f>
        <v>0</v>
      </c>
      <c r="E15" s="60">
        <f>Rozpocet!M15</f>
        <v>0</v>
      </c>
    </row>
    <row r="16" spans="1:5" s="23" customFormat="1" ht="12.75" customHeight="1">
      <c r="A16" s="35" t="str">
        <f>Rozpocet!D20</f>
        <v>6</v>
      </c>
      <c r="B16" s="36" t="str">
        <f>Rozpocet!E20</f>
        <v>Úpravy povrchů, podlahy a osazování výplní</v>
      </c>
      <c r="C16" s="59">
        <f>Rozpocet!I20</f>
        <v>0</v>
      </c>
      <c r="D16" s="60">
        <f>Rozpocet!K20</f>
        <v>0</v>
      </c>
      <c r="E16" s="60">
        <f>Rozpocet!M20</f>
        <v>0</v>
      </c>
    </row>
    <row r="17" spans="1:5" s="23" customFormat="1" ht="12.75" customHeight="1">
      <c r="A17" s="35" t="str">
        <f>Rozpocet!D33</f>
        <v>9</v>
      </c>
      <c r="B17" s="36" t="str">
        <f>Rozpocet!E33</f>
        <v>Ostatní konstrukce a práce-bourání</v>
      </c>
      <c r="C17" s="59">
        <f>Rozpocet!I33</f>
        <v>0</v>
      </c>
      <c r="D17" s="60">
        <f>Rozpocet!K33</f>
        <v>0</v>
      </c>
      <c r="E17" s="60">
        <f>Rozpocet!M33</f>
        <v>0</v>
      </c>
    </row>
    <row r="18" spans="1:5" s="23" customFormat="1" ht="12.75" customHeight="1">
      <c r="A18" s="35" t="str">
        <f>Rozpocet!D46</f>
        <v>99</v>
      </c>
      <c r="B18" s="36" t="str">
        <f>Rozpocet!E46</f>
        <v>Přesun hmot</v>
      </c>
      <c r="C18" s="59">
        <f>Rozpocet!I46</f>
        <v>0</v>
      </c>
      <c r="D18" s="60">
        <f>Rozpocet!K46</f>
        <v>0</v>
      </c>
      <c r="E18" s="60">
        <f>Rozpocet!M46</f>
        <v>0</v>
      </c>
    </row>
    <row r="19" spans="1:5" s="23" customFormat="1" ht="12.75" customHeight="1">
      <c r="A19" s="45" t="str">
        <f>Rozpocet!D48</f>
        <v>PSV</v>
      </c>
      <c r="B19" s="46" t="str">
        <f>Rozpocet!E48</f>
        <v>Práce a dodávky PSV</v>
      </c>
      <c r="C19" s="65">
        <f>Rozpocet!I48</f>
        <v>0</v>
      </c>
      <c r="D19" s="66">
        <f>Rozpocet!K48</f>
        <v>0</v>
      </c>
      <c r="E19" s="66">
        <f>Rozpocet!M48</f>
        <v>0</v>
      </c>
    </row>
    <row r="20" spans="1:5" s="23" customFormat="1" ht="12.75" customHeight="1">
      <c r="A20" s="35" t="str">
        <f>Rozpocet!D49</f>
        <v>712</v>
      </c>
      <c r="B20" s="36" t="str">
        <f>Rozpocet!E49</f>
        <v>Povlakové krytiny</v>
      </c>
      <c r="C20" s="59">
        <f>Rozpocet!I49</f>
        <v>0</v>
      </c>
      <c r="D20" s="60">
        <f>Rozpocet!K49</f>
        <v>0</v>
      </c>
      <c r="E20" s="60">
        <f>Rozpocet!M49</f>
        <v>0</v>
      </c>
    </row>
    <row r="21" spans="1:5" s="23" customFormat="1" ht="12.75" customHeight="1">
      <c r="A21" s="35" t="str">
        <f>Rozpocet!D54</f>
        <v>762</v>
      </c>
      <c r="B21" s="36" t="str">
        <f>Rozpocet!E54</f>
        <v>Konstrukce tesařské</v>
      </c>
      <c r="C21" s="59">
        <f>Rozpocet!I54</f>
        <v>0</v>
      </c>
      <c r="D21" s="60">
        <f>Rozpocet!K54</f>
        <v>0</v>
      </c>
      <c r="E21" s="60">
        <f>Rozpocet!M54</f>
        <v>0</v>
      </c>
    </row>
    <row r="22" spans="1:5" s="23" customFormat="1" ht="12.75" customHeight="1">
      <c r="A22" s="35" t="str">
        <f>Rozpocet!D77</f>
        <v>764</v>
      </c>
      <c r="B22" s="36" t="str">
        <f>Rozpocet!E77</f>
        <v>Konstrukce klempířské</v>
      </c>
      <c r="C22" s="59">
        <f>Rozpocet!I77</f>
        <v>0</v>
      </c>
      <c r="D22" s="60">
        <f>Rozpocet!K77</f>
        <v>0</v>
      </c>
      <c r="E22" s="60">
        <f>Rozpocet!M77</f>
        <v>0</v>
      </c>
    </row>
    <row r="23" spans="1:5" s="23" customFormat="1" ht="12.75" customHeight="1">
      <c r="A23" s="35" t="str">
        <f>Rozpocet!D93</f>
        <v>765</v>
      </c>
      <c r="B23" s="36" t="str">
        <f>Rozpocet!E93</f>
        <v>Konstrukce pokrývačské</v>
      </c>
      <c r="C23" s="59">
        <f>Rozpocet!I93</f>
        <v>0</v>
      </c>
      <c r="D23" s="60">
        <f>Rozpocet!K93</f>
        <v>0</v>
      </c>
      <c r="E23" s="60">
        <f>Rozpocet!M93</f>
        <v>0</v>
      </c>
    </row>
    <row r="24" spans="1:5" s="23" customFormat="1" ht="12.75" customHeight="1">
      <c r="A24" s="35" t="str">
        <f>Rozpocet!D99</f>
        <v>766</v>
      </c>
      <c r="B24" s="36" t="str">
        <f>Rozpocet!E99</f>
        <v>Konstrukce truhlářské</v>
      </c>
      <c r="C24" s="59">
        <f>Rozpocet!I99</f>
        <v>0</v>
      </c>
      <c r="D24" s="60">
        <f>Rozpocet!K99</f>
        <v>0</v>
      </c>
      <c r="E24" s="60">
        <f>Rozpocet!M99</f>
        <v>0</v>
      </c>
    </row>
    <row r="25" spans="1:5" s="23" customFormat="1" ht="12.75" customHeight="1">
      <c r="A25" s="35" t="str">
        <f>Rozpocet!D103</f>
        <v>783</v>
      </c>
      <c r="B25" s="36" t="str">
        <f>Rozpocet!E103</f>
        <v>Dokončovací práce - nátěry</v>
      </c>
      <c r="C25" s="59">
        <f>Rozpocet!I103</f>
        <v>0</v>
      </c>
      <c r="D25" s="60">
        <f>Rozpocet!K103</f>
        <v>0</v>
      </c>
      <c r="E25" s="60">
        <f>Rozpocet!M103</f>
        <v>0</v>
      </c>
    </row>
    <row r="26" spans="1:5" s="23" customFormat="1" ht="12.75" customHeight="1">
      <c r="A26" s="45" t="str">
        <f>Rozpocet!D106</f>
        <v>M</v>
      </c>
      <c r="B26" s="46" t="str">
        <f>Rozpocet!E106</f>
        <v>Práce a dodávky M</v>
      </c>
      <c r="C26" s="65">
        <f>Rozpocet!I106</f>
        <v>0</v>
      </c>
      <c r="D26" s="66">
        <f>Rozpocet!K106</f>
        <v>0</v>
      </c>
      <c r="E26" s="66">
        <f>Rozpocet!M106</f>
        <v>0</v>
      </c>
    </row>
    <row r="27" spans="1:5" s="23" customFormat="1" ht="12.75" customHeight="1">
      <c r="A27" s="35" t="str">
        <f>Rozpocet!D107</f>
        <v>21-M</v>
      </c>
      <c r="B27" s="36" t="str">
        <f>Rozpocet!E107</f>
        <v>Elektromontáže</v>
      </c>
      <c r="C27" s="59">
        <f>Rozpocet!I107</f>
        <v>0</v>
      </c>
      <c r="D27" s="60">
        <f>Rozpocet!K107</f>
        <v>0</v>
      </c>
      <c r="E27" s="60">
        <f>Rozpocet!M107</f>
        <v>0</v>
      </c>
    </row>
    <row r="28" spans="1:5" s="24" customFormat="1" ht="12.75" customHeight="1">
      <c r="A28" s="47"/>
      <c r="B28" s="48" t="s">
        <v>92</v>
      </c>
      <c r="C28" s="67">
        <f>Rozpocet!I109</f>
        <v>0</v>
      </c>
      <c r="D28" s="68">
        <f>Rozpocet!K109</f>
        <v>0</v>
      </c>
      <c r="E28" s="68">
        <f>Rozpocet!M109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9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20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</row>
    <row r="2" spans="1:16" ht="11.25" customHeight="1">
      <c r="A2" s="21" t="s">
        <v>80</v>
      </c>
      <c r="B2" s="22"/>
      <c r="C2" s="22" t="str">
        <f>'Krycí list'!E5</f>
        <v>Obnova krovu a střešního pláště objektu č.p.58 ve Dvoře Králové n.L.- I. etapa</v>
      </c>
      <c r="D2" s="22"/>
      <c r="E2" s="22"/>
      <c r="F2" s="22"/>
      <c r="G2" s="22"/>
      <c r="H2" s="22"/>
      <c r="I2" s="22"/>
      <c r="J2" s="22"/>
      <c r="K2" s="22"/>
      <c r="L2" s="25"/>
      <c r="M2" s="25"/>
      <c r="N2" s="25"/>
      <c r="O2" s="26"/>
      <c r="P2" s="26"/>
    </row>
    <row r="3" spans="1:16" ht="11.25" customHeight="1">
      <c r="A3" s="21" t="s">
        <v>81</v>
      </c>
      <c r="B3" s="22"/>
      <c r="C3" s="22" t="str">
        <f>'Krycí list'!E7</f>
        <v>Obnova krovu a střešního pláště objektu č.p.58 ve Dvoře Králové n.L. </v>
      </c>
      <c r="D3" s="22"/>
      <c r="E3" s="22"/>
      <c r="F3" s="22"/>
      <c r="G3" s="22"/>
      <c r="H3" s="22"/>
      <c r="I3" s="22"/>
      <c r="J3" s="22"/>
      <c r="K3" s="22"/>
      <c r="L3" s="25"/>
      <c r="M3" s="25"/>
      <c r="N3" s="25"/>
      <c r="O3" s="26"/>
      <c r="P3" s="26"/>
    </row>
    <row r="4" spans="1:16" ht="11.25" customHeight="1">
      <c r="A4" s="21" t="s">
        <v>82</v>
      </c>
      <c r="B4" s="22"/>
      <c r="C4" s="22" t="str">
        <f>'Krycí list'!E9</f>
        <v> </v>
      </c>
      <c r="D4" s="22"/>
      <c r="E4" s="22"/>
      <c r="F4" s="22"/>
      <c r="G4" s="22"/>
      <c r="H4" s="22"/>
      <c r="I4" s="22"/>
      <c r="J4" s="22"/>
      <c r="K4" s="22"/>
      <c r="L4" s="25"/>
      <c r="M4" s="25"/>
      <c r="N4" s="25"/>
      <c r="O4" s="26"/>
      <c r="P4" s="26"/>
    </row>
    <row r="5" spans="1:16" ht="11.25" customHeight="1">
      <c r="A5" s="22" t="s">
        <v>94</v>
      </c>
      <c r="B5" s="22"/>
      <c r="C5" s="22" t="str">
        <f>'Krycí list'!P5</f>
        <v>803</v>
      </c>
      <c r="D5" s="22"/>
      <c r="E5" s="22"/>
      <c r="F5" s="22"/>
      <c r="G5" s="22"/>
      <c r="H5" s="22"/>
      <c r="I5" s="22"/>
      <c r="J5" s="22"/>
      <c r="K5" s="22"/>
      <c r="L5" s="25"/>
      <c r="M5" s="25"/>
      <c r="N5" s="25"/>
      <c r="O5" s="26"/>
      <c r="P5" s="26"/>
    </row>
    <row r="6" spans="1:16" ht="6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5"/>
      <c r="M6" s="25"/>
      <c r="N6" s="25"/>
      <c r="O6" s="26"/>
      <c r="P6" s="26"/>
    </row>
    <row r="7" spans="1:16" ht="11.25" customHeight="1">
      <c r="A7" s="22" t="s">
        <v>84</v>
      </c>
      <c r="B7" s="22"/>
      <c r="C7" s="22" t="str">
        <f>'Krycí list'!E26</f>
        <v>Město Dvůr Králové n.L., nám. TGM 38, D.K.n.L.</v>
      </c>
      <c r="D7" s="22"/>
      <c r="E7" s="22"/>
      <c r="F7" s="22"/>
      <c r="G7" s="22"/>
      <c r="H7" s="22"/>
      <c r="I7" s="22"/>
      <c r="J7" s="22"/>
      <c r="K7" s="22"/>
      <c r="L7" s="25"/>
      <c r="M7" s="25"/>
      <c r="N7" s="25"/>
      <c r="O7" s="26"/>
      <c r="P7" s="26"/>
    </row>
    <row r="8" spans="1:16" ht="11.25" customHeight="1">
      <c r="A8" s="22" t="s">
        <v>85</v>
      </c>
      <c r="B8" s="22"/>
      <c r="C8" s="22" t="str">
        <f>'Krycí list'!E28</f>
        <v> </v>
      </c>
      <c r="D8" s="22"/>
      <c r="E8" s="22"/>
      <c r="F8" s="22"/>
      <c r="G8" s="22"/>
      <c r="H8" s="22"/>
      <c r="I8" s="22"/>
      <c r="J8" s="22"/>
      <c r="K8" s="22"/>
      <c r="L8" s="25"/>
      <c r="M8" s="25"/>
      <c r="N8" s="25"/>
      <c r="O8" s="26"/>
      <c r="P8" s="26"/>
    </row>
    <row r="9" spans="1:16" ht="11.25" customHeight="1">
      <c r="A9" s="22" t="s">
        <v>86</v>
      </c>
      <c r="B9" s="22"/>
      <c r="C9" s="22" t="s">
        <v>30</v>
      </c>
      <c r="D9" s="22"/>
      <c r="E9" s="22"/>
      <c r="F9" s="22"/>
      <c r="G9" s="22"/>
      <c r="H9" s="22"/>
      <c r="I9" s="22"/>
      <c r="J9" s="22"/>
      <c r="K9" s="22"/>
      <c r="L9" s="25"/>
      <c r="M9" s="25"/>
      <c r="N9" s="25"/>
      <c r="O9" s="26"/>
      <c r="P9" s="26"/>
    </row>
    <row r="10" spans="1:16" ht="5.25" customHeight="1">
      <c r="A10" s="27"/>
      <c r="B10" s="27"/>
      <c r="C10" s="27"/>
      <c r="D10" s="27"/>
      <c r="E10" s="27"/>
      <c r="F10" s="27"/>
      <c r="G10" s="27"/>
      <c r="H10" s="49"/>
      <c r="I10" s="27"/>
      <c r="J10" s="27"/>
      <c r="K10" s="27"/>
      <c r="L10" s="27"/>
      <c r="M10" s="27"/>
      <c r="N10" s="49"/>
      <c r="O10" s="73"/>
      <c r="P10" s="73"/>
    </row>
    <row r="11" spans="1:16" ht="21.75" customHeight="1">
      <c r="A11" s="28" t="s">
        <v>95</v>
      </c>
      <c r="B11" s="29" t="s">
        <v>96</v>
      </c>
      <c r="C11" s="29" t="s">
        <v>97</v>
      </c>
      <c r="D11" s="29" t="s">
        <v>98</v>
      </c>
      <c r="E11" s="29" t="s">
        <v>88</v>
      </c>
      <c r="F11" s="29" t="s">
        <v>99</v>
      </c>
      <c r="G11" s="29" t="s">
        <v>100</v>
      </c>
      <c r="H11" s="50" t="s">
        <v>101</v>
      </c>
      <c r="I11" s="29" t="s">
        <v>89</v>
      </c>
      <c r="J11" s="29" t="s">
        <v>102</v>
      </c>
      <c r="K11" s="29" t="s">
        <v>90</v>
      </c>
      <c r="L11" s="29" t="s">
        <v>103</v>
      </c>
      <c r="M11" s="29" t="s">
        <v>104</v>
      </c>
      <c r="N11" s="69" t="s">
        <v>105</v>
      </c>
      <c r="O11" s="74" t="s">
        <v>106</v>
      </c>
      <c r="P11" s="75" t="s">
        <v>107</v>
      </c>
    </row>
    <row r="12" spans="1:16" ht="11.25" customHeigh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51">
        <v>8</v>
      </c>
      <c r="I12" s="31">
        <v>9</v>
      </c>
      <c r="J12" s="31"/>
      <c r="K12" s="31"/>
      <c r="L12" s="31"/>
      <c r="M12" s="31"/>
      <c r="N12" s="70">
        <v>10</v>
      </c>
      <c r="O12" s="76">
        <v>11</v>
      </c>
      <c r="P12" s="77">
        <v>12</v>
      </c>
    </row>
    <row r="13" spans="1:16" ht="3.75" customHeight="1">
      <c r="A13" s="27"/>
      <c r="B13" s="27"/>
      <c r="C13" s="27"/>
      <c r="D13" s="27"/>
      <c r="E13" s="27"/>
      <c r="F13" s="27"/>
      <c r="G13" s="27"/>
      <c r="H13" s="49"/>
      <c r="I13" s="27"/>
      <c r="J13" s="27"/>
      <c r="K13" s="27"/>
      <c r="L13" s="27"/>
      <c r="M13" s="27"/>
      <c r="N13" s="49"/>
      <c r="O13" s="73"/>
      <c r="P13" s="78"/>
    </row>
    <row r="14" spans="1:16" s="23" customFormat="1" ht="12.75" customHeight="1">
      <c r="A14" s="32"/>
      <c r="B14" s="33" t="s">
        <v>67</v>
      </c>
      <c r="C14" s="32"/>
      <c r="D14" s="32" t="s">
        <v>46</v>
      </c>
      <c r="E14" s="32" t="s">
        <v>108</v>
      </c>
      <c r="F14" s="32"/>
      <c r="G14" s="32"/>
      <c r="H14" s="52"/>
      <c r="I14" s="57">
        <f>I15+I20+I33+I46</f>
        <v>0</v>
      </c>
      <c r="J14" s="32"/>
      <c r="K14" s="58">
        <f>K15+K20+K33+K46</f>
        <v>0</v>
      </c>
      <c r="L14" s="32"/>
      <c r="M14" s="58">
        <f>M15+M20+M33+M46</f>
        <v>0</v>
      </c>
      <c r="N14" s="52"/>
      <c r="O14" s="34"/>
      <c r="P14" s="46" t="s">
        <v>109</v>
      </c>
    </row>
    <row r="15" spans="1:16" s="23" customFormat="1" ht="12.75" customHeight="1">
      <c r="A15" s="34"/>
      <c r="B15" s="35" t="s">
        <v>67</v>
      </c>
      <c r="C15" s="34"/>
      <c r="D15" s="36" t="s">
        <v>110</v>
      </c>
      <c r="E15" s="36" t="s">
        <v>111</v>
      </c>
      <c r="F15" s="34"/>
      <c r="G15" s="34"/>
      <c r="H15" s="53"/>
      <c r="I15" s="59">
        <f>SUM(I16:I19)</f>
        <v>0</v>
      </c>
      <c r="J15" s="34"/>
      <c r="K15" s="60">
        <f>SUM(K16:K19)</f>
        <v>0</v>
      </c>
      <c r="L15" s="34"/>
      <c r="M15" s="60">
        <f>SUM(M16:M19)</f>
        <v>0</v>
      </c>
      <c r="N15" s="53"/>
      <c r="O15" s="34"/>
      <c r="P15" s="36" t="s">
        <v>11</v>
      </c>
    </row>
    <row r="16" spans="1:16" s="7" customFormat="1" ht="13.5" customHeight="1">
      <c r="A16" s="37" t="s">
        <v>11</v>
      </c>
      <c r="B16" s="37" t="s">
        <v>112</v>
      </c>
      <c r="C16" s="37" t="s">
        <v>113</v>
      </c>
      <c r="D16" s="38" t="s">
        <v>114</v>
      </c>
      <c r="E16" s="39" t="s">
        <v>115</v>
      </c>
      <c r="F16" s="37" t="s">
        <v>116</v>
      </c>
      <c r="G16" s="40">
        <v>4</v>
      </c>
      <c r="H16" s="54">
        <v>0</v>
      </c>
      <c r="I16" s="61">
        <f>ROUND(G16*H16,0)</f>
        <v>0</v>
      </c>
      <c r="J16" s="62">
        <v>0</v>
      </c>
      <c r="K16" s="40">
        <f>G16*J16</f>
        <v>0</v>
      </c>
      <c r="L16" s="62">
        <v>0</v>
      </c>
      <c r="M16" s="40">
        <f>G16*L16</f>
        <v>0</v>
      </c>
      <c r="N16" s="71">
        <v>20</v>
      </c>
      <c r="O16" s="79">
        <v>4</v>
      </c>
      <c r="P16" s="80" t="s">
        <v>117</v>
      </c>
    </row>
    <row r="17" spans="1:16" s="7" customFormat="1" ht="13.5" customHeight="1">
      <c r="A17" s="41" t="s">
        <v>117</v>
      </c>
      <c r="B17" s="41" t="s">
        <v>118</v>
      </c>
      <c r="C17" s="41" t="s">
        <v>119</v>
      </c>
      <c r="D17" s="42" t="s">
        <v>120</v>
      </c>
      <c r="E17" s="43" t="s">
        <v>121</v>
      </c>
      <c r="F17" s="41" t="s">
        <v>116</v>
      </c>
      <c r="G17" s="44">
        <v>2</v>
      </c>
      <c r="H17" s="55">
        <v>0</v>
      </c>
      <c r="I17" s="63">
        <f>ROUND(G17*H17,0)</f>
        <v>0</v>
      </c>
      <c r="J17" s="64">
        <v>0</v>
      </c>
      <c r="K17" s="44">
        <f>G17*J17</f>
        <v>0</v>
      </c>
      <c r="L17" s="64">
        <v>0</v>
      </c>
      <c r="M17" s="44">
        <f>G17*L17</f>
        <v>0</v>
      </c>
      <c r="N17" s="72">
        <v>20</v>
      </c>
      <c r="O17" s="81">
        <v>8</v>
      </c>
      <c r="P17" s="82" t="s">
        <v>117</v>
      </c>
    </row>
    <row r="18" spans="1:16" s="7" customFormat="1" ht="13.5" customHeight="1">
      <c r="A18" s="41" t="s">
        <v>110</v>
      </c>
      <c r="B18" s="41" t="s">
        <v>118</v>
      </c>
      <c r="C18" s="41" t="s">
        <v>119</v>
      </c>
      <c r="D18" s="42" t="s">
        <v>122</v>
      </c>
      <c r="E18" s="43" t="s">
        <v>123</v>
      </c>
      <c r="F18" s="41" t="s">
        <v>116</v>
      </c>
      <c r="G18" s="44">
        <v>1</v>
      </c>
      <c r="H18" s="55">
        <v>0</v>
      </c>
      <c r="I18" s="63">
        <f>ROUND(G18*H18,0)</f>
        <v>0</v>
      </c>
      <c r="J18" s="64">
        <v>0</v>
      </c>
      <c r="K18" s="44">
        <f>G18*J18</f>
        <v>0</v>
      </c>
      <c r="L18" s="64">
        <v>0</v>
      </c>
      <c r="M18" s="44">
        <f>G18*L18</f>
        <v>0</v>
      </c>
      <c r="N18" s="72">
        <v>20</v>
      </c>
      <c r="O18" s="81">
        <v>8</v>
      </c>
      <c r="P18" s="82" t="s">
        <v>117</v>
      </c>
    </row>
    <row r="19" spans="1:16" s="7" customFormat="1" ht="13.5" customHeight="1">
      <c r="A19" s="41" t="s">
        <v>124</v>
      </c>
      <c r="B19" s="41" t="s">
        <v>118</v>
      </c>
      <c r="C19" s="41" t="s">
        <v>119</v>
      </c>
      <c r="D19" s="42" t="s">
        <v>125</v>
      </c>
      <c r="E19" s="43" t="s">
        <v>126</v>
      </c>
      <c r="F19" s="41" t="s">
        <v>116</v>
      </c>
      <c r="G19" s="44">
        <v>1</v>
      </c>
      <c r="H19" s="55">
        <v>0</v>
      </c>
      <c r="I19" s="63">
        <f>ROUND(G19*H19,0)</f>
        <v>0</v>
      </c>
      <c r="J19" s="64">
        <v>0</v>
      </c>
      <c r="K19" s="44">
        <f>G19*J19</f>
        <v>0</v>
      </c>
      <c r="L19" s="64">
        <v>0</v>
      </c>
      <c r="M19" s="44">
        <f>G19*L19</f>
        <v>0</v>
      </c>
      <c r="N19" s="72">
        <v>20</v>
      </c>
      <c r="O19" s="81">
        <v>8</v>
      </c>
      <c r="P19" s="82" t="s">
        <v>117</v>
      </c>
    </row>
    <row r="20" spans="1:16" s="23" customFormat="1" ht="12.75" customHeight="1">
      <c r="A20" s="34"/>
      <c r="B20" s="35" t="s">
        <v>67</v>
      </c>
      <c r="C20" s="34"/>
      <c r="D20" s="36" t="s">
        <v>127</v>
      </c>
      <c r="E20" s="36" t="s">
        <v>128</v>
      </c>
      <c r="F20" s="34"/>
      <c r="G20" s="34"/>
      <c r="H20" s="53"/>
      <c r="I20" s="59">
        <f>SUM(I21:I32)</f>
        <v>0</v>
      </c>
      <c r="J20" s="34"/>
      <c r="K20" s="60">
        <f>SUM(K21:K32)</f>
        <v>0</v>
      </c>
      <c r="L20" s="34"/>
      <c r="M20" s="60">
        <f>SUM(M21:M32)</f>
        <v>0</v>
      </c>
      <c r="N20" s="53"/>
      <c r="O20" s="34"/>
      <c r="P20" s="36" t="s">
        <v>11</v>
      </c>
    </row>
    <row r="21" spans="1:16" s="7" customFormat="1" ht="13.5" customHeight="1">
      <c r="A21" s="37" t="s">
        <v>129</v>
      </c>
      <c r="B21" s="37" t="s">
        <v>112</v>
      </c>
      <c r="C21" s="37" t="s">
        <v>113</v>
      </c>
      <c r="D21" s="38" t="s">
        <v>130</v>
      </c>
      <c r="E21" s="39" t="s">
        <v>131</v>
      </c>
      <c r="F21" s="37" t="s">
        <v>132</v>
      </c>
      <c r="G21" s="40">
        <v>2</v>
      </c>
      <c r="H21" s="54">
        <v>0</v>
      </c>
      <c r="I21" s="61">
        <f aca="true" t="shared" si="0" ref="I21:I32">ROUND(G21*H21,0)</f>
        <v>0</v>
      </c>
      <c r="J21" s="62">
        <v>0</v>
      </c>
      <c r="K21" s="40">
        <f aca="true" t="shared" si="1" ref="K21:K32">G21*J21</f>
        <v>0</v>
      </c>
      <c r="L21" s="62">
        <v>0</v>
      </c>
      <c r="M21" s="40">
        <f aca="true" t="shared" si="2" ref="M21:M32">G21*L21</f>
        <v>0</v>
      </c>
      <c r="N21" s="71">
        <v>20</v>
      </c>
      <c r="O21" s="79">
        <v>4</v>
      </c>
      <c r="P21" s="80" t="s">
        <v>117</v>
      </c>
    </row>
    <row r="22" spans="1:16" s="7" customFormat="1" ht="13.5" customHeight="1">
      <c r="A22" s="37" t="s">
        <v>127</v>
      </c>
      <c r="B22" s="37" t="s">
        <v>112</v>
      </c>
      <c r="C22" s="37" t="s">
        <v>113</v>
      </c>
      <c r="D22" s="38" t="s">
        <v>133</v>
      </c>
      <c r="E22" s="39" t="s">
        <v>134</v>
      </c>
      <c r="F22" s="37" t="s">
        <v>132</v>
      </c>
      <c r="G22" s="40">
        <v>2</v>
      </c>
      <c r="H22" s="54">
        <v>0</v>
      </c>
      <c r="I22" s="61">
        <f t="shared" si="0"/>
        <v>0</v>
      </c>
      <c r="J22" s="62">
        <v>0</v>
      </c>
      <c r="K22" s="40">
        <f t="shared" si="1"/>
        <v>0</v>
      </c>
      <c r="L22" s="62">
        <v>0</v>
      </c>
      <c r="M22" s="40">
        <f t="shared" si="2"/>
        <v>0</v>
      </c>
      <c r="N22" s="71">
        <v>20</v>
      </c>
      <c r="O22" s="79">
        <v>4</v>
      </c>
      <c r="P22" s="80" t="s">
        <v>117</v>
      </c>
    </row>
    <row r="23" spans="1:16" s="7" customFormat="1" ht="13.5" customHeight="1">
      <c r="A23" s="37" t="s">
        <v>135</v>
      </c>
      <c r="B23" s="37" t="s">
        <v>112</v>
      </c>
      <c r="C23" s="37" t="s">
        <v>113</v>
      </c>
      <c r="D23" s="38" t="s">
        <v>136</v>
      </c>
      <c r="E23" s="39" t="s">
        <v>137</v>
      </c>
      <c r="F23" s="37" t="s">
        <v>132</v>
      </c>
      <c r="G23" s="40">
        <v>2</v>
      </c>
      <c r="H23" s="54">
        <v>0</v>
      </c>
      <c r="I23" s="61">
        <f t="shared" si="0"/>
        <v>0</v>
      </c>
      <c r="J23" s="62">
        <v>0</v>
      </c>
      <c r="K23" s="40">
        <f t="shared" si="1"/>
        <v>0</v>
      </c>
      <c r="L23" s="62">
        <v>0</v>
      </c>
      <c r="M23" s="40">
        <f t="shared" si="2"/>
        <v>0</v>
      </c>
      <c r="N23" s="71">
        <v>20</v>
      </c>
      <c r="O23" s="79">
        <v>4</v>
      </c>
      <c r="P23" s="80" t="s">
        <v>117</v>
      </c>
    </row>
    <row r="24" spans="1:16" s="7" customFormat="1" ht="24" customHeight="1">
      <c r="A24" s="37" t="s">
        <v>138</v>
      </c>
      <c r="B24" s="37" t="s">
        <v>112</v>
      </c>
      <c r="C24" s="37" t="s">
        <v>113</v>
      </c>
      <c r="D24" s="38" t="s">
        <v>139</v>
      </c>
      <c r="E24" s="39" t="s">
        <v>140</v>
      </c>
      <c r="F24" s="37" t="s">
        <v>132</v>
      </c>
      <c r="G24" s="40">
        <v>2</v>
      </c>
      <c r="H24" s="54">
        <v>0</v>
      </c>
      <c r="I24" s="61">
        <f t="shared" si="0"/>
        <v>0</v>
      </c>
      <c r="J24" s="62">
        <v>0</v>
      </c>
      <c r="K24" s="40">
        <f t="shared" si="1"/>
        <v>0</v>
      </c>
      <c r="L24" s="62">
        <v>0</v>
      </c>
      <c r="M24" s="40">
        <f t="shared" si="2"/>
        <v>0</v>
      </c>
      <c r="N24" s="71">
        <v>20</v>
      </c>
      <c r="O24" s="79">
        <v>4</v>
      </c>
      <c r="P24" s="80" t="s">
        <v>117</v>
      </c>
    </row>
    <row r="25" spans="1:16" s="7" customFormat="1" ht="24" customHeight="1">
      <c r="A25" s="37" t="s">
        <v>141</v>
      </c>
      <c r="B25" s="37" t="s">
        <v>112</v>
      </c>
      <c r="C25" s="37" t="s">
        <v>113</v>
      </c>
      <c r="D25" s="38" t="s">
        <v>142</v>
      </c>
      <c r="E25" s="39" t="s">
        <v>143</v>
      </c>
      <c r="F25" s="37" t="s">
        <v>132</v>
      </c>
      <c r="G25" s="40">
        <v>12</v>
      </c>
      <c r="H25" s="54">
        <v>0</v>
      </c>
      <c r="I25" s="61">
        <f t="shared" si="0"/>
        <v>0</v>
      </c>
      <c r="J25" s="62">
        <v>0</v>
      </c>
      <c r="K25" s="40">
        <f t="shared" si="1"/>
        <v>0</v>
      </c>
      <c r="L25" s="62">
        <v>0</v>
      </c>
      <c r="M25" s="40">
        <f t="shared" si="2"/>
        <v>0</v>
      </c>
      <c r="N25" s="71">
        <v>20</v>
      </c>
      <c r="O25" s="79">
        <v>4</v>
      </c>
      <c r="P25" s="80" t="s">
        <v>117</v>
      </c>
    </row>
    <row r="26" spans="1:16" s="7" customFormat="1" ht="24" customHeight="1">
      <c r="A26" s="37" t="s">
        <v>144</v>
      </c>
      <c r="B26" s="37" t="s">
        <v>112</v>
      </c>
      <c r="C26" s="37" t="s">
        <v>113</v>
      </c>
      <c r="D26" s="38" t="s">
        <v>145</v>
      </c>
      <c r="E26" s="39" t="s">
        <v>146</v>
      </c>
      <c r="F26" s="37" t="s">
        <v>132</v>
      </c>
      <c r="G26" s="40">
        <v>12</v>
      </c>
      <c r="H26" s="54">
        <v>0</v>
      </c>
      <c r="I26" s="61">
        <f t="shared" si="0"/>
        <v>0</v>
      </c>
      <c r="J26" s="62">
        <v>0</v>
      </c>
      <c r="K26" s="40">
        <f t="shared" si="1"/>
        <v>0</v>
      </c>
      <c r="L26" s="62">
        <v>0</v>
      </c>
      <c r="M26" s="40">
        <f t="shared" si="2"/>
        <v>0</v>
      </c>
      <c r="N26" s="71">
        <v>20</v>
      </c>
      <c r="O26" s="79">
        <v>4</v>
      </c>
      <c r="P26" s="80" t="s">
        <v>117</v>
      </c>
    </row>
    <row r="27" spans="1:16" s="7" customFormat="1" ht="24" customHeight="1">
      <c r="A27" s="37" t="s">
        <v>147</v>
      </c>
      <c r="B27" s="37" t="s">
        <v>112</v>
      </c>
      <c r="C27" s="37" t="s">
        <v>113</v>
      </c>
      <c r="D27" s="38" t="s">
        <v>148</v>
      </c>
      <c r="E27" s="39" t="s">
        <v>149</v>
      </c>
      <c r="F27" s="37" t="s">
        <v>132</v>
      </c>
      <c r="G27" s="40">
        <v>12</v>
      </c>
      <c r="H27" s="54">
        <v>0</v>
      </c>
      <c r="I27" s="61">
        <f t="shared" si="0"/>
        <v>0</v>
      </c>
      <c r="J27" s="62">
        <v>0</v>
      </c>
      <c r="K27" s="40">
        <f t="shared" si="1"/>
        <v>0</v>
      </c>
      <c r="L27" s="62">
        <v>0</v>
      </c>
      <c r="M27" s="40">
        <f t="shared" si="2"/>
        <v>0</v>
      </c>
      <c r="N27" s="71">
        <v>20</v>
      </c>
      <c r="O27" s="79">
        <v>4</v>
      </c>
      <c r="P27" s="80" t="s">
        <v>117</v>
      </c>
    </row>
    <row r="28" spans="1:16" s="7" customFormat="1" ht="24" customHeight="1">
      <c r="A28" s="37" t="s">
        <v>150</v>
      </c>
      <c r="B28" s="37" t="s">
        <v>112</v>
      </c>
      <c r="C28" s="37" t="s">
        <v>113</v>
      </c>
      <c r="D28" s="38" t="s">
        <v>151</v>
      </c>
      <c r="E28" s="39" t="s">
        <v>152</v>
      </c>
      <c r="F28" s="37" t="s">
        <v>132</v>
      </c>
      <c r="G28" s="40">
        <v>12</v>
      </c>
      <c r="H28" s="54">
        <v>0</v>
      </c>
      <c r="I28" s="61">
        <f t="shared" si="0"/>
        <v>0</v>
      </c>
      <c r="J28" s="62">
        <v>0</v>
      </c>
      <c r="K28" s="40">
        <f t="shared" si="1"/>
        <v>0</v>
      </c>
      <c r="L28" s="62">
        <v>0</v>
      </c>
      <c r="M28" s="40">
        <f t="shared" si="2"/>
        <v>0</v>
      </c>
      <c r="N28" s="71">
        <v>20</v>
      </c>
      <c r="O28" s="79">
        <v>4</v>
      </c>
      <c r="P28" s="80" t="s">
        <v>117</v>
      </c>
    </row>
    <row r="29" spans="1:16" s="7" customFormat="1" ht="13.5" customHeight="1">
      <c r="A29" s="37" t="s">
        <v>153</v>
      </c>
      <c r="B29" s="37" t="s">
        <v>112</v>
      </c>
      <c r="C29" s="37" t="s">
        <v>154</v>
      </c>
      <c r="D29" s="38" t="s">
        <v>155</v>
      </c>
      <c r="E29" s="39" t="s">
        <v>156</v>
      </c>
      <c r="F29" s="37" t="s">
        <v>132</v>
      </c>
      <c r="G29" s="40">
        <v>4</v>
      </c>
      <c r="H29" s="54">
        <v>0</v>
      </c>
      <c r="I29" s="61">
        <f t="shared" si="0"/>
        <v>0</v>
      </c>
      <c r="J29" s="62">
        <v>0</v>
      </c>
      <c r="K29" s="40">
        <f t="shared" si="1"/>
        <v>0</v>
      </c>
      <c r="L29" s="62">
        <v>0</v>
      </c>
      <c r="M29" s="40">
        <f t="shared" si="2"/>
        <v>0</v>
      </c>
      <c r="N29" s="71">
        <v>20</v>
      </c>
      <c r="O29" s="79">
        <v>4</v>
      </c>
      <c r="P29" s="80" t="s">
        <v>117</v>
      </c>
    </row>
    <row r="30" spans="1:16" s="7" customFormat="1" ht="24" customHeight="1">
      <c r="A30" s="37" t="s">
        <v>157</v>
      </c>
      <c r="B30" s="37" t="s">
        <v>112</v>
      </c>
      <c r="C30" s="37" t="s">
        <v>158</v>
      </c>
      <c r="D30" s="38" t="s">
        <v>159</v>
      </c>
      <c r="E30" s="39" t="s">
        <v>160</v>
      </c>
      <c r="F30" s="37" t="s">
        <v>132</v>
      </c>
      <c r="G30" s="40">
        <v>4</v>
      </c>
      <c r="H30" s="54">
        <v>0</v>
      </c>
      <c r="I30" s="61">
        <f t="shared" si="0"/>
        <v>0</v>
      </c>
      <c r="J30" s="62">
        <v>0</v>
      </c>
      <c r="K30" s="40">
        <f t="shared" si="1"/>
        <v>0</v>
      </c>
      <c r="L30" s="62">
        <v>0</v>
      </c>
      <c r="M30" s="40">
        <f t="shared" si="2"/>
        <v>0</v>
      </c>
      <c r="N30" s="71">
        <v>20</v>
      </c>
      <c r="O30" s="79">
        <v>4</v>
      </c>
      <c r="P30" s="80" t="s">
        <v>117</v>
      </c>
    </row>
    <row r="31" spans="1:16" s="7" customFormat="1" ht="13.5" customHeight="1">
      <c r="A31" s="37" t="s">
        <v>161</v>
      </c>
      <c r="B31" s="37" t="s">
        <v>112</v>
      </c>
      <c r="C31" s="37" t="s">
        <v>113</v>
      </c>
      <c r="D31" s="38" t="s">
        <v>162</v>
      </c>
      <c r="E31" s="39" t="s">
        <v>163</v>
      </c>
      <c r="F31" s="37" t="s">
        <v>132</v>
      </c>
      <c r="G31" s="40">
        <v>9.808</v>
      </c>
      <c r="H31" s="54">
        <v>0</v>
      </c>
      <c r="I31" s="61">
        <f t="shared" si="0"/>
        <v>0</v>
      </c>
      <c r="J31" s="62">
        <v>0</v>
      </c>
      <c r="K31" s="40">
        <f t="shared" si="1"/>
        <v>0</v>
      </c>
      <c r="L31" s="62">
        <v>0</v>
      </c>
      <c r="M31" s="40">
        <f t="shared" si="2"/>
        <v>0</v>
      </c>
      <c r="N31" s="71">
        <v>20</v>
      </c>
      <c r="O31" s="79">
        <v>4</v>
      </c>
      <c r="P31" s="80" t="s">
        <v>117</v>
      </c>
    </row>
    <row r="32" spans="1:16" s="7" customFormat="1" ht="13.5" customHeight="1">
      <c r="A32" s="37" t="s">
        <v>164</v>
      </c>
      <c r="B32" s="37" t="s">
        <v>112</v>
      </c>
      <c r="C32" s="37" t="s">
        <v>113</v>
      </c>
      <c r="D32" s="38" t="s">
        <v>165</v>
      </c>
      <c r="E32" s="39" t="s">
        <v>166</v>
      </c>
      <c r="F32" s="37" t="s">
        <v>132</v>
      </c>
      <c r="G32" s="40">
        <v>9.808</v>
      </c>
      <c r="H32" s="54">
        <v>0</v>
      </c>
      <c r="I32" s="61">
        <f t="shared" si="0"/>
        <v>0</v>
      </c>
      <c r="J32" s="62">
        <v>0</v>
      </c>
      <c r="K32" s="40">
        <f t="shared" si="1"/>
        <v>0</v>
      </c>
      <c r="L32" s="62">
        <v>0</v>
      </c>
      <c r="M32" s="40">
        <f t="shared" si="2"/>
        <v>0</v>
      </c>
      <c r="N32" s="71">
        <v>20</v>
      </c>
      <c r="O32" s="79">
        <v>4</v>
      </c>
      <c r="P32" s="80" t="s">
        <v>117</v>
      </c>
    </row>
    <row r="33" spans="1:16" s="23" customFormat="1" ht="12.75" customHeight="1">
      <c r="A33" s="34"/>
      <c r="B33" s="35" t="s">
        <v>67</v>
      </c>
      <c r="C33" s="34"/>
      <c r="D33" s="36" t="s">
        <v>141</v>
      </c>
      <c r="E33" s="36" t="s">
        <v>167</v>
      </c>
      <c r="F33" s="34"/>
      <c r="G33" s="34"/>
      <c r="H33" s="53"/>
      <c r="I33" s="59">
        <f>SUM(I34:I45)</f>
        <v>0</v>
      </c>
      <c r="J33" s="34"/>
      <c r="K33" s="60">
        <f>SUM(K34:K45)</f>
        <v>0</v>
      </c>
      <c r="L33" s="34"/>
      <c r="M33" s="60">
        <f>SUM(M34:M45)</f>
        <v>0</v>
      </c>
      <c r="N33" s="53"/>
      <c r="O33" s="34"/>
      <c r="P33" s="36" t="s">
        <v>11</v>
      </c>
    </row>
    <row r="34" spans="1:16" s="7" customFormat="1" ht="13.5" customHeight="1">
      <c r="A34" s="37" t="s">
        <v>168</v>
      </c>
      <c r="B34" s="37" t="s">
        <v>112</v>
      </c>
      <c r="C34" s="37" t="s">
        <v>169</v>
      </c>
      <c r="D34" s="38" t="s">
        <v>170</v>
      </c>
      <c r="E34" s="39" t="s">
        <v>171</v>
      </c>
      <c r="F34" s="37" t="s">
        <v>172</v>
      </c>
      <c r="G34" s="40">
        <v>0.5</v>
      </c>
      <c r="H34" s="54">
        <v>0</v>
      </c>
      <c r="I34" s="61">
        <f aca="true" t="shared" si="3" ref="I34:I45">ROUND(G34*H34,0)</f>
        <v>0</v>
      </c>
      <c r="J34" s="62">
        <v>0</v>
      </c>
      <c r="K34" s="40">
        <f aca="true" t="shared" si="4" ref="K34:K45">G34*J34</f>
        <v>0</v>
      </c>
      <c r="L34" s="62">
        <v>0</v>
      </c>
      <c r="M34" s="40">
        <f aca="true" t="shared" si="5" ref="M34:M45">G34*L34</f>
        <v>0</v>
      </c>
      <c r="N34" s="71">
        <v>20</v>
      </c>
      <c r="O34" s="79">
        <v>4</v>
      </c>
      <c r="P34" s="80" t="s">
        <v>117</v>
      </c>
    </row>
    <row r="35" spans="1:16" s="7" customFormat="1" ht="13.5" customHeight="1">
      <c r="A35" s="37" t="s">
        <v>173</v>
      </c>
      <c r="B35" s="37" t="s">
        <v>112</v>
      </c>
      <c r="C35" s="37" t="s">
        <v>169</v>
      </c>
      <c r="D35" s="38" t="s">
        <v>174</v>
      </c>
      <c r="E35" s="39" t="s">
        <v>175</v>
      </c>
      <c r="F35" s="37" t="s">
        <v>132</v>
      </c>
      <c r="G35" s="40">
        <v>1.321</v>
      </c>
      <c r="H35" s="54">
        <v>0</v>
      </c>
      <c r="I35" s="61">
        <f t="shared" si="3"/>
        <v>0</v>
      </c>
      <c r="J35" s="62">
        <v>0</v>
      </c>
      <c r="K35" s="40">
        <f t="shared" si="4"/>
        <v>0</v>
      </c>
      <c r="L35" s="62">
        <v>0</v>
      </c>
      <c r="M35" s="40">
        <f t="shared" si="5"/>
        <v>0</v>
      </c>
      <c r="N35" s="71">
        <v>20</v>
      </c>
      <c r="O35" s="79">
        <v>4</v>
      </c>
      <c r="P35" s="80" t="s">
        <v>117</v>
      </c>
    </row>
    <row r="36" spans="1:16" s="7" customFormat="1" ht="13.5" customHeight="1">
      <c r="A36" s="37" t="s">
        <v>176</v>
      </c>
      <c r="B36" s="37" t="s">
        <v>112</v>
      </c>
      <c r="C36" s="37" t="s">
        <v>169</v>
      </c>
      <c r="D36" s="38" t="s">
        <v>177</v>
      </c>
      <c r="E36" s="39" t="s">
        <v>178</v>
      </c>
      <c r="F36" s="37" t="s">
        <v>132</v>
      </c>
      <c r="G36" s="40">
        <v>2</v>
      </c>
      <c r="H36" s="54">
        <v>0</v>
      </c>
      <c r="I36" s="61">
        <f t="shared" si="3"/>
        <v>0</v>
      </c>
      <c r="J36" s="62">
        <v>0</v>
      </c>
      <c r="K36" s="40">
        <f t="shared" si="4"/>
        <v>0</v>
      </c>
      <c r="L36" s="62">
        <v>0</v>
      </c>
      <c r="M36" s="40">
        <f t="shared" si="5"/>
        <v>0</v>
      </c>
      <c r="N36" s="71">
        <v>20</v>
      </c>
      <c r="O36" s="79">
        <v>4</v>
      </c>
      <c r="P36" s="80" t="s">
        <v>117</v>
      </c>
    </row>
    <row r="37" spans="1:16" s="7" customFormat="1" ht="13.5" customHeight="1">
      <c r="A37" s="37" t="s">
        <v>179</v>
      </c>
      <c r="B37" s="37" t="s">
        <v>112</v>
      </c>
      <c r="C37" s="37" t="s">
        <v>169</v>
      </c>
      <c r="D37" s="38" t="s">
        <v>180</v>
      </c>
      <c r="E37" s="39" t="s">
        <v>181</v>
      </c>
      <c r="F37" s="37" t="s">
        <v>182</v>
      </c>
      <c r="G37" s="40">
        <v>6.122</v>
      </c>
      <c r="H37" s="54">
        <v>0</v>
      </c>
      <c r="I37" s="61">
        <f t="shared" si="3"/>
        <v>0</v>
      </c>
      <c r="J37" s="62">
        <v>0</v>
      </c>
      <c r="K37" s="40">
        <f t="shared" si="4"/>
        <v>0</v>
      </c>
      <c r="L37" s="62">
        <v>0</v>
      </c>
      <c r="M37" s="40">
        <f t="shared" si="5"/>
        <v>0</v>
      </c>
      <c r="N37" s="71">
        <v>20</v>
      </c>
      <c r="O37" s="79">
        <v>4</v>
      </c>
      <c r="P37" s="80" t="s">
        <v>117</v>
      </c>
    </row>
    <row r="38" spans="1:16" s="7" customFormat="1" ht="13.5" customHeight="1">
      <c r="A38" s="37" t="s">
        <v>183</v>
      </c>
      <c r="B38" s="37" t="s">
        <v>112</v>
      </c>
      <c r="C38" s="37" t="s">
        <v>169</v>
      </c>
      <c r="D38" s="38" t="s">
        <v>184</v>
      </c>
      <c r="E38" s="39" t="s">
        <v>185</v>
      </c>
      <c r="F38" s="37" t="s">
        <v>182</v>
      </c>
      <c r="G38" s="40">
        <v>6.122</v>
      </c>
      <c r="H38" s="54">
        <v>0</v>
      </c>
      <c r="I38" s="61">
        <f t="shared" si="3"/>
        <v>0</v>
      </c>
      <c r="J38" s="62">
        <v>0</v>
      </c>
      <c r="K38" s="40">
        <f t="shared" si="4"/>
        <v>0</v>
      </c>
      <c r="L38" s="62">
        <v>0</v>
      </c>
      <c r="M38" s="40">
        <f t="shared" si="5"/>
        <v>0</v>
      </c>
      <c r="N38" s="71">
        <v>20</v>
      </c>
      <c r="O38" s="79">
        <v>4</v>
      </c>
      <c r="P38" s="80" t="s">
        <v>117</v>
      </c>
    </row>
    <row r="39" spans="1:16" s="7" customFormat="1" ht="13.5" customHeight="1">
      <c r="A39" s="37" t="s">
        <v>186</v>
      </c>
      <c r="B39" s="37" t="s">
        <v>112</v>
      </c>
      <c r="C39" s="37" t="s">
        <v>169</v>
      </c>
      <c r="D39" s="38" t="s">
        <v>187</v>
      </c>
      <c r="E39" s="39" t="s">
        <v>188</v>
      </c>
      <c r="F39" s="37" t="s">
        <v>182</v>
      </c>
      <c r="G39" s="40">
        <v>6.122</v>
      </c>
      <c r="H39" s="54">
        <v>0</v>
      </c>
      <c r="I39" s="61">
        <f t="shared" si="3"/>
        <v>0</v>
      </c>
      <c r="J39" s="62">
        <v>0</v>
      </c>
      <c r="K39" s="40">
        <f t="shared" si="4"/>
        <v>0</v>
      </c>
      <c r="L39" s="62">
        <v>0</v>
      </c>
      <c r="M39" s="40">
        <f t="shared" si="5"/>
        <v>0</v>
      </c>
      <c r="N39" s="71">
        <v>20</v>
      </c>
      <c r="O39" s="79">
        <v>4</v>
      </c>
      <c r="P39" s="80" t="s">
        <v>117</v>
      </c>
    </row>
    <row r="40" spans="1:16" s="7" customFormat="1" ht="13.5" customHeight="1">
      <c r="A40" s="37" t="s">
        <v>189</v>
      </c>
      <c r="B40" s="37" t="s">
        <v>112</v>
      </c>
      <c r="C40" s="37" t="s">
        <v>169</v>
      </c>
      <c r="D40" s="38" t="s">
        <v>190</v>
      </c>
      <c r="E40" s="39" t="s">
        <v>191</v>
      </c>
      <c r="F40" s="37" t="s">
        <v>182</v>
      </c>
      <c r="G40" s="40">
        <v>30.61</v>
      </c>
      <c r="H40" s="54">
        <v>0</v>
      </c>
      <c r="I40" s="61">
        <f t="shared" si="3"/>
        <v>0</v>
      </c>
      <c r="J40" s="62">
        <v>0</v>
      </c>
      <c r="K40" s="40">
        <f t="shared" si="4"/>
        <v>0</v>
      </c>
      <c r="L40" s="62">
        <v>0</v>
      </c>
      <c r="M40" s="40">
        <f t="shared" si="5"/>
        <v>0</v>
      </c>
      <c r="N40" s="71">
        <v>20</v>
      </c>
      <c r="O40" s="79">
        <v>4</v>
      </c>
      <c r="P40" s="80" t="s">
        <v>117</v>
      </c>
    </row>
    <row r="41" spans="1:16" s="7" customFormat="1" ht="13.5" customHeight="1">
      <c r="A41" s="37" t="s">
        <v>192</v>
      </c>
      <c r="B41" s="37" t="s">
        <v>112</v>
      </c>
      <c r="C41" s="37" t="s">
        <v>169</v>
      </c>
      <c r="D41" s="38" t="s">
        <v>193</v>
      </c>
      <c r="E41" s="39" t="s">
        <v>194</v>
      </c>
      <c r="F41" s="37" t="s">
        <v>182</v>
      </c>
      <c r="G41" s="40">
        <v>6.122</v>
      </c>
      <c r="H41" s="54">
        <v>0</v>
      </c>
      <c r="I41" s="61">
        <f t="shared" si="3"/>
        <v>0</v>
      </c>
      <c r="J41" s="62">
        <v>0</v>
      </c>
      <c r="K41" s="40">
        <f t="shared" si="4"/>
        <v>0</v>
      </c>
      <c r="L41" s="62">
        <v>0</v>
      </c>
      <c r="M41" s="40">
        <f t="shared" si="5"/>
        <v>0</v>
      </c>
      <c r="N41" s="71">
        <v>20</v>
      </c>
      <c r="O41" s="79">
        <v>4</v>
      </c>
      <c r="P41" s="80" t="s">
        <v>117</v>
      </c>
    </row>
    <row r="42" spans="1:16" s="7" customFormat="1" ht="24" customHeight="1">
      <c r="A42" s="37" t="s">
        <v>195</v>
      </c>
      <c r="B42" s="37" t="s">
        <v>112</v>
      </c>
      <c r="C42" s="37" t="s">
        <v>169</v>
      </c>
      <c r="D42" s="38" t="s">
        <v>196</v>
      </c>
      <c r="E42" s="39" t="s">
        <v>197</v>
      </c>
      <c r="F42" s="37" t="s">
        <v>182</v>
      </c>
      <c r="G42" s="40">
        <v>12.244</v>
      </c>
      <c r="H42" s="54">
        <v>0</v>
      </c>
      <c r="I42" s="61">
        <f t="shared" si="3"/>
        <v>0</v>
      </c>
      <c r="J42" s="62">
        <v>0</v>
      </c>
      <c r="K42" s="40">
        <f t="shared" si="4"/>
        <v>0</v>
      </c>
      <c r="L42" s="62">
        <v>0</v>
      </c>
      <c r="M42" s="40">
        <f t="shared" si="5"/>
        <v>0</v>
      </c>
      <c r="N42" s="71">
        <v>20</v>
      </c>
      <c r="O42" s="79">
        <v>4</v>
      </c>
      <c r="P42" s="80" t="s">
        <v>117</v>
      </c>
    </row>
    <row r="43" spans="1:16" s="7" customFormat="1" ht="24" customHeight="1">
      <c r="A43" s="37" t="s">
        <v>198</v>
      </c>
      <c r="B43" s="37" t="s">
        <v>112</v>
      </c>
      <c r="C43" s="37" t="s">
        <v>169</v>
      </c>
      <c r="D43" s="38" t="s">
        <v>199</v>
      </c>
      <c r="E43" s="39" t="s">
        <v>200</v>
      </c>
      <c r="F43" s="37" t="s">
        <v>182</v>
      </c>
      <c r="G43" s="40">
        <v>0.525</v>
      </c>
      <c r="H43" s="54">
        <v>0</v>
      </c>
      <c r="I43" s="61">
        <f t="shared" si="3"/>
        <v>0</v>
      </c>
      <c r="J43" s="62">
        <v>0</v>
      </c>
      <c r="K43" s="40">
        <f t="shared" si="4"/>
        <v>0</v>
      </c>
      <c r="L43" s="62">
        <v>0</v>
      </c>
      <c r="M43" s="40">
        <f t="shared" si="5"/>
        <v>0</v>
      </c>
      <c r="N43" s="71">
        <v>20</v>
      </c>
      <c r="O43" s="79">
        <v>4</v>
      </c>
      <c r="P43" s="80" t="s">
        <v>117</v>
      </c>
    </row>
    <row r="44" spans="1:16" s="7" customFormat="1" ht="13.5" customHeight="1">
      <c r="A44" s="37" t="s">
        <v>201</v>
      </c>
      <c r="B44" s="37" t="s">
        <v>112</v>
      </c>
      <c r="C44" s="37" t="s">
        <v>169</v>
      </c>
      <c r="D44" s="38" t="s">
        <v>202</v>
      </c>
      <c r="E44" s="39" t="s">
        <v>203</v>
      </c>
      <c r="F44" s="37" t="s">
        <v>182</v>
      </c>
      <c r="G44" s="40">
        <v>0.976</v>
      </c>
      <c r="H44" s="54">
        <v>0</v>
      </c>
      <c r="I44" s="61">
        <f t="shared" si="3"/>
        <v>0</v>
      </c>
      <c r="J44" s="62">
        <v>0</v>
      </c>
      <c r="K44" s="40">
        <f t="shared" si="4"/>
        <v>0</v>
      </c>
      <c r="L44" s="62">
        <v>0</v>
      </c>
      <c r="M44" s="40">
        <f t="shared" si="5"/>
        <v>0</v>
      </c>
      <c r="N44" s="71">
        <v>20</v>
      </c>
      <c r="O44" s="79">
        <v>4</v>
      </c>
      <c r="P44" s="80" t="s">
        <v>117</v>
      </c>
    </row>
    <row r="45" spans="1:16" s="7" customFormat="1" ht="13.5" customHeight="1">
      <c r="A45" s="37" t="s">
        <v>204</v>
      </c>
      <c r="B45" s="37" t="s">
        <v>112</v>
      </c>
      <c r="C45" s="37" t="s">
        <v>169</v>
      </c>
      <c r="D45" s="38" t="s">
        <v>205</v>
      </c>
      <c r="E45" s="39" t="s">
        <v>206</v>
      </c>
      <c r="F45" s="37" t="s">
        <v>182</v>
      </c>
      <c r="G45" s="40">
        <v>3.432</v>
      </c>
      <c r="H45" s="54">
        <v>0</v>
      </c>
      <c r="I45" s="61">
        <f t="shared" si="3"/>
        <v>0</v>
      </c>
      <c r="J45" s="62">
        <v>0</v>
      </c>
      <c r="K45" s="40">
        <f t="shared" si="4"/>
        <v>0</v>
      </c>
      <c r="L45" s="62">
        <v>0</v>
      </c>
      <c r="M45" s="40">
        <f t="shared" si="5"/>
        <v>0</v>
      </c>
      <c r="N45" s="71">
        <v>20</v>
      </c>
      <c r="O45" s="79">
        <v>4</v>
      </c>
      <c r="P45" s="80" t="s">
        <v>117</v>
      </c>
    </row>
    <row r="46" spans="1:16" s="23" customFormat="1" ht="12.75" customHeight="1">
      <c r="A46" s="34"/>
      <c r="B46" s="35" t="s">
        <v>67</v>
      </c>
      <c r="C46" s="34"/>
      <c r="D46" s="36" t="s">
        <v>207</v>
      </c>
      <c r="E46" s="36" t="s">
        <v>208</v>
      </c>
      <c r="F46" s="34"/>
      <c r="G46" s="34"/>
      <c r="H46" s="53"/>
      <c r="I46" s="59">
        <f>I47</f>
        <v>0</v>
      </c>
      <c r="J46" s="34"/>
      <c r="K46" s="60">
        <f>K47</f>
        <v>0</v>
      </c>
      <c r="L46" s="34"/>
      <c r="M46" s="60">
        <f>M47</f>
        <v>0</v>
      </c>
      <c r="N46" s="53"/>
      <c r="O46" s="34"/>
      <c r="P46" s="36" t="s">
        <v>11</v>
      </c>
    </row>
    <row r="47" spans="1:16" s="7" customFormat="1" ht="13.5" customHeight="1">
      <c r="A47" s="37" t="s">
        <v>209</v>
      </c>
      <c r="B47" s="37" t="s">
        <v>112</v>
      </c>
      <c r="C47" s="37" t="s">
        <v>113</v>
      </c>
      <c r="D47" s="38" t="s">
        <v>210</v>
      </c>
      <c r="E47" s="39" t="s">
        <v>211</v>
      </c>
      <c r="F47" s="37" t="s">
        <v>182</v>
      </c>
      <c r="G47" s="40">
        <v>0.785</v>
      </c>
      <c r="H47" s="54">
        <v>0</v>
      </c>
      <c r="I47" s="61">
        <f>ROUND(G47*H47,0)</f>
        <v>0</v>
      </c>
      <c r="J47" s="62">
        <v>0</v>
      </c>
      <c r="K47" s="40">
        <f>G47*J47</f>
        <v>0</v>
      </c>
      <c r="L47" s="62">
        <v>0</v>
      </c>
      <c r="M47" s="40">
        <f>G47*L47</f>
        <v>0</v>
      </c>
      <c r="N47" s="71">
        <v>20</v>
      </c>
      <c r="O47" s="79">
        <v>4</v>
      </c>
      <c r="P47" s="80" t="s">
        <v>117</v>
      </c>
    </row>
    <row r="48" spans="1:16" s="23" customFormat="1" ht="12.75" customHeight="1">
      <c r="A48" s="34"/>
      <c r="B48" s="45" t="s">
        <v>67</v>
      </c>
      <c r="C48" s="34"/>
      <c r="D48" s="46" t="s">
        <v>54</v>
      </c>
      <c r="E48" s="46" t="s">
        <v>212</v>
      </c>
      <c r="F48" s="34"/>
      <c r="G48" s="34"/>
      <c r="H48" s="53"/>
      <c r="I48" s="65">
        <f>I49+I54+I77+I93+I99+I103</f>
        <v>0</v>
      </c>
      <c r="J48" s="34"/>
      <c r="K48" s="66">
        <f>K49+K54+K77+K93+K99+K103</f>
        <v>0</v>
      </c>
      <c r="L48" s="34"/>
      <c r="M48" s="66">
        <f>M49+M54+M77+M93+M99+M103</f>
        <v>0</v>
      </c>
      <c r="N48" s="53"/>
      <c r="O48" s="34"/>
      <c r="P48" s="46" t="s">
        <v>109</v>
      </c>
    </row>
    <row r="49" spans="1:16" s="23" customFormat="1" ht="12.75" customHeight="1">
      <c r="A49" s="34"/>
      <c r="B49" s="35" t="s">
        <v>67</v>
      </c>
      <c r="C49" s="34"/>
      <c r="D49" s="36" t="s">
        <v>213</v>
      </c>
      <c r="E49" s="36" t="s">
        <v>214</v>
      </c>
      <c r="F49" s="34"/>
      <c r="G49" s="34"/>
      <c r="H49" s="53"/>
      <c r="I49" s="59">
        <f>SUM(I50:I53)</f>
        <v>0</v>
      </c>
      <c r="J49" s="34"/>
      <c r="K49" s="60">
        <f>SUM(K50:K53)</f>
        <v>0</v>
      </c>
      <c r="L49" s="34"/>
      <c r="M49" s="60">
        <f>SUM(M50:M53)</f>
        <v>0</v>
      </c>
      <c r="N49" s="53"/>
      <c r="O49" s="34"/>
      <c r="P49" s="36" t="s">
        <v>11</v>
      </c>
    </row>
    <row r="50" spans="1:16" s="7" customFormat="1" ht="13.5" customHeight="1">
      <c r="A50" s="37" t="s">
        <v>215</v>
      </c>
      <c r="B50" s="37" t="s">
        <v>112</v>
      </c>
      <c r="C50" s="37" t="s">
        <v>213</v>
      </c>
      <c r="D50" s="38" t="s">
        <v>216</v>
      </c>
      <c r="E50" s="39" t="s">
        <v>217</v>
      </c>
      <c r="F50" s="37" t="s">
        <v>132</v>
      </c>
      <c r="G50" s="40">
        <v>130</v>
      </c>
      <c r="H50" s="54">
        <v>0</v>
      </c>
      <c r="I50" s="61">
        <f>ROUND(G50*H50,0)</f>
        <v>0</v>
      </c>
      <c r="J50" s="62">
        <v>0</v>
      </c>
      <c r="K50" s="40">
        <f>G50*J50</f>
        <v>0</v>
      </c>
      <c r="L50" s="62">
        <v>0</v>
      </c>
      <c r="M50" s="40">
        <f>G50*L50</f>
        <v>0</v>
      </c>
      <c r="N50" s="71">
        <v>20</v>
      </c>
      <c r="O50" s="79">
        <v>16</v>
      </c>
      <c r="P50" s="80" t="s">
        <v>117</v>
      </c>
    </row>
    <row r="51" spans="1:16" s="7" customFormat="1" ht="24" customHeight="1">
      <c r="A51" s="37" t="s">
        <v>218</v>
      </c>
      <c r="B51" s="37" t="s">
        <v>112</v>
      </c>
      <c r="C51" s="37" t="s">
        <v>213</v>
      </c>
      <c r="D51" s="38" t="s">
        <v>219</v>
      </c>
      <c r="E51" s="39" t="s">
        <v>220</v>
      </c>
      <c r="F51" s="37" t="s">
        <v>132</v>
      </c>
      <c r="G51" s="40">
        <v>26</v>
      </c>
      <c r="H51" s="54">
        <v>0</v>
      </c>
      <c r="I51" s="61">
        <f>ROUND(G51*H51,0)</f>
        <v>0</v>
      </c>
      <c r="J51" s="62">
        <v>0</v>
      </c>
      <c r="K51" s="40">
        <f>G51*J51</f>
        <v>0</v>
      </c>
      <c r="L51" s="62">
        <v>0</v>
      </c>
      <c r="M51" s="40">
        <f>G51*L51</f>
        <v>0</v>
      </c>
      <c r="N51" s="71">
        <v>20</v>
      </c>
      <c r="O51" s="79">
        <v>16</v>
      </c>
      <c r="P51" s="80" t="s">
        <v>117</v>
      </c>
    </row>
    <row r="52" spans="1:16" s="7" customFormat="1" ht="13.5" customHeight="1">
      <c r="A52" s="41" t="s">
        <v>221</v>
      </c>
      <c r="B52" s="41" t="s">
        <v>118</v>
      </c>
      <c r="C52" s="41" t="s">
        <v>119</v>
      </c>
      <c r="D52" s="42" t="s">
        <v>222</v>
      </c>
      <c r="E52" s="43" t="s">
        <v>223</v>
      </c>
      <c r="F52" s="41" t="s">
        <v>132</v>
      </c>
      <c r="G52" s="44">
        <v>30</v>
      </c>
      <c r="H52" s="55">
        <v>0</v>
      </c>
      <c r="I52" s="63">
        <f>ROUND(G52*H52,0)</f>
        <v>0</v>
      </c>
      <c r="J52" s="64">
        <v>0</v>
      </c>
      <c r="K52" s="44">
        <f>G52*J52</f>
        <v>0</v>
      </c>
      <c r="L52" s="64">
        <v>0</v>
      </c>
      <c r="M52" s="44">
        <f>G52*L52</f>
        <v>0</v>
      </c>
      <c r="N52" s="72">
        <v>20</v>
      </c>
      <c r="O52" s="81">
        <v>32</v>
      </c>
      <c r="P52" s="82" t="s">
        <v>117</v>
      </c>
    </row>
    <row r="53" spans="1:16" s="7" customFormat="1" ht="13.5" customHeight="1">
      <c r="A53" s="37" t="s">
        <v>224</v>
      </c>
      <c r="B53" s="37" t="s">
        <v>112</v>
      </c>
      <c r="C53" s="37" t="s">
        <v>213</v>
      </c>
      <c r="D53" s="38" t="s">
        <v>225</v>
      </c>
      <c r="E53" s="39" t="s">
        <v>226</v>
      </c>
      <c r="F53" s="37" t="s">
        <v>182</v>
      </c>
      <c r="G53" s="40">
        <v>0.04</v>
      </c>
      <c r="H53" s="54">
        <v>0</v>
      </c>
      <c r="I53" s="61">
        <f>ROUND(G53*H53,0)</f>
        <v>0</v>
      </c>
      <c r="J53" s="62">
        <v>0</v>
      </c>
      <c r="K53" s="40">
        <f>G53*J53</f>
        <v>0</v>
      </c>
      <c r="L53" s="62">
        <v>0</v>
      </c>
      <c r="M53" s="40">
        <f>G53*L53</f>
        <v>0</v>
      </c>
      <c r="N53" s="71">
        <v>20</v>
      </c>
      <c r="O53" s="79">
        <v>16</v>
      </c>
      <c r="P53" s="80" t="s">
        <v>117</v>
      </c>
    </row>
    <row r="54" spans="1:16" s="23" customFormat="1" ht="12.75" customHeight="1">
      <c r="A54" s="34"/>
      <c r="B54" s="35" t="s">
        <v>67</v>
      </c>
      <c r="C54" s="34"/>
      <c r="D54" s="36" t="s">
        <v>227</v>
      </c>
      <c r="E54" s="36" t="s">
        <v>228</v>
      </c>
      <c r="F54" s="34"/>
      <c r="G54" s="34"/>
      <c r="H54" s="53"/>
      <c r="I54" s="59">
        <f>SUM(I55:I76)</f>
        <v>0</v>
      </c>
      <c r="J54" s="34"/>
      <c r="K54" s="60">
        <f>SUM(K55:K76)</f>
        <v>0</v>
      </c>
      <c r="L54" s="34"/>
      <c r="M54" s="60">
        <f>SUM(M55:M76)</f>
        <v>0</v>
      </c>
      <c r="N54" s="53"/>
      <c r="O54" s="34"/>
      <c r="P54" s="36" t="s">
        <v>11</v>
      </c>
    </row>
    <row r="55" spans="1:16" s="7" customFormat="1" ht="24" customHeight="1">
      <c r="A55" s="37" t="s">
        <v>229</v>
      </c>
      <c r="B55" s="37" t="s">
        <v>112</v>
      </c>
      <c r="C55" s="37" t="s">
        <v>227</v>
      </c>
      <c r="D55" s="38" t="s">
        <v>230</v>
      </c>
      <c r="E55" s="39" t="s">
        <v>231</v>
      </c>
      <c r="F55" s="37" t="s">
        <v>232</v>
      </c>
      <c r="G55" s="40">
        <v>11.392</v>
      </c>
      <c r="H55" s="54">
        <v>0</v>
      </c>
      <c r="I55" s="61">
        <f aca="true" t="shared" si="6" ref="I55:I76">ROUND(G55*H55,0)</f>
        <v>0</v>
      </c>
      <c r="J55" s="62">
        <v>0</v>
      </c>
      <c r="K55" s="40">
        <f aca="true" t="shared" si="7" ref="K55:K76">G55*J55</f>
        <v>0</v>
      </c>
      <c r="L55" s="62">
        <v>0</v>
      </c>
      <c r="M55" s="40">
        <f aca="true" t="shared" si="8" ref="M55:M76">G55*L55</f>
        <v>0</v>
      </c>
      <c r="N55" s="71">
        <v>20</v>
      </c>
      <c r="O55" s="79">
        <v>16</v>
      </c>
      <c r="P55" s="80" t="s">
        <v>117</v>
      </c>
    </row>
    <row r="56" spans="1:16" s="7" customFormat="1" ht="13.5" customHeight="1">
      <c r="A56" s="37" t="s">
        <v>233</v>
      </c>
      <c r="B56" s="37" t="s">
        <v>112</v>
      </c>
      <c r="C56" s="37" t="s">
        <v>227</v>
      </c>
      <c r="D56" s="38" t="s">
        <v>234</v>
      </c>
      <c r="E56" s="39" t="s">
        <v>235</v>
      </c>
      <c r="F56" s="37" t="s">
        <v>116</v>
      </c>
      <c r="G56" s="40">
        <v>76</v>
      </c>
      <c r="H56" s="54">
        <v>0</v>
      </c>
      <c r="I56" s="61">
        <f t="shared" si="6"/>
        <v>0</v>
      </c>
      <c r="J56" s="62">
        <v>0</v>
      </c>
      <c r="K56" s="40">
        <f t="shared" si="7"/>
        <v>0</v>
      </c>
      <c r="L56" s="62">
        <v>0</v>
      </c>
      <c r="M56" s="40">
        <f t="shared" si="8"/>
        <v>0</v>
      </c>
      <c r="N56" s="71">
        <v>20</v>
      </c>
      <c r="O56" s="79">
        <v>16</v>
      </c>
      <c r="P56" s="80" t="s">
        <v>117</v>
      </c>
    </row>
    <row r="57" spans="1:16" s="7" customFormat="1" ht="13.5" customHeight="1">
      <c r="A57" s="41" t="s">
        <v>236</v>
      </c>
      <c r="B57" s="41" t="s">
        <v>118</v>
      </c>
      <c r="C57" s="41" t="s">
        <v>119</v>
      </c>
      <c r="D57" s="42" t="s">
        <v>237</v>
      </c>
      <c r="E57" s="43" t="s">
        <v>238</v>
      </c>
      <c r="F57" s="41" t="s">
        <v>116</v>
      </c>
      <c r="G57" s="44">
        <v>76</v>
      </c>
      <c r="H57" s="55">
        <v>0</v>
      </c>
      <c r="I57" s="63">
        <f t="shared" si="6"/>
        <v>0</v>
      </c>
      <c r="J57" s="64">
        <v>0</v>
      </c>
      <c r="K57" s="44">
        <f t="shared" si="7"/>
        <v>0</v>
      </c>
      <c r="L57" s="64">
        <v>0</v>
      </c>
      <c r="M57" s="44">
        <f t="shared" si="8"/>
        <v>0</v>
      </c>
      <c r="N57" s="72">
        <v>20</v>
      </c>
      <c r="O57" s="81">
        <v>32</v>
      </c>
      <c r="P57" s="82" t="s">
        <v>117</v>
      </c>
    </row>
    <row r="58" spans="1:16" s="7" customFormat="1" ht="13.5" customHeight="1">
      <c r="A58" s="37" t="s">
        <v>239</v>
      </c>
      <c r="B58" s="37" t="s">
        <v>112</v>
      </c>
      <c r="C58" s="37" t="s">
        <v>227</v>
      </c>
      <c r="D58" s="38" t="s">
        <v>240</v>
      </c>
      <c r="E58" s="39" t="s">
        <v>241</v>
      </c>
      <c r="F58" s="37" t="s">
        <v>172</v>
      </c>
      <c r="G58" s="40">
        <v>10.35</v>
      </c>
      <c r="H58" s="54">
        <v>0</v>
      </c>
      <c r="I58" s="61">
        <f t="shared" si="6"/>
        <v>0</v>
      </c>
      <c r="J58" s="62">
        <v>0</v>
      </c>
      <c r="K58" s="40">
        <f t="shared" si="7"/>
        <v>0</v>
      </c>
      <c r="L58" s="62">
        <v>0</v>
      </c>
      <c r="M58" s="40">
        <f t="shared" si="8"/>
        <v>0</v>
      </c>
      <c r="N58" s="71">
        <v>20</v>
      </c>
      <c r="O58" s="79">
        <v>16</v>
      </c>
      <c r="P58" s="80" t="s">
        <v>117</v>
      </c>
    </row>
    <row r="59" spans="1:16" s="7" customFormat="1" ht="13.5" customHeight="1">
      <c r="A59" s="37" t="s">
        <v>242</v>
      </c>
      <c r="B59" s="37" t="s">
        <v>112</v>
      </c>
      <c r="C59" s="37" t="s">
        <v>227</v>
      </c>
      <c r="D59" s="38" t="s">
        <v>243</v>
      </c>
      <c r="E59" s="39" t="s">
        <v>244</v>
      </c>
      <c r="F59" s="37" t="s">
        <v>172</v>
      </c>
      <c r="G59" s="40">
        <v>7.2</v>
      </c>
      <c r="H59" s="54">
        <v>0</v>
      </c>
      <c r="I59" s="61">
        <f t="shared" si="6"/>
        <v>0</v>
      </c>
      <c r="J59" s="62">
        <v>0</v>
      </c>
      <c r="K59" s="40">
        <f t="shared" si="7"/>
        <v>0</v>
      </c>
      <c r="L59" s="62">
        <v>0</v>
      </c>
      <c r="M59" s="40">
        <f t="shared" si="8"/>
        <v>0</v>
      </c>
      <c r="N59" s="71">
        <v>20</v>
      </c>
      <c r="O59" s="79">
        <v>16</v>
      </c>
      <c r="P59" s="80" t="s">
        <v>117</v>
      </c>
    </row>
    <row r="60" spans="1:16" s="7" customFormat="1" ht="13.5" customHeight="1">
      <c r="A60" s="37" t="s">
        <v>245</v>
      </c>
      <c r="B60" s="37" t="s">
        <v>112</v>
      </c>
      <c r="C60" s="37" t="s">
        <v>227</v>
      </c>
      <c r="D60" s="38" t="s">
        <v>246</v>
      </c>
      <c r="E60" s="39" t="s">
        <v>247</v>
      </c>
      <c r="F60" s="37" t="s">
        <v>172</v>
      </c>
      <c r="G60" s="40">
        <v>96</v>
      </c>
      <c r="H60" s="54">
        <v>0</v>
      </c>
      <c r="I60" s="61">
        <f t="shared" si="6"/>
        <v>0</v>
      </c>
      <c r="J60" s="62">
        <v>0</v>
      </c>
      <c r="K60" s="40">
        <f t="shared" si="7"/>
        <v>0</v>
      </c>
      <c r="L60" s="62">
        <v>0</v>
      </c>
      <c r="M60" s="40">
        <f t="shared" si="8"/>
        <v>0</v>
      </c>
      <c r="N60" s="71">
        <v>20</v>
      </c>
      <c r="O60" s="79">
        <v>16</v>
      </c>
      <c r="P60" s="80" t="s">
        <v>117</v>
      </c>
    </row>
    <row r="61" spans="1:16" s="7" customFormat="1" ht="24" customHeight="1">
      <c r="A61" s="37" t="s">
        <v>248</v>
      </c>
      <c r="B61" s="37" t="s">
        <v>112</v>
      </c>
      <c r="C61" s="37" t="s">
        <v>227</v>
      </c>
      <c r="D61" s="38" t="s">
        <v>249</v>
      </c>
      <c r="E61" s="39" t="s">
        <v>250</v>
      </c>
      <c r="F61" s="37" t="s">
        <v>172</v>
      </c>
      <c r="G61" s="40">
        <v>11.3</v>
      </c>
      <c r="H61" s="54">
        <v>0</v>
      </c>
      <c r="I61" s="61">
        <f t="shared" si="6"/>
        <v>0</v>
      </c>
      <c r="J61" s="62">
        <v>0</v>
      </c>
      <c r="K61" s="40">
        <f t="shared" si="7"/>
        <v>0</v>
      </c>
      <c r="L61" s="62">
        <v>0</v>
      </c>
      <c r="M61" s="40">
        <f t="shared" si="8"/>
        <v>0</v>
      </c>
      <c r="N61" s="71">
        <v>20</v>
      </c>
      <c r="O61" s="79">
        <v>16</v>
      </c>
      <c r="P61" s="80" t="s">
        <v>117</v>
      </c>
    </row>
    <row r="62" spans="1:16" s="7" customFormat="1" ht="13.5" customHeight="1">
      <c r="A62" s="37" t="s">
        <v>251</v>
      </c>
      <c r="B62" s="37" t="s">
        <v>112</v>
      </c>
      <c r="C62" s="37" t="s">
        <v>227</v>
      </c>
      <c r="D62" s="38" t="s">
        <v>252</v>
      </c>
      <c r="E62" s="39" t="s">
        <v>253</v>
      </c>
      <c r="F62" s="37" t="s">
        <v>172</v>
      </c>
      <c r="G62" s="40">
        <v>1.2</v>
      </c>
      <c r="H62" s="54">
        <v>0</v>
      </c>
      <c r="I62" s="61">
        <f t="shared" si="6"/>
        <v>0</v>
      </c>
      <c r="J62" s="62">
        <v>0</v>
      </c>
      <c r="K62" s="40">
        <f t="shared" si="7"/>
        <v>0</v>
      </c>
      <c r="L62" s="62">
        <v>0</v>
      </c>
      <c r="M62" s="40">
        <f t="shared" si="8"/>
        <v>0</v>
      </c>
      <c r="N62" s="71">
        <v>20</v>
      </c>
      <c r="O62" s="79">
        <v>16</v>
      </c>
      <c r="P62" s="80" t="s">
        <v>117</v>
      </c>
    </row>
    <row r="63" spans="1:16" s="7" customFormat="1" ht="13.5" customHeight="1">
      <c r="A63" s="37" t="s">
        <v>254</v>
      </c>
      <c r="B63" s="37" t="s">
        <v>112</v>
      </c>
      <c r="C63" s="37" t="s">
        <v>227</v>
      </c>
      <c r="D63" s="38" t="s">
        <v>255</v>
      </c>
      <c r="E63" s="39" t="s">
        <v>256</v>
      </c>
      <c r="F63" s="37" t="s">
        <v>172</v>
      </c>
      <c r="G63" s="40">
        <v>2.2</v>
      </c>
      <c r="H63" s="54">
        <v>0</v>
      </c>
      <c r="I63" s="61">
        <f t="shared" si="6"/>
        <v>0</v>
      </c>
      <c r="J63" s="62">
        <v>0</v>
      </c>
      <c r="K63" s="40">
        <f t="shared" si="7"/>
        <v>0</v>
      </c>
      <c r="L63" s="62">
        <v>0</v>
      </c>
      <c r="M63" s="40">
        <f t="shared" si="8"/>
        <v>0</v>
      </c>
      <c r="N63" s="71">
        <v>20</v>
      </c>
      <c r="O63" s="79">
        <v>16</v>
      </c>
      <c r="P63" s="80" t="s">
        <v>117</v>
      </c>
    </row>
    <row r="64" spans="1:16" s="7" customFormat="1" ht="13.5" customHeight="1">
      <c r="A64" s="37" t="s">
        <v>257</v>
      </c>
      <c r="B64" s="37" t="s">
        <v>112</v>
      </c>
      <c r="C64" s="37" t="s">
        <v>227</v>
      </c>
      <c r="D64" s="38" t="s">
        <v>258</v>
      </c>
      <c r="E64" s="39" t="s">
        <v>259</v>
      </c>
      <c r="F64" s="37" t="s">
        <v>172</v>
      </c>
      <c r="G64" s="40">
        <v>4.25</v>
      </c>
      <c r="H64" s="54">
        <v>0</v>
      </c>
      <c r="I64" s="61">
        <f t="shared" si="6"/>
        <v>0</v>
      </c>
      <c r="J64" s="62">
        <v>0</v>
      </c>
      <c r="K64" s="40">
        <f t="shared" si="7"/>
        <v>0</v>
      </c>
      <c r="L64" s="62">
        <v>0</v>
      </c>
      <c r="M64" s="40">
        <f t="shared" si="8"/>
        <v>0</v>
      </c>
      <c r="N64" s="71">
        <v>20</v>
      </c>
      <c r="O64" s="79">
        <v>16</v>
      </c>
      <c r="P64" s="80" t="s">
        <v>117</v>
      </c>
    </row>
    <row r="65" spans="1:16" s="7" customFormat="1" ht="13.5" customHeight="1">
      <c r="A65" s="37" t="s">
        <v>260</v>
      </c>
      <c r="B65" s="37" t="s">
        <v>112</v>
      </c>
      <c r="C65" s="37" t="s">
        <v>227</v>
      </c>
      <c r="D65" s="38" t="s">
        <v>261</v>
      </c>
      <c r="E65" s="39" t="s">
        <v>262</v>
      </c>
      <c r="F65" s="37" t="s">
        <v>172</v>
      </c>
      <c r="G65" s="40">
        <v>124.85</v>
      </c>
      <c r="H65" s="54">
        <v>0</v>
      </c>
      <c r="I65" s="61">
        <f t="shared" si="6"/>
        <v>0</v>
      </c>
      <c r="J65" s="62">
        <v>0</v>
      </c>
      <c r="K65" s="40">
        <f t="shared" si="7"/>
        <v>0</v>
      </c>
      <c r="L65" s="62">
        <v>0</v>
      </c>
      <c r="M65" s="40">
        <f t="shared" si="8"/>
        <v>0</v>
      </c>
      <c r="N65" s="71">
        <v>20</v>
      </c>
      <c r="O65" s="79">
        <v>16</v>
      </c>
      <c r="P65" s="80" t="s">
        <v>117</v>
      </c>
    </row>
    <row r="66" spans="1:16" s="7" customFormat="1" ht="13.5" customHeight="1">
      <c r="A66" s="37" t="s">
        <v>263</v>
      </c>
      <c r="B66" s="37" t="s">
        <v>112</v>
      </c>
      <c r="C66" s="37" t="s">
        <v>227</v>
      </c>
      <c r="D66" s="38" t="s">
        <v>264</v>
      </c>
      <c r="E66" s="39" t="s">
        <v>265</v>
      </c>
      <c r="F66" s="37" t="s">
        <v>172</v>
      </c>
      <c r="G66" s="40">
        <v>1.2</v>
      </c>
      <c r="H66" s="54">
        <v>0</v>
      </c>
      <c r="I66" s="61">
        <f t="shared" si="6"/>
        <v>0</v>
      </c>
      <c r="J66" s="62">
        <v>0</v>
      </c>
      <c r="K66" s="40">
        <f t="shared" si="7"/>
        <v>0</v>
      </c>
      <c r="L66" s="62">
        <v>0</v>
      </c>
      <c r="M66" s="40">
        <f t="shared" si="8"/>
        <v>0</v>
      </c>
      <c r="N66" s="71">
        <v>20</v>
      </c>
      <c r="O66" s="79">
        <v>16</v>
      </c>
      <c r="P66" s="80" t="s">
        <v>117</v>
      </c>
    </row>
    <row r="67" spans="1:16" s="7" customFormat="1" ht="13.5" customHeight="1">
      <c r="A67" s="37" t="s">
        <v>266</v>
      </c>
      <c r="B67" s="37" t="s">
        <v>112</v>
      </c>
      <c r="C67" s="37" t="s">
        <v>227</v>
      </c>
      <c r="D67" s="38" t="s">
        <v>267</v>
      </c>
      <c r="E67" s="39" t="s">
        <v>268</v>
      </c>
      <c r="F67" s="37" t="s">
        <v>172</v>
      </c>
      <c r="G67" s="40">
        <v>6.45</v>
      </c>
      <c r="H67" s="54">
        <v>0</v>
      </c>
      <c r="I67" s="61">
        <f t="shared" si="6"/>
        <v>0</v>
      </c>
      <c r="J67" s="62">
        <v>0</v>
      </c>
      <c r="K67" s="40">
        <f t="shared" si="7"/>
        <v>0</v>
      </c>
      <c r="L67" s="62">
        <v>0</v>
      </c>
      <c r="M67" s="40">
        <f t="shared" si="8"/>
        <v>0</v>
      </c>
      <c r="N67" s="71">
        <v>20</v>
      </c>
      <c r="O67" s="79">
        <v>16</v>
      </c>
      <c r="P67" s="80" t="s">
        <v>117</v>
      </c>
    </row>
    <row r="68" spans="1:16" s="7" customFormat="1" ht="13.5" customHeight="1">
      <c r="A68" s="41" t="s">
        <v>269</v>
      </c>
      <c r="B68" s="41" t="s">
        <v>118</v>
      </c>
      <c r="C68" s="41" t="s">
        <v>119</v>
      </c>
      <c r="D68" s="42" t="s">
        <v>270</v>
      </c>
      <c r="E68" s="43" t="s">
        <v>271</v>
      </c>
      <c r="F68" s="41" t="s">
        <v>232</v>
      </c>
      <c r="G68" s="44">
        <v>2.866</v>
      </c>
      <c r="H68" s="55">
        <v>0</v>
      </c>
      <c r="I68" s="63">
        <f t="shared" si="6"/>
        <v>0</v>
      </c>
      <c r="J68" s="64">
        <v>0</v>
      </c>
      <c r="K68" s="44">
        <f t="shared" si="7"/>
        <v>0</v>
      </c>
      <c r="L68" s="64">
        <v>0</v>
      </c>
      <c r="M68" s="44">
        <f t="shared" si="8"/>
        <v>0</v>
      </c>
      <c r="N68" s="72">
        <v>20</v>
      </c>
      <c r="O68" s="81">
        <v>32</v>
      </c>
      <c r="P68" s="82" t="s">
        <v>117</v>
      </c>
    </row>
    <row r="69" spans="1:16" s="7" customFormat="1" ht="24" customHeight="1">
      <c r="A69" s="37" t="s">
        <v>272</v>
      </c>
      <c r="B69" s="37" t="s">
        <v>112</v>
      </c>
      <c r="C69" s="37" t="s">
        <v>227</v>
      </c>
      <c r="D69" s="38" t="s">
        <v>273</v>
      </c>
      <c r="E69" s="39" t="s">
        <v>274</v>
      </c>
      <c r="F69" s="37" t="s">
        <v>132</v>
      </c>
      <c r="G69" s="40">
        <v>130</v>
      </c>
      <c r="H69" s="54">
        <v>0</v>
      </c>
      <c r="I69" s="61">
        <f t="shared" si="6"/>
        <v>0</v>
      </c>
      <c r="J69" s="62">
        <v>0</v>
      </c>
      <c r="K69" s="40">
        <f t="shared" si="7"/>
        <v>0</v>
      </c>
      <c r="L69" s="62">
        <v>0</v>
      </c>
      <c r="M69" s="40">
        <f t="shared" si="8"/>
        <v>0</v>
      </c>
      <c r="N69" s="71">
        <v>20</v>
      </c>
      <c r="O69" s="79">
        <v>16</v>
      </c>
      <c r="P69" s="80" t="s">
        <v>117</v>
      </c>
    </row>
    <row r="70" spans="1:16" s="7" customFormat="1" ht="13.5" customHeight="1">
      <c r="A70" s="37" t="s">
        <v>275</v>
      </c>
      <c r="B70" s="37" t="s">
        <v>112</v>
      </c>
      <c r="C70" s="37" t="s">
        <v>227</v>
      </c>
      <c r="D70" s="38" t="s">
        <v>276</v>
      </c>
      <c r="E70" s="39" t="s">
        <v>277</v>
      </c>
      <c r="F70" s="37" t="s">
        <v>132</v>
      </c>
      <c r="G70" s="40">
        <v>130</v>
      </c>
      <c r="H70" s="54">
        <v>0</v>
      </c>
      <c r="I70" s="61">
        <f t="shared" si="6"/>
        <v>0</v>
      </c>
      <c r="J70" s="62">
        <v>0</v>
      </c>
      <c r="K70" s="40">
        <f t="shared" si="7"/>
        <v>0</v>
      </c>
      <c r="L70" s="62">
        <v>0</v>
      </c>
      <c r="M70" s="40">
        <f t="shared" si="8"/>
        <v>0</v>
      </c>
      <c r="N70" s="71">
        <v>20</v>
      </c>
      <c r="O70" s="79">
        <v>16</v>
      </c>
      <c r="P70" s="80" t="s">
        <v>117</v>
      </c>
    </row>
    <row r="71" spans="1:16" s="7" customFormat="1" ht="13.5" customHeight="1">
      <c r="A71" s="37" t="s">
        <v>278</v>
      </c>
      <c r="B71" s="37" t="s">
        <v>112</v>
      </c>
      <c r="C71" s="37" t="s">
        <v>227</v>
      </c>
      <c r="D71" s="38" t="s">
        <v>279</v>
      </c>
      <c r="E71" s="39" t="s">
        <v>280</v>
      </c>
      <c r="F71" s="37" t="s">
        <v>172</v>
      </c>
      <c r="G71" s="40">
        <v>4</v>
      </c>
      <c r="H71" s="54">
        <v>0</v>
      </c>
      <c r="I71" s="61">
        <f t="shared" si="6"/>
        <v>0</v>
      </c>
      <c r="J71" s="62">
        <v>0</v>
      </c>
      <c r="K71" s="40">
        <f t="shared" si="7"/>
        <v>0</v>
      </c>
      <c r="L71" s="62">
        <v>0</v>
      </c>
      <c r="M71" s="40">
        <f t="shared" si="8"/>
        <v>0</v>
      </c>
      <c r="N71" s="71">
        <v>20</v>
      </c>
      <c r="O71" s="79">
        <v>16</v>
      </c>
      <c r="P71" s="80" t="s">
        <v>117</v>
      </c>
    </row>
    <row r="72" spans="1:16" s="7" customFormat="1" ht="13.5" customHeight="1">
      <c r="A72" s="41" t="s">
        <v>281</v>
      </c>
      <c r="B72" s="41" t="s">
        <v>118</v>
      </c>
      <c r="C72" s="41" t="s">
        <v>119</v>
      </c>
      <c r="D72" s="42" t="s">
        <v>282</v>
      </c>
      <c r="E72" s="43" t="s">
        <v>283</v>
      </c>
      <c r="F72" s="41" t="s">
        <v>284</v>
      </c>
      <c r="G72" s="44">
        <v>2</v>
      </c>
      <c r="H72" s="55">
        <v>0</v>
      </c>
      <c r="I72" s="63">
        <f t="shared" si="6"/>
        <v>0</v>
      </c>
      <c r="J72" s="64">
        <v>0</v>
      </c>
      <c r="K72" s="44">
        <f t="shared" si="7"/>
        <v>0</v>
      </c>
      <c r="L72" s="64">
        <v>0</v>
      </c>
      <c r="M72" s="44">
        <f t="shared" si="8"/>
        <v>0</v>
      </c>
      <c r="N72" s="72">
        <v>20</v>
      </c>
      <c r="O72" s="81">
        <v>32</v>
      </c>
      <c r="P72" s="82" t="s">
        <v>117</v>
      </c>
    </row>
    <row r="73" spans="1:16" s="7" customFormat="1" ht="13.5" customHeight="1">
      <c r="A73" s="37" t="s">
        <v>285</v>
      </c>
      <c r="B73" s="37" t="s">
        <v>112</v>
      </c>
      <c r="C73" s="37" t="s">
        <v>227</v>
      </c>
      <c r="D73" s="38" t="s">
        <v>286</v>
      </c>
      <c r="E73" s="39" t="s">
        <v>287</v>
      </c>
      <c r="F73" s="37" t="s">
        <v>232</v>
      </c>
      <c r="G73" s="40">
        <v>3.9</v>
      </c>
      <c r="H73" s="54">
        <v>0</v>
      </c>
      <c r="I73" s="61">
        <f t="shared" si="6"/>
        <v>0</v>
      </c>
      <c r="J73" s="62">
        <v>0</v>
      </c>
      <c r="K73" s="40">
        <f t="shared" si="7"/>
        <v>0</v>
      </c>
      <c r="L73" s="62">
        <v>0</v>
      </c>
      <c r="M73" s="40">
        <f t="shared" si="8"/>
        <v>0</v>
      </c>
      <c r="N73" s="71">
        <v>20</v>
      </c>
      <c r="O73" s="79">
        <v>16</v>
      </c>
      <c r="P73" s="80" t="s">
        <v>117</v>
      </c>
    </row>
    <row r="74" spans="1:16" s="7" customFormat="1" ht="13.5" customHeight="1">
      <c r="A74" s="41" t="s">
        <v>288</v>
      </c>
      <c r="B74" s="41" t="s">
        <v>118</v>
      </c>
      <c r="C74" s="41" t="s">
        <v>119</v>
      </c>
      <c r="D74" s="42" t="s">
        <v>289</v>
      </c>
      <c r="E74" s="43" t="s">
        <v>290</v>
      </c>
      <c r="F74" s="41" t="s">
        <v>232</v>
      </c>
      <c r="G74" s="44">
        <v>4.29</v>
      </c>
      <c r="H74" s="55">
        <v>0</v>
      </c>
      <c r="I74" s="63">
        <f t="shared" si="6"/>
        <v>0</v>
      </c>
      <c r="J74" s="64">
        <v>0</v>
      </c>
      <c r="K74" s="44">
        <f t="shared" si="7"/>
        <v>0</v>
      </c>
      <c r="L74" s="64">
        <v>0</v>
      </c>
      <c r="M74" s="44">
        <f t="shared" si="8"/>
        <v>0</v>
      </c>
      <c r="N74" s="72">
        <v>20</v>
      </c>
      <c r="O74" s="81">
        <v>32</v>
      </c>
      <c r="P74" s="82" t="s">
        <v>117</v>
      </c>
    </row>
    <row r="75" spans="1:16" s="7" customFormat="1" ht="13.5" customHeight="1">
      <c r="A75" s="37" t="s">
        <v>291</v>
      </c>
      <c r="B75" s="37" t="s">
        <v>112</v>
      </c>
      <c r="C75" s="37" t="s">
        <v>227</v>
      </c>
      <c r="D75" s="38" t="s">
        <v>292</v>
      </c>
      <c r="E75" s="39" t="s">
        <v>293</v>
      </c>
      <c r="F75" s="37" t="s">
        <v>132</v>
      </c>
      <c r="G75" s="40">
        <v>7</v>
      </c>
      <c r="H75" s="54">
        <v>0</v>
      </c>
      <c r="I75" s="61">
        <f t="shared" si="6"/>
        <v>0</v>
      </c>
      <c r="J75" s="62">
        <v>0</v>
      </c>
      <c r="K75" s="40">
        <f t="shared" si="7"/>
        <v>0</v>
      </c>
      <c r="L75" s="62">
        <v>0</v>
      </c>
      <c r="M75" s="40">
        <f t="shared" si="8"/>
        <v>0</v>
      </c>
      <c r="N75" s="71">
        <v>20</v>
      </c>
      <c r="O75" s="79">
        <v>16</v>
      </c>
      <c r="P75" s="80" t="s">
        <v>117</v>
      </c>
    </row>
    <row r="76" spans="1:16" s="7" customFormat="1" ht="13.5" customHeight="1">
      <c r="A76" s="37" t="s">
        <v>294</v>
      </c>
      <c r="B76" s="37" t="s">
        <v>112</v>
      </c>
      <c r="C76" s="37" t="s">
        <v>227</v>
      </c>
      <c r="D76" s="38" t="s">
        <v>295</v>
      </c>
      <c r="E76" s="39" t="s">
        <v>296</v>
      </c>
      <c r="F76" s="37" t="s">
        <v>182</v>
      </c>
      <c r="G76" s="40">
        <v>4.139</v>
      </c>
      <c r="H76" s="54">
        <v>0</v>
      </c>
      <c r="I76" s="61">
        <f t="shared" si="6"/>
        <v>0</v>
      </c>
      <c r="J76" s="62">
        <v>0</v>
      </c>
      <c r="K76" s="40">
        <f t="shared" si="7"/>
        <v>0</v>
      </c>
      <c r="L76" s="62">
        <v>0</v>
      </c>
      <c r="M76" s="40">
        <f t="shared" si="8"/>
        <v>0</v>
      </c>
      <c r="N76" s="71">
        <v>20</v>
      </c>
      <c r="O76" s="79">
        <v>16</v>
      </c>
      <c r="P76" s="80" t="s">
        <v>117</v>
      </c>
    </row>
    <row r="77" spans="1:16" s="23" customFormat="1" ht="12.75" customHeight="1">
      <c r="A77" s="34"/>
      <c r="B77" s="35" t="s">
        <v>67</v>
      </c>
      <c r="C77" s="34"/>
      <c r="D77" s="36" t="s">
        <v>297</v>
      </c>
      <c r="E77" s="36" t="s">
        <v>298</v>
      </c>
      <c r="F77" s="34"/>
      <c r="G77" s="34"/>
      <c r="H77" s="53"/>
      <c r="I77" s="59">
        <f>SUM(I78:I92)</f>
        <v>0</v>
      </c>
      <c r="J77" s="34"/>
      <c r="K77" s="60">
        <f>SUM(K78:K92)</f>
        <v>0</v>
      </c>
      <c r="L77" s="34"/>
      <c r="M77" s="60">
        <f>SUM(M78:M92)</f>
        <v>0</v>
      </c>
      <c r="N77" s="53"/>
      <c r="O77" s="34"/>
      <c r="P77" s="36" t="s">
        <v>11</v>
      </c>
    </row>
    <row r="78" spans="1:16" s="7" customFormat="1" ht="13.5" customHeight="1">
      <c r="A78" s="37" t="s">
        <v>299</v>
      </c>
      <c r="B78" s="37" t="s">
        <v>112</v>
      </c>
      <c r="C78" s="37" t="s">
        <v>297</v>
      </c>
      <c r="D78" s="38" t="s">
        <v>300</v>
      </c>
      <c r="E78" s="39" t="s">
        <v>301</v>
      </c>
      <c r="F78" s="37" t="s">
        <v>132</v>
      </c>
      <c r="G78" s="40">
        <v>130</v>
      </c>
      <c r="H78" s="54">
        <v>0</v>
      </c>
      <c r="I78" s="61">
        <f aca="true" t="shared" si="9" ref="I78:I92">ROUND(G78*H78,0)</f>
        <v>0</v>
      </c>
      <c r="J78" s="62">
        <v>0</v>
      </c>
      <c r="K78" s="40">
        <f aca="true" t="shared" si="10" ref="K78:K92">G78*J78</f>
        <v>0</v>
      </c>
      <c r="L78" s="62">
        <v>0</v>
      </c>
      <c r="M78" s="40">
        <f aca="true" t="shared" si="11" ref="M78:M92">G78*L78</f>
        <v>0</v>
      </c>
      <c r="N78" s="71">
        <v>20</v>
      </c>
      <c r="O78" s="79">
        <v>16</v>
      </c>
      <c r="P78" s="80" t="s">
        <v>117</v>
      </c>
    </row>
    <row r="79" spans="1:16" s="7" customFormat="1" ht="13.5" customHeight="1">
      <c r="A79" s="37" t="s">
        <v>302</v>
      </c>
      <c r="B79" s="37" t="s">
        <v>112</v>
      </c>
      <c r="C79" s="37" t="s">
        <v>297</v>
      </c>
      <c r="D79" s="38" t="s">
        <v>303</v>
      </c>
      <c r="E79" s="39" t="s">
        <v>304</v>
      </c>
      <c r="F79" s="37" t="s">
        <v>172</v>
      </c>
      <c r="G79" s="40">
        <v>50</v>
      </c>
      <c r="H79" s="54">
        <v>0</v>
      </c>
      <c r="I79" s="61">
        <f t="shared" si="9"/>
        <v>0</v>
      </c>
      <c r="J79" s="62">
        <v>0</v>
      </c>
      <c r="K79" s="40">
        <f t="shared" si="10"/>
        <v>0</v>
      </c>
      <c r="L79" s="62">
        <v>0</v>
      </c>
      <c r="M79" s="40">
        <f t="shared" si="11"/>
        <v>0</v>
      </c>
      <c r="N79" s="71">
        <v>20</v>
      </c>
      <c r="O79" s="79">
        <v>16</v>
      </c>
      <c r="P79" s="80" t="s">
        <v>117</v>
      </c>
    </row>
    <row r="80" spans="1:16" s="7" customFormat="1" ht="13.5" customHeight="1">
      <c r="A80" s="37" t="s">
        <v>305</v>
      </c>
      <c r="B80" s="37" t="s">
        <v>112</v>
      </c>
      <c r="C80" s="37" t="s">
        <v>297</v>
      </c>
      <c r="D80" s="38" t="s">
        <v>306</v>
      </c>
      <c r="E80" s="39" t="s">
        <v>307</v>
      </c>
      <c r="F80" s="37" t="s">
        <v>116</v>
      </c>
      <c r="G80" s="40">
        <v>22</v>
      </c>
      <c r="H80" s="54">
        <v>0</v>
      </c>
      <c r="I80" s="61">
        <f t="shared" si="9"/>
        <v>0</v>
      </c>
      <c r="J80" s="62">
        <v>0</v>
      </c>
      <c r="K80" s="40">
        <f t="shared" si="10"/>
        <v>0</v>
      </c>
      <c r="L80" s="62">
        <v>0</v>
      </c>
      <c r="M80" s="40">
        <f t="shared" si="11"/>
        <v>0</v>
      </c>
      <c r="N80" s="71">
        <v>20</v>
      </c>
      <c r="O80" s="79">
        <v>16</v>
      </c>
      <c r="P80" s="80" t="s">
        <v>117</v>
      </c>
    </row>
    <row r="81" spans="1:16" s="7" customFormat="1" ht="13.5" customHeight="1">
      <c r="A81" s="41" t="s">
        <v>308</v>
      </c>
      <c r="B81" s="41" t="s">
        <v>118</v>
      </c>
      <c r="C81" s="41" t="s">
        <v>119</v>
      </c>
      <c r="D81" s="42" t="s">
        <v>309</v>
      </c>
      <c r="E81" s="43" t="s">
        <v>310</v>
      </c>
      <c r="F81" s="41" t="s">
        <v>116</v>
      </c>
      <c r="G81" s="44">
        <v>22</v>
      </c>
      <c r="H81" s="55">
        <v>0</v>
      </c>
      <c r="I81" s="63">
        <f t="shared" si="9"/>
        <v>0</v>
      </c>
      <c r="J81" s="64">
        <v>0</v>
      </c>
      <c r="K81" s="44">
        <f t="shared" si="10"/>
        <v>0</v>
      </c>
      <c r="L81" s="64">
        <v>0</v>
      </c>
      <c r="M81" s="44">
        <f t="shared" si="11"/>
        <v>0</v>
      </c>
      <c r="N81" s="72">
        <v>20</v>
      </c>
      <c r="O81" s="81">
        <v>32</v>
      </c>
      <c r="P81" s="82" t="s">
        <v>117</v>
      </c>
    </row>
    <row r="82" spans="1:16" s="7" customFormat="1" ht="13.5" customHeight="1">
      <c r="A82" s="37" t="s">
        <v>311</v>
      </c>
      <c r="B82" s="37" t="s">
        <v>112</v>
      </c>
      <c r="C82" s="37" t="s">
        <v>297</v>
      </c>
      <c r="D82" s="38" t="s">
        <v>312</v>
      </c>
      <c r="E82" s="39" t="s">
        <v>313</v>
      </c>
      <c r="F82" s="37" t="s">
        <v>132</v>
      </c>
      <c r="G82" s="40">
        <v>2</v>
      </c>
      <c r="H82" s="54">
        <v>0</v>
      </c>
      <c r="I82" s="61">
        <f t="shared" si="9"/>
        <v>0</v>
      </c>
      <c r="J82" s="62">
        <v>0</v>
      </c>
      <c r="K82" s="40">
        <f t="shared" si="10"/>
        <v>0</v>
      </c>
      <c r="L82" s="62">
        <v>0</v>
      </c>
      <c r="M82" s="40">
        <f t="shared" si="11"/>
        <v>0</v>
      </c>
      <c r="N82" s="71">
        <v>20</v>
      </c>
      <c r="O82" s="79">
        <v>16</v>
      </c>
      <c r="P82" s="80" t="s">
        <v>117</v>
      </c>
    </row>
    <row r="83" spans="1:16" s="7" customFormat="1" ht="13.5" customHeight="1">
      <c r="A83" s="37" t="s">
        <v>314</v>
      </c>
      <c r="B83" s="37" t="s">
        <v>112</v>
      </c>
      <c r="C83" s="37" t="s">
        <v>297</v>
      </c>
      <c r="D83" s="38" t="s">
        <v>315</v>
      </c>
      <c r="E83" s="39" t="s">
        <v>316</v>
      </c>
      <c r="F83" s="37" t="s">
        <v>132</v>
      </c>
      <c r="G83" s="40">
        <v>3.5</v>
      </c>
      <c r="H83" s="54">
        <v>0</v>
      </c>
      <c r="I83" s="61">
        <f t="shared" si="9"/>
        <v>0</v>
      </c>
      <c r="J83" s="62">
        <v>0</v>
      </c>
      <c r="K83" s="40">
        <f t="shared" si="10"/>
        <v>0</v>
      </c>
      <c r="L83" s="62">
        <v>0</v>
      </c>
      <c r="M83" s="40">
        <f t="shared" si="11"/>
        <v>0</v>
      </c>
      <c r="N83" s="71">
        <v>20</v>
      </c>
      <c r="O83" s="79">
        <v>16</v>
      </c>
      <c r="P83" s="80" t="s">
        <v>117</v>
      </c>
    </row>
    <row r="84" spans="1:16" s="7" customFormat="1" ht="13.5" customHeight="1">
      <c r="A84" s="37" t="s">
        <v>317</v>
      </c>
      <c r="B84" s="37" t="s">
        <v>112</v>
      </c>
      <c r="C84" s="37" t="s">
        <v>297</v>
      </c>
      <c r="D84" s="38" t="s">
        <v>318</v>
      </c>
      <c r="E84" s="39" t="s">
        <v>319</v>
      </c>
      <c r="F84" s="37" t="s">
        <v>132</v>
      </c>
      <c r="G84" s="40">
        <v>5.73</v>
      </c>
      <c r="H84" s="54">
        <v>0</v>
      </c>
      <c r="I84" s="61">
        <f t="shared" si="9"/>
        <v>0</v>
      </c>
      <c r="J84" s="62">
        <v>0</v>
      </c>
      <c r="K84" s="40">
        <f t="shared" si="10"/>
        <v>0</v>
      </c>
      <c r="L84" s="62">
        <v>0</v>
      </c>
      <c r="M84" s="40">
        <f t="shared" si="11"/>
        <v>0</v>
      </c>
      <c r="N84" s="71">
        <v>20</v>
      </c>
      <c r="O84" s="79">
        <v>16</v>
      </c>
      <c r="P84" s="80" t="s">
        <v>117</v>
      </c>
    </row>
    <row r="85" spans="1:16" s="7" customFormat="1" ht="13.5" customHeight="1">
      <c r="A85" s="37" t="s">
        <v>320</v>
      </c>
      <c r="B85" s="37" t="s">
        <v>112</v>
      </c>
      <c r="C85" s="37" t="s">
        <v>297</v>
      </c>
      <c r="D85" s="38" t="s">
        <v>321</v>
      </c>
      <c r="E85" s="39" t="s">
        <v>322</v>
      </c>
      <c r="F85" s="37" t="s">
        <v>172</v>
      </c>
      <c r="G85" s="40">
        <v>23.5</v>
      </c>
      <c r="H85" s="54">
        <v>0</v>
      </c>
      <c r="I85" s="61">
        <f t="shared" si="9"/>
        <v>0</v>
      </c>
      <c r="J85" s="62">
        <v>0</v>
      </c>
      <c r="K85" s="40">
        <f t="shared" si="10"/>
        <v>0</v>
      </c>
      <c r="L85" s="62">
        <v>0</v>
      </c>
      <c r="M85" s="40">
        <f t="shared" si="11"/>
        <v>0</v>
      </c>
      <c r="N85" s="71">
        <v>20</v>
      </c>
      <c r="O85" s="79">
        <v>16</v>
      </c>
      <c r="P85" s="80" t="s">
        <v>117</v>
      </c>
    </row>
    <row r="86" spans="1:16" s="7" customFormat="1" ht="13.5" customHeight="1">
      <c r="A86" s="37" t="s">
        <v>323</v>
      </c>
      <c r="B86" s="37" t="s">
        <v>112</v>
      </c>
      <c r="C86" s="37" t="s">
        <v>297</v>
      </c>
      <c r="D86" s="38" t="s">
        <v>324</v>
      </c>
      <c r="E86" s="39" t="s">
        <v>325</v>
      </c>
      <c r="F86" s="37" t="s">
        <v>132</v>
      </c>
      <c r="G86" s="40">
        <v>6</v>
      </c>
      <c r="H86" s="54">
        <v>0</v>
      </c>
      <c r="I86" s="61">
        <f t="shared" si="9"/>
        <v>0</v>
      </c>
      <c r="J86" s="62">
        <v>0</v>
      </c>
      <c r="K86" s="40">
        <f t="shared" si="10"/>
        <v>0</v>
      </c>
      <c r="L86" s="62">
        <v>0</v>
      </c>
      <c r="M86" s="40">
        <f t="shared" si="11"/>
        <v>0</v>
      </c>
      <c r="N86" s="71">
        <v>20</v>
      </c>
      <c r="O86" s="79">
        <v>16</v>
      </c>
      <c r="P86" s="80" t="s">
        <v>117</v>
      </c>
    </row>
    <row r="87" spans="1:16" s="7" customFormat="1" ht="13.5" customHeight="1">
      <c r="A87" s="37" t="s">
        <v>326</v>
      </c>
      <c r="B87" s="37" t="s">
        <v>112</v>
      </c>
      <c r="C87" s="37" t="s">
        <v>297</v>
      </c>
      <c r="D87" s="38" t="s">
        <v>327</v>
      </c>
      <c r="E87" s="39" t="s">
        <v>328</v>
      </c>
      <c r="F87" s="37" t="s">
        <v>172</v>
      </c>
      <c r="G87" s="40">
        <v>5.8</v>
      </c>
      <c r="H87" s="54">
        <v>0</v>
      </c>
      <c r="I87" s="61">
        <f t="shared" si="9"/>
        <v>0</v>
      </c>
      <c r="J87" s="62">
        <v>0</v>
      </c>
      <c r="K87" s="40">
        <f t="shared" si="10"/>
        <v>0</v>
      </c>
      <c r="L87" s="62">
        <v>0</v>
      </c>
      <c r="M87" s="40">
        <f t="shared" si="11"/>
        <v>0</v>
      </c>
      <c r="N87" s="71">
        <v>20</v>
      </c>
      <c r="O87" s="79">
        <v>16</v>
      </c>
      <c r="P87" s="80" t="s">
        <v>117</v>
      </c>
    </row>
    <row r="88" spans="1:16" s="7" customFormat="1" ht="13.5" customHeight="1">
      <c r="A88" s="37" t="s">
        <v>329</v>
      </c>
      <c r="B88" s="37" t="s">
        <v>112</v>
      </c>
      <c r="C88" s="37" t="s">
        <v>297</v>
      </c>
      <c r="D88" s="38" t="s">
        <v>330</v>
      </c>
      <c r="E88" s="39" t="s">
        <v>331</v>
      </c>
      <c r="F88" s="37" t="s">
        <v>172</v>
      </c>
      <c r="G88" s="40">
        <v>1</v>
      </c>
      <c r="H88" s="54">
        <v>0</v>
      </c>
      <c r="I88" s="61">
        <f t="shared" si="9"/>
        <v>0</v>
      </c>
      <c r="J88" s="62">
        <v>0</v>
      </c>
      <c r="K88" s="40">
        <f t="shared" si="10"/>
        <v>0</v>
      </c>
      <c r="L88" s="62">
        <v>0</v>
      </c>
      <c r="M88" s="40">
        <f t="shared" si="11"/>
        <v>0</v>
      </c>
      <c r="N88" s="71">
        <v>20</v>
      </c>
      <c r="O88" s="79">
        <v>16</v>
      </c>
      <c r="P88" s="80" t="s">
        <v>117</v>
      </c>
    </row>
    <row r="89" spans="1:16" s="7" customFormat="1" ht="13.5" customHeight="1">
      <c r="A89" s="41" t="s">
        <v>332</v>
      </c>
      <c r="B89" s="41" t="s">
        <v>118</v>
      </c>
      <c r="C89" s="41" t="s">
        <v>119</v>
      </c>
      <c r="D89" s="42" t="s">
        <v>333</v>
      </c>
      <c r="E89" s="43" t="s">
        <v>334</v>
      </c>
      <c r="F89" s="41" t="s">
        <v>335</v>
      </c>
      <c r="G89" s="44">
        <v>310.163</v>
      </c>
      <c r="H89" s="55">
        <v>0</v>
      </c>
      <c r="I89" s="63">
        <f t="shared" si="9"/>
        <v>0</v>
      </c>
      <c r="J89" s="64">
        <v>0</v>
      </c>
      <c r="K89" s="44">
        <f t="shared" si="10"/>
        <v>0</v>
      </c>
      <c r="L89" s="64">
        <v>0</v>
      </c>
      <c r="M89" s="44">
        <f t="shared" si="11"/>
        <v>0</v>
      </c>
      <c r="N89" s="72">
        <v>20</v>
      </c>
      <c r="O89" s="81">
        <v>32</v>
      </c>
      <c r="P89" s="82" t="s">
        <v>117</v>
      </c>
    </row>
    <row r="90" spans="1:16" s="7" customFormat="1" ht="13.5" customHeight="1">
      <c r="A90" s="41" t="s">
        <v>336</v>
      </c>
      <c r="B90" s="41" t="s">
        <v>118</v>
      </c>
      <c r="C90" s="41" t="s">
        <v>119</v>
      </c>
      <c r="D90" s="42" t="s">
        <v>337</v>
      </c>
      <c r="E90" s="43" t="s">
        <v>338</v>
      </c>
      <c r="F90" s="41" t="s">
        <v>284</v>
      </c>
      <c r="G90" s="44">
        <v>2</v>
      </c>
      <c r="H90" s="55">
        <v>0</v>
      </c>
      <c r="I90" s="63">
        <f t="shared" si="9"/>
        <v>0</v>
      </c>
      <c r="J90" s="64">
        <v>0</v>
      </c>
      <c r="K90" s="44">
        <f t="shared" si="10"/>
        <v>0</v>
      </c>
      <c r="L90" s="64">
        <v>0</v>
      </c>
      <c r="M90" s="44">
        <f t="shared" si="11"/>
        <v>0</v>
      </c>
      <c r="N90" s="72">
        <v>20</v>
      </c>
      <c r="O90" s="81">
        <v>32</v>
      </c>
      <c r="P90" s="82" t="s">
        <v>117</v>
      </c>
    </row>
    <row r="91" spans="1:16" s="7" customFormat="1" ht="13.5" customHeight="1">
      <c r="A91" s="37" t="s">
        <v>339</v>
      </c>
      <c r="B91" s="37" t="s">
        <v>112</v>
      </c>
      <c r="C91" s="37" t="s">
        <v>297</v>
      </c>
      <c r="D91" s="38" t="s">
        <v>340</v>
      </c>
      <c r="E91" s="39" t="s">
        <v>341</v>
      </c>
      <c r="F91" s="37" t="s">
        <v>172</v>
      </c>
      <c r="G91" s="40">
        <v>2.5</v>
      </c>
      <c r="H91" s="54">
        <v>0</v>
      </c>
      <c r="I91" s="61">
        <f t="shared" si="9"/>
        <v>0</v>
      </c>
      <c r="J91" s="62">
        <v>0</v>
      </c>
      <c r="K91" s="40">
        <f t="shared" si="10"/>
        <v>0</v>
      </c>
      <c r="L91" s="62">
        <v>0</v>
      </c>
      <c r="M91" s="40">
        <f t="shared" si="11"/>
        <v>0</v>
      </c>
      <c r="N91" s="71">
        <v>20</v>
      </c>
      <c r="O91" s="79">
        <v>16</v>
      </c>
      <c r="P91" s="80" t="s">
        <v>117</v>
      </c>
    </row>
    <row r="92" spans="1:16" s="7" customFormat="1" ht="13.5" customHeight="1">
      <c r="A92" s="37" t="s">
        <v>342</v>
      </c>
      <c r="B92" s="37" t="s">
        <v>112</v>
      </c>
      <c r="C92" s="37" t="s">
        <v>297</v>
      </c>
      <c r="D92" s="38" t="s">
        <v>343</v>
      </c>
      <c r="E92" s="39" t="s">
        <v>344</v>
      </c>
      <c r="F92" s="37" t="s">
        <v>182</v>
      </c>
      <c r="G92" s="40">
        <v>0.546</v>
      </c>
      <c r="H92" s="54">
        <v>0</v>
      </c>
      <c r="I92" s="61">
        <f t="shared" si="9"/>
        <v>0</v>
      </c>
      <c r="J92" s="62">
        <v>0</v>
      </c>
      <c r="K92" s="40">
        <f t="shared" si="10"/>
        <v>0</v>
      </c>
      <c r="L92" s="62">
        <v>0</v>
      </c>
      <c r="M92" s="40">
        <f t="shared" si="11"/>
        <v>0</v>
      </c>
      <c r="N92" s="71">
        <v>20</v>
      </c>
      <c r="O92" s="79">
        <v>16</v>
      </c>
      <c r="P92" s="80" t="s">
        <v>117</v>
      </c>
    </row>
    <row r="93" spans="1:16" s="23" customFormat="1" ht="12.75" customHeight="1">
      <c r="A93" s="34"/>
      <c r="B93" s="35" t="s">
        <v>67</v>
      </c>
      <c r="C93" s="34"/>
      <c r="D93" s="36" t="s">
        <v>345</v>
      </c>
      <c r="E93" s="36" t="s">
        <v>346</v>
      </c>
      <c r="F93" s="34"/>
      <c r="G93" s="34"/>
      <c r="H93" s="53"/>
      <c r="I93" s="59">
        <f>SUM(I94:I98)</f>
        <v>0</v>
      </c>
      <c r="J93" s="34"/>
      <c r="K93" s="60">
        <f>SUM(K94:K98)</f>
        <v>0</v>
      </c>
      <c r="L93" s="34"/>
      <c r="M93" s="60">
        <f>SUM(M94:M98)</f>
        <v>0</v>
      </c>
      <c r="N93" s="53"/>
      <c r="O93" s="34"/>
      <c r="P93" s="36" t="s">
        <v>11</v>
      </c>
    </row>
    <row r="94" spans="1:16" s="7" customFormat="1" ht="24" customHeight="1">
      <c r="A94" s="37" t="s">
        <v>347</v>
      </c>
      <c r="B94" s="37" t="s">
        <v>112</v>
      </c>
      <c r="C94" s="37" t="s">
        <v>345</v>
      </c>
      <c r="D94" s="38" t="s">
        <v>348</v>
      </c>
      <c r="E94" s="39" t="s">
        <v>349</v>
      </c>
      <c r="F94" s="37" t="s">
        <v>132</v>
      </c>
      <c r="G94" s="40">
        <v>115</v>
      </c>
      <c r="H94" s="54">
        <v>0</v>
      </c>
      <c r="I94" s="61">
        <f>ROUND(G94*H94,0)</f>
        <v>0</v>
      </c>
      <c r="J94" s="62">
        <v>0</v>
      </c>
      <c r="K94" s="40">
        <f>G94*J94</f>
        <v>0</v>
      </c>
      <c r="L94" s="62">
        <v>0</v>
      </c>
      <c r="M94" s="40">
        <f>G94*L94</f>
        <v>0</v>
      </c>
      <c r="N94" s="71">
        <v>20</v>
      </c>
      <c r="O94" s="79">
        <v>16</v>
      </c>
      <c r="P94" s="80" t="s">
        <v>117</v>
      </c>
    </row>
    <row r="95" spans="1:16" s="7" customFormat="1" ht="13.5" customHeight="1">
      <c r="A95" s="41" t="s">
        <v>350</v>
      </c>
      <c r="B95" s="41" t="s">
        <v>118</v>
      </c>
      <c r="C95" s="41" t="s">
        <v>119</v>
      </c>
      <c r="D95" s="42" t="s">
        <v>351</v>
      </c>
      <c r="E95" s="43" t="s">
        <v>352</v>
      </c>
      <c r="F95" s="41" t="s">
        <v>116</v>
      </c>
      <c r="G95" s="44">
        <v>2875</v>
      </c>
      <c r="H95" s="55">
        <v>0</v>
      </c>
      <c r="I95" s="63">
        <f>ROUND(G95*H95,0)</f>
        <v>0</v>
      </c>
      <c r="J95" s="64">
        <v>0</v>
      </c>
      <c r="K95" s="44">
        <f>G95*J95</f>
        <v>0</v>
      </c>
      <c r="L95" s="64">
        <v>0</v>
      </c>
      <c r="M95" s="44">
        <f>G95*L95</f>
        <v>0</v>
      </c>
      <c r="N95" s="72">
        <v>20</v>
      </c>
      <c r="O95" s="81">
        <v>32</v>
      </c>
      <c r="P95" s="82" t="s">
        <v>117</v>
      </c>
    </row>
    <row r="96" spans="1:16" s="7" customFormat="1" ht="13.5" customHeight="1">
      <c r="A96" s="37" t="s">
        <v>353</v>
      </c>
      <c r="B96" s="37" t="s">
        <v>112</v>
      </c>
      <c r="C96" s="37" t="s">
        <v>345</v>
      </c>
      <c r="D96" s="38" t="s">
        <v>354</v>
      </c>
      <c r="E96" s="39" t="s">
        <v>355</v>
      </c>
      <c r="F96" s="37" t="s">
        <v>132</v>
      </c>
      <c r="G96" s="40">
        <v>115</v>
      </c>
      <c r="H96" s="54">
        <v>0</v>
      </c>
      <c r="I96" s="61">
        <f>ROUND(G96*H96,0)</f>
        <v>0</v>
      </c>
      <c r="J96" s="62">
        <v>0</v>
      </c>
      <c r="K96" s="40">
        <f>G96*J96</f>
        <v>0</v>
      </c>
      <c r="L96" s="62">
        <v>0</v>
      </c>
      <c r="M96" s="40">
        <f>G96*L96</f>
        <v>0</v>
      </c>
      <c r="N96" s="71">
        <v>20</v>
      </c>
      <c r="O96" s="79">
        <v>16</v>
      </c>
      <c r="P96" s="80" t="s">
        <v>117</v>
      </c>
    </row>
    <row r="97" spans="1:16" s="7" customFormat="1" ht="13.5" customHeight="1">
      <c r="A97" s="41" t="s">
        <v>356</v>
      </c>
      <c r="B97" s="41" t="s">
        <v>118</v>
      </c>
      <c r="C97" s="41" t="s">
        <v>119</v>
      </c>
      <c r="D97" s="42" t="s">
        <v>357</v>
      </c>
      <c r="E97" s="43" t="s">
        <v>358</v>
      </c>
      <c r="F97" s="41" t="s">
        <v>132</v>
      </c>
      <c r="G97" s="44">
        <v>132.25</v>
      </c>
      <c r="H97" s="55">
        <v>0</v>
      </c>
      <c r="I97" s="63">
        <f>ROUND(G97*H97,0)</f>
        <v>0</v>
      </c>
      <c r="J97" s="64">
        <v>0</v>
      </c>
      <c r="K97" s="44">
        <f>G97*J97</f>
        <v>0</v>
      </c>
      <c r="L97" s="64">
        <v>0</v>
      </c>
      <c r="M97" s="44">
        <f>G97*L97</f>
        <v>0</v>
      </c>
      <c r="N97" s="72">
        <v>20</v>
      </c>
      <c r="O97" s="81">
        <v>32</v>
      </c>
      <c r="P97" s="82" t="s">
        <v>117</v>
      </c>
    </row>
    <row r="98" spans="1:16" s="7" customFormat="1" ht="13.5" customHeight="1">
      <c r="A98" s="37" t="s">
        <v>359</v>
      </c>
      <c r="B98" s="37" t="s">
        <v>112</v>
      </c>
      <c r="C98" s="37" t="s">
        <v>345</v>
      </c>
      <c r="D98" s="38" t="s">
        <v>360</v>
      </c>
      <c r="E98" s="39" t="s">
        <v>361</v>
      </c>
      <c r="F98" s="37" t="s">
        <v>182</v>
      </c>
      <c r="G98" s="40">
        <v>3.824</v>
      </c>
      <c r="H98" s="54">
        <v>0</v>
      </c>
      <c r="I98" s="61">
        <f>ROUND(G98*H98,0)</f>
        <v>0</v>
      </c>
      <c r="J98" s="62">
        <v>0</v>
      </c>
      <c r="K98" s="40">
        <f>G98*J98</f>
        <v>0</v>
      </c>
      <c r="L98" s="62">
        <v>0</v>
      </c>
      <c r="M98" s="40">
        <f>G98*L98</f>
        <v>0</v>
      </c>
      <c r="N98" s="71">
        <v>20</v>
      </c>
      <c r="O98" s="79">
        <v>16</v>
      </c>
      <c r="P98" s="80" t="s">
        <v>117</v>
      </c>
    </row>
    <row r="99" spans="1:16" s="23" customFormat="1" ht="12.75" customHeight="1">
      <c r="A99" s="34"/>
      <c r="B99" s="35" t="s">
        <v>67</v>
      </c>
      <c r="C99" s="34"/>
      <c r="D99" s="36" t="s">
        <v>362</v>
      </c>
      <c r="E99" s="36" t="s">
        <v>363</v>
      </c>
      <c r="F99" s="34"/>
      <c r="G99" s="34"/>
      <c r="H99" s="53"/>
      <c r="I99" s="59">
        <f>SUM(I100:I102)</f>
        <v>0</v>
      </c>
      <c r="J99" s="34"/>
      <c r="K99" s="60">
        <f>SUM(K100:K102)</f>
        <v>0</v>
      </c>
      <c r="L99" s="34"/>
      <c r="M99" s="60">
        <f>SUM(M100:M102)</f>
        <v>0</v>
      </c>
      <c r="N99" s="53"/>
      <c r="O99" s="34"/>
      <c r="P99" s="36" t="s">
        <v>11</v>
      </c>
    </row>
    <row r="100" spans="1:16" s="7" customFormat="1" ht="13.5" customHeight="1">
      <c r="A100" s="37" t="s">
        <v>364</v>
      </c>
      <c r="B100" s="37" t="s">
        <v>112</v>
      </c>
      <c r="C100" s="37" t="s">
        <v>362</v>
      </c>
      <c r="D100" s="38" t="s">
        <v>365</v>
      </c>
      <c r="E100" s="39" t="s">
        <v>366</v>
      </c>
      <c r="F100" s="37" t="s">
        <v>116</v>
      </c>
      <c r="G100" s="40">
        <v>6</v>
      </c>
      <c r="H100" s="54">
        <v>0</v>
      </c>
      <c r="I100" s="61">
        <f>ROUND(G100*H100,0)</f>
        <v>0</v>
      </c>
      <c r="J100" s="62">
        <v>0</v>
      </c>
      <c r="K100" s="40">
        <f>G100*J100</f>
        <v>0</v>
      </c>
      <c r="L100" s="62">
        <v>0</v>
      </c>
      <c r="M100" s="40">
        <f>G100*L100</f>
        <v>0</v>
      </c>
      <c r="N100" s="71">
        <v>20</v>
      </c>
      <c r="O100" s="79">
        <v>16</v>
      </c>
      <c r="P100" s="80" t="s">
        <v>117</v>
      </c>
    </row>
    <row r="101" spans="1:16" s="7" customFormat="1" ht="13.5" customHeight="1">
      <c r="A101" s="41" t="s">
        <v>367</v>
      </c>
      <c r="B101" s="41" t="s">
        <v>118</v>
      </c>
      <c r="C101" s="41" t="s">
        <v>119</v>
      </c>
      <c r="D101" s="42" t="s">
        <v>368</v>
      </c>
      <c r="E101" s="43" t="s">
        <v>369</v>
      </c>
      <c r="F101" s="41" t="s">
        <v>116</v>
      </c>
      <c r="G101" s="44">
        <v>2</v>
      </c>
      <c r="H101" s="55">
        <v>0</v>
      </c>
      <c r="I101" s="63">
        <f>ROUND(G101*H101,0)</f>
        <v>0</v>
      </c>
      <c r="J101" s="64">
        <v>0</v>
      </c>
      <c r="K101" s="44">
        <f>G101*J101</f>
        <v>0</v>
      </c>
      <c r="L101" s="64">
        <v>0</v>
      </c>
      <c r="M101" s="44">
        <f>G101*L101</f>
        <v>0</v>
      </c>
      <c r="N101" s="72">
        <v>20</v>
      </c>
      <c r="O101" s="81">
        <v>32</v>
      </c>
      <c r="P101" s="82" t="s">
        <v>117</v>
      </c>
    </row>
    <row r="102" spans="1:16" s="7" customFormat="1" ht="13.5" customHeight="1">
      <c r="A102" s="41" t="s">
        <v>370</v>
      </c>
      <c r="B102" s="41" t="s">
        <v>118</v>
      </c>
      <c r="C102" s="41" t="s">
        <v>119</v>
      </c>
      <c r="D102" s="42" t="s">
        <v>371</v>
      </c>
      <c r="E102" s="43" t="s">
        <v>372</v>
      </c>
      <c r="F102" s="41" t="s">
        <v>116</v>
      </c>
      <c r="G102" s="44">
        <v>4</v>
      </c>
      <c r="H102" s="55">
        <v>0</v>
      </c>
      <c r="I102" s="63">
        <f>ROUND(G102*H102,0)</f>
        <v>0</v>
      </c>
      <c r="J102" s="64">
        <v>0</v>
      </c>
      <c r="K102" s="44">
        <f>G102*J102</f>
        <v>0</v>
      </c>
      <c r="L102" s="64">
        <v>0</v>
      </c>
      <c r="M102" s="44">
        <f>G102*L102</f>
        <v>0</v>
      </c>
      <c r="N102" s="72">
        <v>20</v>
      </c>
      <c r="O102" s="81">
        <v>32</v>
      </c>
      <c r="P102" s="82" t="s">
        <v>117</v>
      </c>
    </row>
    <row r="103" spans="1:16" s="23" customFormat="1" ht="12.75" customHeight="1">
      <c r="A103" s="34"/>
      <c r="B103" s="35" t="s">
        <v>67</v>
      </c>
      <c r="C103" s="34"/>
      <c r="D103" s="36" t="s">
        <v>373</v>
      </c>
      <c r="E103" s="36" t="s">
        <v>374</v>
      </c>
      <c r="F103" s="34"/>
      <c r="G103" s="34"/>
      <c r="H103" s="53"/>
      <c r="I103" s="59">
        <f>SUM(I104:I105)</f>
        <v>0</v>
      </c>
      <c r="J103" s="34"/>
      <c r="K103" s="60">
        <f>SUM(K104:K105)</f>
        <v>0</v>
      </c>
      <c r="L103" s="34"/>
      <c r="M103" s="60">
        <f>SUM(M104:M105)</f>
        <v>0</v>
      </c>
      <c r="N103" s="53"/>
      <c r="O103" s="34"/>
      <c r="P103" s="36" t="s">
        <v>11</v>
      </c>
    </row>
    <row r="104" spans="1:16" s="7" customFormat="1" ht="13.5" customHeight="1">
      <c r="A104" s="37" t="s">
        <v>375</v>
      </c>
      <c r="B104" s="37" t="s">
        <v>112</v>
      </c>
      <c r="C104" s="37" t="s">
        <v>373</v>
      </c>
      <c r="D104" s="38" t="s">
        <v>376</v>
      </c>
      <c r="E104" s="39" t="s">
        <v>377</v>
      </c>
      <c r="F104" s="37" t="s">
        <v>132</v>
      </c>
      <c r="G104" s="40">
        <v>188.084</v>
      </c>
      <c r="H104" s="54">
        <v>0</v>
      </c>
      <c r="I104" s="61">
        <f>ROUND(G104*H104,0)</f>
        <v>0</v>
      </c>
      <c r="J104" s="62">
        <v>0</v>
      </c>
      <c r="K104" s="40">
        <f>G104*J104</f>
        <v>0</v>
      </c>
      <c r="L104" s="62">
        <v>0</v>
      </c>
      <c r="M104" s="40">
        <f>G104*L104</f>
        <v>0</v>
      </c>
      <c r="N104" s="71">
        <v>20</v>
      </c>
      <c r="O104" s="79">
        <v>16</v>
      </c>
      <c r="P104" s="80" t="s">
        <v>117</v>
      </c>
    </row>
    <row r="105" spans="1:16" s="7" customFormat="1" ht="13.5" customHeight="1">
      <c r="A105" s="37" t="s">
        <v>378</v>
      </c>
      <c r="B105" s="37" t="s">
        <v>112</v>
      </c>
      <c r="C105" s="37" t="s">
        <v>373</v>
      </c>
      <c r="D105" s="38" t="s">
        <v>379</v>
      </c>
      <c r="E105" s="39" t="s">
        <v>380</v>
      </c>
      <c r="F105" s="37" t="s">
        <v>132</v>
      </c>
      <c r="G105" s="40">
        <v>1.131</v>
      </c>
      <c r="H105" s="54">
        <v>0</v>
      </c>
      <c r="I105" s="61">
        <f>ROUND(G105*H105,0)</f>
        <v>0</v>
      </c>
      <c r="J105" s="62">
        <v>0</v>
      </c>
      <c r="K105" s="40">
        <f>G105*J105</f>
        <v>0</v>
      </c>
      <c r="L105" s="62">
        <v>0</v>
      </c>
      <c r="M105" s="40">
        <f>G105*L105</f>
        <v>0</v>
      </c>
      <c r="N105" s="71">
        <v>20</v>
      </c>
      <c r="O105" s="79">
        <v>16</v>
      </c>
      <c r="P105" s="80" t="s">
        <v>117</v>
      </c>
    </row>
    <row r="106" spans="1:16" s="23" customFormat="1" ht="12.75" customHeight="1">
      <c r="A106" s="34"/>
      <c r="B106" s="45" t="s">
        <v>67</v>
      </c>
      <c r="C106" s="34"/>
      <c r="D106" s="46" t="s">
        <v>118</v>
      </c>
      <c r="E106" s="46" t="s">
        <v>381</v>
      </c>
      <c r="F106" s="34"/>
      <c r="G106" s="34"/>
      <c r="H106" s="53"/>
      <c r="I106" s="65">
        <f>I107</f>
        <v>0</v>
      </c>
      <c r="J106" s="34"/>
      <c r="K106" s="66">
        <f>K107</f>
        <v>0</v>
      </c>
      <c r="L106" s="34"/>
      <c r="M106" s="66">
        <f>M107</f>
        <v>0</v>
      </c>
      <c r="N106" s="53"/>
      <c r="O106" s="34"/>
      <c r="P106" s="46" t="s">
        <v>109</v>
      </c>
    </row>
    <row r="107" spans="1:16" s="23" customFormat="1" ht="12.75" customHeight="1">
      <c r="A107" s="34"/>
      <c r="B107" s="35" t="s">
        <v>67</v>
      </c>
      <c r="C107" s="34"/>
      <c r="D107" s="36" t="s">
        <v>382</v>
      </c>
      <c r="E107" s="36" t="s">
        <v>383</v>
      </c>
      <c r="F107" s="34"/>
      <c r="G107" s="34"/>
      <c r="H107" s="53"/>
      <c r="I107" s="59">
        <f>I108</f>
        <v>0</v>
      </c>
      <c r="J107" s="34"/>
      <c r="K107" s="60">
        <f>K108</f>
        <v>0</v>
      </c>
      <c r="L107" s="34"/>
      <c r="M107" s="60">
        <f>M108</f>
        <v>0</v>
      </c>
      <c r="N107" s="53"/>
      <c r="O107" s="34"/>
      <c r="P107" s="36" t="s">
        <v>11</v>
      </c>
    </row>
    <row r="108" spans="1:16" s="7" customFormat="1" ht="13.5" customHeight="1">
      <c r="A108" s="41" t="s">
        <v>384</v>
      </c>
      <c r="B108" s="41" t="s">
        <v>118</v>
      </c>
      <c r="C108" s="41" t="s">
        <v>119</v>
      </c>
      <c r="D108" s="42" t="s">
        <v>385</v>
      </c>
      <c r="E108" s="43" t="s">
        <v>386</v>
      </c>
      <c r="F108" s="41" t="s">
        <v>284</v>
      </c>
      <c r="G108" s="44">
        <v>1</v>
      </c>
      <c r="H108" s="55">
        <v>0</v>
      </c>
      <c r="I108" s="63">
        <f>ROUND(G108*H108,0)</f>
        <v>0</v>
      </c>
      <c r="J108" s="64">
        <v>0</v>
      </c>
      <c r="K108" s="44">
        <f>G108*J108</f>
        <v>0</v>
      </c>
      <c r="L108" s="64">
        <v>0</v>
      </c>
      <c r="M108" s="44">
        <f>G108*L108</f>
        <v>0</v>
      </c>
      <c r="N108" s="72">
        <v>20</v>
      </c>
      <c r="O108" s="81">
        <v>256</v>
      </c>
      <c r="P108" s="82" t="s">
        <v>117</v>
      </c>
    </row>
    <row r="109" spans="1:16" s="24" customFormat="1" ht="12.75" customHeight="1">
      <c r="A109" s="47"/>
      <c r="B109" s="47"/>
      <c r="C109" s="47"/>
      <c r="D109" s="47"/>
      <c r="E109" s="48" t="s">
        <v>92</v>
      </c>
      <c r="F109" s="47"/>
      <c r="G109" s="47"/>
      <c r="H109" s="56"/>
      <c r="I109" s="67">
        <f>I14+I48+I106</f>
        <v>0</v>
      </c>
      <c r="J109" s="47"/>
      <c r="K109" s="68">
        <f>K14+K48+K106</f>
        <v>0</v>
      </c>
      <c r="L109" s="47"/>
      <c r="M109" s="68">
        <f>M14+M48+M106</f>
        <v>0</v>
      </c>
      <c r="N109" s="56"/>
      <c r="O109" s="47"/>
      <c r="P109" s="47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</cp:lastModifiedBy>
  <dcterms:modified xsi:type="dcterms:W3CDTF">2012-05-15T21:06:54Z</dcterms:modified>
  <cp:category/>
  <cp:version/>
  <cp:contentType/>
  <cp:contentStatus/>
</cp:coreProperties>
</file>