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45" yWindow="465" windowWidth="20775" windowHeight="9915" activeTab="0"/>
  </bookViews>
  <sheets>
    <sheet name="Rekapitulace stavby" sheetId="1" r:id="rId1"/>
    <sheet name="201.11 - OPĚRNÁ ZEĎ Z1 " sheetId="2" r:id="rId2"/>
    <sheet name="201.12 - OPĚRNÁ ZEĎ Z2" sheetId="3" r:id="rId3"/>
  </sheets>
  <definedNames>
    <definedName name="_xlnm._FilterDatabase" localSheetId="1" hidden="1">'201.11 - OPĚRNÁ ZEĎ Z1 '!$C$132:$K$306</definedName>
    <definedName name="_xlnm._FilterDatabase" localSheetId="2" hidden="1">'201.12 - OPĚRNÁ ZEĎ Z2'!$C$131:$K$288</definedName>
    <definedName name="_xlnm.Print_Area" localSheetId="1">'201.11 - OPĚRNÁ ZEĎ Z1 '!$C$82:$J$112,'201.11 - OPĚRNÁ ZEĎ Z1 '!$C$118:$K$306</definedName>
    <definedName name="_xlnm.Print_Area" localSheetId="2">'201.12 - OPĚRNÁ ZEĎ Z2'!$C$82:$J$111,'201.12 - OPĚRNÁ ZEĎ Z2'!$C$117:$K$288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'201.11 - OPĚRNÁ ZEĎ Z1 '!$132:$132</definedName>
    <definedName name="_xlnm.Print_Titles" localSheetId="2">'201.12 - OPĚRNÁ ZEĎ Z2'!$131:$131</definedName>
  </definedNames>
  <calcPr calcId="145621"/>
</workbook>
</file>

<file path=xl/sharedStrings.xml><?xml version="1.0" encoding="utf-8"?>
<sst xmlns="http://schemas.openxmlformats.org/spreadsheetml/2006/main" count="4138" uniqueCount="655">
  <si>
    <t>Export Komplet</t>
  </si>
  <si>
    <t/>
  </si>
  <si>
    <t>2.0</t>
  </si>
  <si>
    <t>ZAMOK</t>
  </si>
  <si>
    <t>False</t>
  </si>
  <si>
    <t>{f9bc679c-ee13-409b-a55b-a1c610bd03c4}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</si>
  <si>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</si>
  <si>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</si>
  <si>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</si>
  <si>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</si>
  <si>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</si>
  <si>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</si>
  <si>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</si>
  <si>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</si>
  <si>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20200603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</si>
  <si>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</si>
  <si>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</si>
  <si>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DVŮR KRÁLOVÉ N.L. - VERDEK, PĚŠÍ KOMUNIKACE - II. ETAPA, Vrtané mikrozápory</t>
  </si>
  <si>
    <t>KSO:</t>
  </si>
  <si>
    <t>CC-CZ:</t>
  </si>
  <si>
    <t>Místo:</t>
  </si>
  <si>
    <t xml:space="preserve"> </t>
  </si>
  <si>
    <t>Datum:</t>
  </si>
  <si>
    <t>3. 6. 2020</t>
  </si>
  <si>
    <t>Zadavatel:</t>
  </si>
  <si>
    <t>IČ:</t>
  </si>
  <si>
    <t>0,1</t>
  </si>
  <si>
    <t>DIČ:</t>
  </si>
  <si>
    <t>Uchazeč:</t>
  </si>
  <si>
    <t>Vyplň údaj</t>
  </si>
  <si>
    <t>Projektant:</t>
  </si>
  <si>
    <t>Ing. Hynek Stiehl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</si>
  <si>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</si>
  <si>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</si>
  <si>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</si>
  <si>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</si>
  <si>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</si>
  <si>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</si>
  <si>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</si>
  <si>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</si>
  <si>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</si>
  <si>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</si>
  <si>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</si>
  <si>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</si>
  <si>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</si>
  <si>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</si>
  <si>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</si>
  <si>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</si>
  <si>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</si>
  <si>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</si>
  <si>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</si>
  <si>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</si>
  <si>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</si>
  <si>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</si>
  <si>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</si>
  <si>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</si>
  <si>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</si>
  <si>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</si>
  <si>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</si>
  <si>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</si>
  <si>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</si>
  <si>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</si>
  <si>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</si>
  <si>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</si>
  <si>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</si>
  <si>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</si>
  <si>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</si>
  <si>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</si>
  <si>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</si>
  <si>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</si>
  <si>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</si>
  <si>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</si>
  <si>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</si>
  <si>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</si>
  <si>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</si>
  <si>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</si>
  <si>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</si>
  <si>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</si>
  <si>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</si>
  <si>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</si>
  <si>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SO.201</t>
  </si>
  <si>
    <t>OPĚRNÉ ZDI</t>
  </si>
  <si>
    <t>STA</t>
  </si>
  <si>
    <t>{b3057856-7302-4791-8ca6-68109fe4de23}</t>
  </si>
  <si>
    <t>2</t>
  </si>
  <si>
    <t>/</t>
  </si>
  <si>
    <t>201.11</t>
  </si>
  <si>
    <t xml:space="preserve">OPĚRNÁ ZEĎ Z1 </t>
  </si>
  <si>
    <t>Soupis</t>
  </si>
  <si>
    <t>{dbd43a59-6003-4156-bc2c-4744edd93a32}</t>
  </si>
  <si>
    <t>201.12</t>
  </si>
  <si>
    <t>OPĚRNÁ ZEĎ Z2</t>
  </si>
  <si>
    <t>{c5f0646f-519d-4f96-8c0b-36ea5b5fd767}</t>
  </si>
  <si>
    <t>KRYCÍ LIST SOUPISU PRACÍ</t>
  </si>
  <si>
    <t>Objekt:</t>
  </si>
  <si>
    <t>SO.201 - OPĚRNÉ ZDI</t>
  </si>
  <si>
    <t>Soupis:</t>
  </si>
  <si>
    <t xml:space="preserve">201.11 - OPĚRNÁ ZEĎ Z1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</si>
  <si>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</si>
  <si>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</si>
  <si>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</si>
  <si>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</si>
  <si>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</si>
  <si>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</si>
  <si>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</si>
  <si>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</si>
  <si>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</si>
  <si>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</si>
  <si>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</si>
  <si>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</si>
  <si>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</si>
  <si>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</si>
  <si>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</si>
  <si>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</si>
  <si>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</si>
  <si>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</si>
  <si>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</si>
  <si>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</si>
  <si>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</si>
  <si>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</si>
  <si>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</si>
  <si>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</si>
  <si>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</si>
  <si>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</si>
  <si>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</si>
  <si>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</si>
  <si>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</si>
  <si>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</si>
  <si>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</si>
  <si>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</si>
  <si>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</si>
  <si>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</si>
  <si>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</si>
  <si>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</si>
  <si>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111211201</t>
  </si>
  <si>
    <t>Odstranění křovin a stromů průměru kmene do 100 mm i s kořeny sklonu terénu přes 1:5 ručně</t>
  </si>
  <si>
    <t>m2</t>
  </si>
  <si>
    <t>CS ÚRS 2020 01</t>
  </si>
  <si>
    <t>4</t>
  </si>
  <si>
    <t>455027339</t>
  </si>
  <si>
    <t>113152112</t>
  </si>
  <si>
    <t>Odstranění podkladů zpevněných ploch z kameniva drceného</t>
  </si>
  <si>
    <t>m3</t>
  </si>
  <si>
    <t>-690077434</t>
  </si>
  <si>
    <t>VV</t>
  </si>
  <si>
    <t>"pracovní plošina" 25*3*0,3</t>
  </si>
  <si>
    <t>3</t>
  </si>
  <si>
    <t>121151103</t>
  </si>
  <si>
    <t>Sejmutí ornice plochy do 100 m2 tl vrstvy do 200 mm strojně</t>
  </si>
  <si>
    <t>-1928656649</t>
  </si>
  <si>
    <t>"pracovní plošina" 25*4</t>
  </si>
  <si>
    <t>132211401</t>
  </si>
  <si>
    <t>Hloubená vykopávka pod základy v hornině třídy těžitelnosti I, skupiny 3 ručně</t>
  </si>
  <si>
    <t>-1827416865</t>
  </si>
  <si>
    <t>statické zajištění sloupu</t>
  </si>
  <si>
    <t>0,75*0,75*3</t>
  </si>
  <si>
    <t>výkop u studny</t>
  </si>
  <si>
    <t>0,5*1*3,5</t>
  </si>
  <si>
    <t>Součet</t>
  </si>
  <si>
    <t>5</t>
  </si>
  <si>
    <t>132254102</t>
  </si>
  <si>
    <t>Hloubení rýh zapažených š do 800 mm v hornině třídy těžitelnosti I, skupiny 3 objem do 50 m3 strojně</t>
  </si>
  <si>
    <t>-1477568207</t>
  </si>
  <si>
    <t>odkopávka pro osazení pažin</t>
  </si>
  <si>
    <t>22*4,5*0,6</t>
  </si>
  <si>
    <t>6</t>
  </si>
  <si>
    <t>132254204</t>
  </si>
  <si>
    <t>Hloubení zapažených rýh š do 2000 mm v hornině třídy těžitelnosti I, skupiny 3 objem do 500 m3</t>
  </si>
  <si>
    <t>-1521830412</t>
  </si>
  <si>
    <t>3,5*2*16+3,5*3*16</t>
  </si>
  <si>
    <t>4*1,6*28+3*2,5*28</t>
  </si>
  <si>
    <t>7</t>
  </si>
  <si>
    <t>151711111</t>
  </si>
  <si>
    <t>Osazení zápor ocelových dl do 8 m</t>
  </si>
  <si>
    <t>m</t>
  </si>
  <si>
    <t>1056839637</t>
  </si>
  <si>
    <t>"výkres záporového pažení" 140</t>
  </si>
  <si>
    <t>8</t>
  </si>
  <si>
    <t>M</t>
  </si>
  <si>
    <t>13010972</t>
  </si>
  <si>
    <t>ocel profilová HE-B 120 jakost 11 375</t>
  </si>
  <si>
    <t>t</t>
  </si>
  <si>
    <t>893700999</t>
  </si>
  <si>
    <t>9</t>
  </si>
  <si>
    <t>151713111</t>
  </si>
  <si>
    <t>Zřízení vrchního kotvení zápor při délce zápory do 8 m</t>
  </si>
  <si>
    <t>kus</t>
  </si>
  <si>
    <t>427728248</t>
  </si>
  <si>
    <t>"výkres záporového pažení" 10</t>
  </si>
  <si>
    <t>10</t>
  </si>
  <si>
    <t>151721112</t>
  </si>
  <si>
    <t>Zřízení pažení do ocelových zápor hl výkopu do 10 m s jeho následným ponecháním</t>
  </si>
  <si>
    <t>-226638511</t>
  </si>
  <si>
    <t>"výkres záporového pažení" 90</t>
  </si>
  <si>
    <t>11</t>
  </si>
  <si>
    <t>162751117</t>
  </si>
  <si>
    <t>Vodorovné přemístění do 10000 m výkopku/sypaniny z horniny třídy těžitelnosti I, skupiny 1 až 3</t>
  </si>
  <si>
    <t>-1977566417</t>
  </si>
  <si>
    <t>59,4+669,2+3,44</t>
  </si>
  <si>
    <t>12</t>
  </si>
  <si>
    <t>162751119</t>
  </si>
  <si>
    <t>Příplatek k vodorovnému přemístění výkopku/sypaniny z horniny třídy těžitelnosti I, skupiny 1 až 3 ZKD 1000 m přes 10000 m</t>
  </si>
  <si>
    <t>136191640</t>
  </si>
  <si>
    <t>732,04*5</t>
  </si>
  <si>
    <t>13</t>
  </si>
  <si>
    <t>171201221</t>
  </si>
  <si>
    <t>Poplatek za uložení na skládce (skládkovné) zeminy a kamení kód odpadu 17 05 04</t>
  </si>
  <si>
    <t>-653199352</t>
  </si>
  <si>
    <t>732,04*1,8</t>
  </si>
  <si>
    <t>14</t>
  </si>
  <si>
    <t>171251101</t>
  </si>
  <si>
    <t>Uložení sypaniny do násypů nezhutněných</t>
  </si>
  <si>
    <t>-64365721</t>
  </si>
  <si>
    <t>"na skládce" 732,04</t>
  </si>
  <si>
    <t>175151201</t>
  </si>
  <si>
    <t>Obsypání objektu nad přilehlým původním terénem sypaninou bez prohození, uloženou do 3 m strojně</t>
  </si>
  <si>
    <t>-730303858</t>
  </si>
  <si>
    <t>Za opěrnou zdí</t>
  </si>
  <si>
    <t>16*(2,5*4,5*0,5+1*4,5)</t>
  </si>
  <si>
    <t>4*0,8*28</t>
  </si>
  <si>
    <t>mezi komunikací a opěrnou zdí</t>
  </si>
  <si>
    <t>0,8*2,8*43</t>
  </si>
  <si>
    <t>16</t>
  </si>
  <si>
    <t>58343930</t>
  </si>
  <si>
    <t>kamenivo drcené hrubé frakce 4/8/16/32</t>
  </si>
  <si>
    <t>-66853811</t>
  </si>
  <si>
    <t>347,92*1,8</t>
  </si>
  <si>
    <t>17</t>
  </si>
  <si>
    <t>181311103</t>
  </si>
  <si>
    <t>Rozprostření ornice tl vrstvy do 200 mm v rovině nebo ve svahu do 1:5 ručně</t>
  </si>
  <si>
    <t>-166959328</t>
  </si>
  <si>
    <t>"opěrná zeď" 55*3</t>
  </si>
  <si>
    <t>18</t>
  </si>
  <si>
    <t>10364101</t>
  </si>
  <si>
    <t>zemina pro terénní úpravy -  ornice</t>
  </si>
  <si>
    <t>1121706941</t>
  </si>
  <si>
    <t>165,00*0,2*1,2</t>
  </si>
  <si>
    <t>19</t>
  </si>
  <si>
    <t>181411141</t>
  </si>
  <si>
    <t>Založení parterového trávníku výsevem plochy do 1000 m2 v rovině a ve svahu do 1:5</t>
  </si>
  <si>
    <t>-165325019</t>
  </si>
  <si>
    <t>20</t>
  </si>
  <si>
    <t>00572472</t>
  </si>
  <si>
    <t>osivo směs travní krajinná-rovinná</t>
  </si>
  <si>
    <t>kg</t>
  </si>
  <si>
    <t>-707311086</t>
  </si>
  <si>
    <t>265,00*0,04</t>
  </si>
  <si>
    <t>181951112</t>
  </si>
  <si>
    <t>Úprava pláně v hornině třídy těžitelnosti I, skupiny 1 až 3 se zhutněním</t>
  </si>
  <si>
    <t>349837765</t>
  </si>
  <si>
    <t>"pod podkladním betonem" 43*3,2</t>
  </si>
  <si>
    <t>Zakládání</t>
  </si>
  <si>
    <t>22</t>
  </si>
  <si>
    <t>211971121</t>
  </si>
  <si>
    <t>Zřízení opláštění žeber nebo trativodů geotextilií v rýze nebo zářezu sklonu přes 1:2 š do 2,5 m</t>
  </si>
  <si>
    <t>287590936</t>
  </si>
  <si>
    <t>46*1</t>
  </si>
  <si>
    <t>23</t>
  </si>
  <si>
    <t>69311200</t>
  </si>
  <si>
    <t>geotextilie netkaná separační, ochranná, filtrační, drenážní PES(70%)+PP(30%) 350g/m2</t>
  </si>
  <si>
    <t>1899378248</t>
  </si>
  <si>
    <t>46,00*1,1</t>
  </si>
  <si>
    <t>24</t>
  </si>
  <si>
    <t>212752121</t>
  </si>
  <si>
    <t>Trativod z drenážních trubek korugovaných PE-HD SN 4 perforace 120° včetně lože otevřený výkop DN 200 pro liniové stavby</t>
  </si>
  <si>
    <t>1761522515</t>
  </si>
  <si>
    <t>25</t>
  </si>
  <si>
    <t>224511112</t>
  </si>
  <si>
    <t>Vrty maloprofilové D do 245 mm úklon do 45° hl do 25 m hor. I a II</t>
  </si>
  <si>
    <t>471044263</t>
  </si>
  <si>
    <t>26</t>
  </si>
  <si>
    <t>278381522</t>
  </si>
  <si>
    <t>Základ pod stroje z betonu do 5 m3 tř. C 12/15 složitosti II - sloup NN</t>
  </si>
  <si>
    <t>679213436</t>
  </si>
  <si>
    <t>27</t>
  </si>
  <si>
    <t>279232513</t>
  </si>
  <si>
    <t>Postupná podezdívka základového zdiva cihlami betonovými na MC</t>
  </si>
  <si>
    <t>-1035489076</t>
  </si>
  <si>
    <t>Svislé a kompletní konstrukce</t>
  </si>
  <si>
    <t>28</t>
  </si>
  <si>
    <t>317321018</t>
  </si>
  <si>
    <t>Římsy opěrných zdí a valů ze ŽB tř. C 30/37</t>
  </si>
  <si>
    <t>-17903146</t>
  </si>
  <si>
    <t>0,6*0,25*(43+14)</t>
  </si>
  <si>
    <t>29</t>
  </si>
  <si>
    <t>317353111</t>
  </si>
  <si>
    <t>Bednění říms opěrných zdí a valů přímých, zalomených nebo zakřivených zřízení</t>
  </si>
  <si>
    <t>203985198</t>
  </si>
  <si>
    <t>(0,45+0,55)*(43+14)</t>
  </si>
  <si>
    <t>30</t>
  </si>
  <si>
    <t>317353112</t>
  </si>
  <si>
    <t>Bednění říms opěrných zdí a valů přímých, zalomených nebo zakřivených odstranění</t>
  </si>
  <si>
    <t>149500043</t>
  </si>
  <si>
    <t>31</t>
  </si>
  <si>
    <t>317361016</t>
  </si>
  <si>
    <t>Výztuž říms opěrných zdí a valů z betonářské oceli 10 505</t>
  </si>
  <si>
    <t>117820284</t>
  </si>
  <si>
    <t>položky 4,5,10 výkazu</t>
  </si>
  <si>
    <t>(395+507+39)*0,0011</t>
  </si>
  <si>
    <t>32</t>
  </si>
  <si>
    <t>327321011</t>
  </si>
  <si>
    <t>Opěrné zdi a valy ze ŽB tř. C 8/10</t>
  </si>
  <si>
    <t>1466645535</t>
  </si>
  <si>
    <t>obsypový beton</t>
  </si>
  <si>
    <t>((0,5*0,5)+(1*0,8))*43</t>
  </si>
  <si>
    <t>33</t>
  </si>
  <si>
    <t>327323125</t>
  </si>
  <si>
    <t>Opěrné zdi a valy ze ŽB tř. C 12/15</t>
  </si>
  <si>
    <t>-1969308425</t>
  </si>
  <si>
    <t>podkladní beton</t>
  </si>
  <si>
    <t>0,1*(3*43)</t>
  </si>
  <si>
    <t>34</t>
  </si>
  <si>
    <t>327323128</t>
  </si>
  <si>
    <t>Opěrné zdi a valy ze ŽB tř. C 30/37</t>
  </si>
  <si>
    <t>-1838132383</t>
  </si>
  <si>
    <t>"základ" 43*0,4*3</t>
  </si>
  <si>
    <t>"stěna" 0,4*(21*4+11*3,5+11*4)</t>
  </si>
  <si>
    <t>35</t>
  </si>
  <si>
    <t>327351211</t>
  </si>
  <si>
    <t>Bednění opěrných zdí a valů svislých i skloněných zřízení</t>
  </si>
  <si>
    <t>-1408983270</t>
  </si>
  <si>
    <t>"základ" 43*0,4*2+2,5*0,4*2</t>
  </si>
  <si>
    <t>"stěna" 2*(21*4+11*3,5+11*4)+0,4*3*4</t>
  </si>
  <si>
    <t>36</t>
  </si>
  <si>
    <t>327351221</t>
  </si>
  <si>
    <t>Bednění opěrných zdí a valů svislých i skloněných odstranění</t>
  </si>
  <si>
    <t>1840939602</t>
  </si>
  <si>
    <t>37</t>
  </si>
  <si>
    <t>327361006</t>
  </si>
  <si>
    <t>Výztuž opěrných zdí a valů D 12 mm z betonářské oceli 10 505</t>
  </si>
  <si>
    <t>1349138621</t>
  </si>
  <si>
    <t>dle výpisu vyjma položek 4,5,10</t>
  </si>
  <si>
    <t>(5213+4927+380-395-507-39)*0,0011</t>
  </si>
  <si>
    <t>38</t>
  </si>
  <si>
    <t>348181131</t>
  </si>
  <si>
    <t>Výroba mostního zábradlí trvalého ze dřeva měkkého hoblovaného s výplní</t>
  </si>
  <si>
    <t>-101525916</t>
  </si>
  <si>
    <t>42,8+14,2</t>
  </si>
  <si>
    <t>39</t>
  </si>
  <si>
    <t>348181132</t>
  </si>
  <si>
    <t>Montáž mostního zábradlí trvalého ze dřeva měkkého hoblovaného s výplní</t>
  </si>
  <si>
    <t>-1458161843</t>
  </si>
  <si>
    <t>Komunikace pozemní</t>
  </si>
  <si>
    <t>40</t>
  </si>
  <si>
    <t>564871116</t>
  </si>
  <si>
    <t>Podklad ze štěrkodrtě ŠD tl. 300 mm</t>
  </si>
  <si>
    <t>1190968879</t>
  </si>
  <si>
    <t>"provizorní dosypání prostoru mezi komunikací a opěrkou v místě budoucího chodníku" 3*43</t>
  </si>
  <si>
    <t>"pracovní plošina" 25*3</t>
  </si>
  <si>
    <t>Úpravy povrchů, podlahy a osazování výplní</t>
  </si>
  <si>
    <t>41</t>
  </si>
  <si>
    <t>634911112</t>
  </si>
  <si>
    <t>Řezání dilatačních spár š 5 mm hl do 20 mm v čerstvé betonové mazanině</t>
  </si>
  <si>
    <t>1861735098</t>
  </si>
  <si>
    <t>spára na římse</t>
  </si>
  <si>
    <t>0,9*19</t>
  </si>
  <si>
    <t>Ostatní konstrukce a práce, bourání</t>
  </si>
  <si>
    <t>42</t>
  </si>
  <si>
    <t>919726122</t>
  </si>
  <si>
    <t>Geotextilie pro ochranu, separaci a filtraci netkaná měrná hmotnost do 300 g/m2</t>
  </si>
  <si>
    <t>1371656326</t>
  </si>
  <si>
    <t>"základ" 43*0,4</t>
  </si>
  <si>
    <t>"stěna" (21*4+11*3,5+11*4)</t>
  </si>
  <si>
    <t>43</t>
  </si>
  <si>
    <t>931994132</t>
  </si>
  <si>
    <t>Těsnění dilatační spáry betonové konstrukce silikonovým tmelem do pl 4,0 cm2</t>
  </si>
  <si>
    <t>1959883111</t>
  </si>
  <si>
    <t>spára na zdi</t>
  </si>
  <si>
    <t>1*(4+4,5+4,5+0,4)</t>
  </si>
  <si>
    <t>44</t>
  </si>
  <si>
    <t>938111111</t>
  </si>
  <si>
    <t>Čištění zdiva opěr, pilířů, křídel od mechu a jiné vegetace</t>
  </si>
  <si>
    <t>-1538938796</t>
  </si>
  <si>
    <t>stávající část zdi - příprava pro novou římsu</t>
  </si>
  <si>
    <t>1,2*15</t>
  </si>
  <si>
    <t>45</t>
  </si>
  <si>
    <t>962022491</t>
  </si>
  <si>
    <t>Bourání zdiva nadzákladového kamenného na MC přes 1 m3</t>
  </si>
  <si>
    <t>-2034754282</t>
  </si>
  <si>
    <t>stávající zeď</t>
  </si>
  <si>
    <t>2,5*0,6*42</t>
  </si>
  <si>
    <t>46</t>
  </si>
  <si>
    <t>985232111</t>
  </si>
  <si>
    <t>Hloubkové spárování zdiva aktivovanou maltou spára hl do 80 mm dl do 6 m/m2</t>
  </si>
  <si>
    <t>-1278293074</t>
  </si>
  <si>
    <t>zdivo studny ze strany od opěrné zdi</t>
  </si>
  <si>
    <t>3,5*1</t>
  </si>
  <si>
    <t>47</t>
  </si>
  <si>
    <t>985232191</t>
  </si>
  <si>
    <t>Příplatek k hloubkovému spárování za práci ve stísněném prostoru</t>
  </si>
  <si>
    <t>-1854816058</t>
  </si>
  <si>
    <t>48</t>
  </si>
  <si>
    <t>985232192</t>
  </si>
  <si>
    <t>Příplatek k hloubkovému spárování za plochu do 10 m2 jednotlivě</t>
  </si>
  <si>
    <t>-1823980181</t>
  </si>
  <si>
    <t>49</t>
  </si>
  <si>
    <t>985233111</t>
  </si>
  <si>
    <t>Úprava spár po spárování zdiva uhlazením spára dl do 6 m/m2</t>
  </si>
  <si>
    <t>1649799505</t>
  </si>
  <si>
    <t>50</t>
  </si>
  <si>
    <t>985233911</t>
  </si>
  <si>
    <t>Příplatek k úpravě spár za práci ve stísněném prostoru</t>
  </si>
  <si>
    <t>-343134505</t>
  </si>
  <si>
    <t>51</t>
  </si>
  <si>
    <t>985233912</t>
  </si>
  <si>
    <t>Příplatek k úpravě spár za plochu do 10 m2 jednotlivě</t>
  </si>
  <si>
    <t>-473292115</t>
  </si>
  <si>
    <t>52</t>
  </si>
  <si>
    <t>985324111</t>
  </si>
  <si>
    <t>Impregnační nátěr betonu dvojnásobný (OS-A)</t>
  </si>
  <si>
    <t>-1176662426</t>
  </si>
  <si>
    <t>"stávající zeď" 14*4</t>
  </si>
  <si>
    <t xml:space="preserve">nová zeď vzdušný líc a římsa </t>
  </si>
  <si>
    <t>"základ" 43*2,1</t>
  </si>
  <si>
    <t>"římsa" 43*0,9</t>
  </si>
  <si>
    <t>53</t>
  </si>
  <si>
    <t>989881111</t>
  </si>
  <si>
    <t>Dočasné značení pro DIO</t>
  </si>
  <si>
    <t>soub</t>
  </si>
  <si>
    <t>-1006395735</t>
  </si>
  <si>
    <t>997</t>
  </si>
  <si>
    <t>Přesun sutě</t>
  </si>
  <si>
    <t>54</t>
  </si>
  <si>
    <t>997013501</t>
  </si>
  <si>
    <t>Odvoz suti a vybouraných hmot na skládku nebo meziskládku do 1 km se složením</t>
  </si>
  <si>
    <t>-1346263612</t>
  </si>
  <si>
    <t>55</t>
  </si>
  <si>
    <t>997013509</t>
  </si>
  <si>
    <t>Příplatek k odvozu suti a vybouraných hmot na skládku ZKD 1 km přes 1 km</t>
  </si>
  <si>
    <t>-2097387809</t>
  </si>
  <si>
    <t>186,76*10 'Přepočtené koeficientem množství</t>
  </si>
  <si>
    <t>56</t>
  </si>
  <si>
    <t>997013609</t>
  </si>
  <si>
    <t>Poplatek za uložení na skládce (skládkovné) stavebního odpadu ze směsí nebo oddělených frakcí betonu, cihel a keramických výrobků kód odpadu 17 01 07</t>
  </si>
  <si>
    <t>301021524</t>
  </si>
  <si>
    <t>998</t>
  </si>
  <si>
    <t>Přesun hmot</t>
  </si>
  <si>
    <t>57</t>
  </si>
  <si>
    <t>998153131</t>
  </si>
  <si>
    <t>Přesun hmot pro samostatné zdi a valy zděné z cihel, kamene, tvárnic nebo monolitické v do 12 m</t>
  </si>
  <si>
    <t>-1000453763</t>
  </si>
  <si>
    <t>PSV</t>
  </si>
  <si>
    <t>Práce a dodávky PSV</t>
  </si>
  <si>
    <t>711</t>
  </si>
  <si>
    <t>Izolace proti vodě, vlhkosti a plynům</t>
  </si>
  <si>
    <t>58</t>
  </si>
  <si>
    <t>711161212</t>
  </si>
  <si>
    <t>Izolace proti zemní vlhkosti nopovou fólií svislá, nopek v 8,0 mm, tl do 0,6 mm</t>
  </si>
  <si>
    <t>-979786753</t>
  </si>
  <si>
    <t>kolem studny</t>
  </si>
  <si>
    <t>1,5*4</t>
  </si>
  <si>
    <t>59</t>
  </si>
  <si>
    <t>711412001</t>
  </si>
  <si>
    <t>Provedení izolace proti tlakové vodě svislé za studena nátěrem penetračním</t>
  </si>
  <si>
    <t>-1100928401</t>
  </si>
  <si>
    <t>60</t>
  </si>
  <si>
    <t>11163153</t>
  </si>
  <si>
    <t>emulze asfaltová penetrační</t>
  </si>
  <si>
    <t>litr</t>
  </si>
  <si>
    <t>91664590</t>
  </si>
  <si>
    <t>166,50*0,4</t>
  </si>
  <si>
    <t>61</t>
  </si>
  <si>
    <t>711412002</t>
  </si>
  <si>
    <t>Provedení izolace proti tlakové vodě svislé za studena lakem asfaltovým</t>
  </si>
  <si>
    <t>-734574546</t>
  </si>
  <si>
    <t>"stěna" (21*4+11*3,5+11*4)*2</t>
  </si>
  <si>
    <t>62</t>
  </si>
  <si>
    <t>11163155</t>
  </si>
  <si>
    <t>lak hydroizolační z modifikovaného asfaltu</t>
  </si>
  <si>
    <t>-185544692</t>
  </si>
  <si>
    <t>333,00*0,0003</t>
  </si>
  <si>
    <t>63</t>
  </si>
  <si>
    <t>998711101</t>
  </si>
  <si>
    <t>Přesun hmot tonážní pro izolace proti vodě, vlhkosti a plynům v objektech výšky do 6 m</t>
  </si>
  <si>
    <t>-64394842</t>
  </si>
  <si>
    <t>713</t>
  </si>
  <si>
    <t>Izolace tepelné</t>
  </si>
  <si>
    <t>64</t>
  </si>
  <si>
    <t>713131151</t>
  </si>
  <si>
    <t>Montáž izolace tepelné stěn a základů volně vloženými rohožemi, pásy, dílci, deskami 1 vrstva</t>
  </si>
  <si>
    <t>1920882979</t>
  </si>
  <si>
    <t>65</t>
  </si>
  <si>
    <t>ISV.8591057301001</t>
  </si>
  <si>
    <t>Isover EPS GreyWall 100mm, λD = 0,032 (W·m-1·K-1),1000x500x100mm, fasádní desky s grafitem pro kontaktní zateplovací systémy ETICS se zvýšeným izolačním účinkem.</t>
  </si>
  <si>
    <t>-1339968184</t>
  </si>
  <si>
    <t>66</t>
  </si>
  <si>
    <t>998713101</t>
  </si>
  <si>
    <t>Přesun hmot tonážní pro izolace tepelné v objektech v do 6 m</t>
  </si>
  <si>
    <t>-37918030</t>
  </si>
  <si>
    <t>767</t>
  </si>
  <si>
    <t>Konstrukce zámečnické</t>
  </si>
  <si>
    <t>67</t>
  </si>
  <si>
    <t>767995114</t>
  </si>
  <si>
    <t>Montáž atypických zámečnických konstrukcí hmotnosti do 50 kg</t>
  </si>
  <si>
    <t>1424525930</t>
  </si>
  <si>
    <t>prvky statického zajištění stávajícího sloupu</t>
  </si>
  <si>
    <t>316,41</t>
  </si>
  <si>
    <t>68</t>
  </si>
  <si>
    <t>13010950</t>
  </si>
  <si>
    <t>ocel profilová HE-A 100 jakost 11 375</t>
  </si>
  <si>
    <t>818334709</t>
  </si>
  <si>
    <t>69</t>
  </si>
  <si>
    <t>998767101</t>
  </si>
  <si>
    <t>Přesun hmot tonážní pro zámečnické konstrukce v objektech v do 6 m</t>
  </si>
  <si>
    <t>636404637</t>
  </si>
  <si>
    <t>201.12 - OPĚRNÁ ZEĎ Z2</t>
  </si>
  <si>
    <t xml:space="preserve">    4 - Vodorovné konstrukce</t>
  </si>
  <si>
    <t>182149424</t>
  </si>
  <si>
    <t>-1346521181</t>
  </si>
  <si>
    <t>"pracovní plošina" 35*3*0,3</t>
  </si>
  <si>
    <t>-419842349</t>
  </si>
  <si>
    <t>"pracovní plošina" 35*4</t>
  </si>
  <si>
    <t>122251102</t>
  </si>
  <si>
    <t>Odkopávky a prokopávky nezapažené v hornině třídy těžitelnosti I, skupiny 3 objem do 50 m3 strojně</t>
  </si>
  <si>
    <t>1847186422</t>
  </si>
  <si>
    <t>"pracovní plošina" 35*2*2*0,5</t>
  </si>
  <si>
    <t>-1613647128</t>
  </si>
  <si>
    <t>38*4,5*0,6</t>
  </si>
  <si>
    <t>1446623933</t>
  </si>
  <si>
    <t>5*1,8*8+6*3*8*0,5</t>
  </si>
  <si>
    <t>3,8*1,5*43+3,5*2*43*0,5</t>
  </si>
  <si>
    <t>1616654017</t>
  </si>
  <si>
    <t>"výkres záporového pažení" 175,5</t>
  </si>
  <si>
    <t>1305109763</t>
  </si>
  <si>
    <t>-118263064</t>
  </si>
  <si>
    <t>"výkres záporového pažení" 13</t>
  </si>
  <si>
    <t>914214419</t>
  </si>
  <si>
    <t>"výkres záporového pažení" 115</t>
  </si>
  <si>
    <t>-1760634971</t>
  </si>
  <si>
    <t>102,6+539,6</t>
  </si>
  <si>
    <t>288711056</t>
  </si>
  <si>
    <t>642,2*5</t>
  </si>
  <si>
    <t>171151103</t>
  </si>
  <si>
    <t>Uložení sypaniny z hornin soudržných do násypů zhutněných</t>
  </si>
  <si>
    <t>-199046487</t>
  </si>
  <si>
    <t>1314333393</t>
  </si>
  <si>
    <t>642,2*1,8</t>
  </si>
  <si>
    <t>-236568338</t>
  </si>
  <si>
    <t>"na skládce" 642,2</t>
  </si>
  <si>
    <t>-1643217559</t>
  </si>
  <si>
    <t>1*3*33</t>
  </si>
  <si>
    <t>2*1,8*18</t>
  </si>
  <si>
    <t>0,8*2,8*51</t>
  </si>
  <si>
    <t>prostor schodiště</t>
  </si>
  <si>
    <t>1,5*2,5*3,5+1,5*2*5</t>
  </si>
  <si>
    <t>-601993431</t>
  </si>
  <si>
    <t>306,17*1,8</t>
  </si>
  <si>
    <t>-2078829462</t>
  </si>
  <si>
    <t>55*3</t>
  </si>
  <si>
    <t>1912550008</t>
  </si>
  <si>
    <t>68490620</t>
  </si>
  <si>
    <t>-1446910686</t>
  </si>
  <si>
    <t>165,00*0,04</t>
  </si>
  <si>
    <t>1402315037</t>
  </si>
  <si>
    <t>pod podkladním betonem</t>
  </si>
  <si>
    <t>51*3,2</t>
  </si>
  <si>
    <t>-491504290</t>
  </si>
  <si>
    <t>65*1</t>
  </si>
  <si>
    <t>1940220795</t>
  </si>
  <si>
    <t>65*1,1</t>
  </si>
  <si>
    <t>967835668</t>
  </si>
  <si>
    <t>1228277580</t>
  </si>
  <si>
    <t>229881112</t>
  </si>
  <si>
    <t>Zaslepení stávající drenáže např. injektáží</t>
  </si>
  <si>
    <t>691147971</t>
  </si>
  <si>
    <t>-1423328274</t>
  </si>
  <si>
    <t>0,6*0,25*(50,25+5,4+3,5)</t>
  </si>
  <si>
    <t>967603318</t>
  </si>
  <si>
    <t>(0,45+0,55)*(50,25+5,4+3,5)</t>
  </si>
  <si>
    <t>1691486739</t>
  </si>
  <si>
    <t>-1653742332</t>
  </si>
  <si>
    <t>položky 6,7,8 výkazu</t>
  </si>
  <si>
    <t>(49+298+516)*0,0011</t>
  </si>
  <si>
    <t>1659568731</t>
  </si>
  <si>
    <t>((0,5*0,5)+(1*0,8))*51</t>
  </si>
  <si>
    <t>0,5*0,5*9</t>
  </si>
  <si>
    <t>-1584381566</t>
  </si>
  <si>
    <t>"základ" 43*0,1*3+0,1*4,5*2,5+0,1*2*1,5</t>
  </si>
  <si>
    <t>849565291</t>
  </si>
  <si>
    <t>"základ" 43*0,4*3+0,4*4,5*2,5+0,1*2*1,5</t>
  </si>
  <si>
    <t>"stěna" 0,4*129,9+0,3*41,4+0,5*1,8</t>
  </si>
  <si>
    <t>-909196003</t>
  </si>
  <si>
    <t>"základ" 52*0,4*2+3,5*0,4*2+2,5*0,4*2</t>
  </si>
  <si>
    <t>"stěna, odečteno digitálně" 2*(129,9+41,4+1,8)</t>
  </si>
  <si>
    <t>-369835205</t>
  </si>
  <si>
    <t>1948893537</t>
  </si>
  <si>
    <t>dle výpisu vyjma položek 6,7,8</t>
  </si>
  <si>
    <t>(6483+570+6838-297-515-48)*0,0011</t>
  </si>
  <si>
    <t>-582867255</t>
  </si>
  <si>
    <t>50,25+4+6</t>
  </si>
  <si>
    <t>-1798492110</t>
  </si>
  <si>
    <t>Vodorovné konstrukce</t>
  </si>
  <si>
    <t>430321212</t>
  </si>
  <si>
    <t>Schodišťová konstrukce a rampa ze ŽB tř. C 12/15</t>
  </si>
  <si>
    <t>1483493545</t>
  </si>
  <si>
    <t>podkladní beton na schodišti</t>
  </si>
  <si>
    <t>0,2*1,5*7,5*1,4</t>
  </si>
  <si>
    <t>430362021</t>
  </si>
  <si>
    <t>Výztuž schodišťové konstrukce a rampy svařovanými sítěmi Kari</t>
  </si>
  <si>
    <t>-2099042895</t>
  </si>
  <si>
    <t>0,006*1,5*7,5*1,4</t>
  </si>
  <si>
    <t>434121425</t>
  </si>
  <si>
    <t>Osazení ŽB schodišťových stupňů broušených nebo leštěných na desku</t>
  </si>
  <si>
    <t>1862931522</t>
  </si>
  <si>
    <t>20*1,5</t>
  </si>
  <si>
    <t>59373756</t>
  </si>
  <si>
    <t>stupeň schodišťový nosný ŽB 150x35x14,5cm</t>
  </si>
  <si>
    <t>105178673</t>
  </si>
  <si>
    <t>-1265007604</t>
  </si>
  <si>
    <t>"provizorní dosypání prostoru mezi komunikací a opěrkou v místě budoucího chodníku" 3*51</t>
  </si>
  <si>
    <t>"pracovní plošina" 35*3</t>
  </si>
  <si>
    <t>596841120</t>
  </si>
  <si>
    <t>Kladení betonové dlažby komunikací pro pěší do lože z cement malty vel do 0,09 m2 plochy do 50 m2</t>
  </si>
  <si>
    <t>-1854612487</t>
  </si>
  <si>
    <t>zámková dlažba na schodišti</t>
  </si>
  <si>
    <t>1,5*1,5</t>
  </si>
  <si>
    <t>59245032</t>
  </si>
  <si>
    <t>dlažba zámková profilová 230x140x60mm přírodní</t>
  </si>
  <si>
    <t>-368710855</t>
  </si>
  <si>
    <t>-1068185321</t>
  </si>
  <si>
    <t>0,9*28</t>
  </si>
  <si>
    <t>-2095056842</t>
  </si>
  <si>
    <t>"stěna, odečteno digitálně" 129,9+22+1,8</t>
  </si>
  <si>
    <t>-1569920718</t>
  </si>
  <si>
    <t>2*(4+4,5+4,5+0,4)</t>
  </si>
  <si>
    <t>963042819</t>
  </si>
  <si>
    <t>Bourání schodišťových stupňů betonových zhotovených na místě</t>
  </si>
  <si>
    <t>-1238058047</t>
  </si>
  <si>
    <t>15*1,5</t>
  </si>
  <si>
    <t>963054949</t>
  </si>
  <si>
    <t>Bourání ŽB schodnic jakékoli délky</t>
  </si>
  <si>
    <t>-776715631</t>
  </si>
  <si>
    <t>5*2</t>
  </si>
  <si>
    <t>1235037312</t>
  </si>
  <si>
    <t xml:space="preserve">vzdušný líc a římsa </t>
  </si>
  <si>
    <t>"stěna" 129,9+20+1,8</t>
  </si>
  <si>
    <t>"římsa" (51+4+6)*0,9</t>
  </si>
  <si>
    <t>986558811</t>
  </si>
  <si>
    <t>-1406021390</t>
  </si>
  <si>
    <t>988771199</t>
  </si>
  <si>
    <t>Paletování schodnic včetně přesunu do 300 m</t>
  </si>
  <si>
    <t>599463248</t>
  </si>
  <si>
    <t>1277918053</t>
  </si>
  <si>
    <t>-1820117484</t>
  </si>
  <si>
    <t>43,97*10 'Přepočtené koeficientem množství</t>
  </si>
  <si>
    <t>2141704382</t>
  </si>
  <si>
    <t>-1096111282</t>
  </si>
  <si>
    <t>38133966</t>
  </si>
  <si>
    <t>-1665551715</t>
  </si>
  <si>
    <t>151,7*0,4</t>
  </si>
  <si>
    <t>-1396958286</t>
  </si>
  <si>
    <t>"stěna" (129,9+20+1,8)*2</t>
  </si>
  <si>
    <t>-657320821</t>
  </si>
  <si>
    <t>303,4*0,0003</t>
  </si>
  <si>
    <t>1731554749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</si>
</sst>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2"/>
      <c r="AQ5" s="22"/>
      <c r="AR5" s="20"/>
      <c r="BE5" s="26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2"/>
      <c r="AQ6" s="22"/>
      <c r="AR6" s="20"/>
      <c r="BE6" s="26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26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26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26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8"/>
      <c r="BS13" s="17" t="s">
        <v>26</v>
      </c>
    </row>
    <row r="14" spans="2:71" ht="12.75">
      <c r="B14" s="21"/>
      <c r="C14" s="22"/>
      <c r="D14" s="22"/>
      <c r="E14" s="273" t="s">
        <v>29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8"/>
      <c r="BS14" s="17" t="s">
        <v>26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s="1" customFormat="1" ht="16.5" customHeight="1">
      <c r="B23" s="21"/>
      <c r="C23" s="22"/>
      <c r="D23" s="22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2"/>
      <c r="AP23" s="22"/>
      <c r="AQ23" s="22"/>
      <c r="AR23" s="20"/>
      <c r="BE23" s="26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6">
        <f>ROUND(AG94,2)</f>
        <v>0</v>
      </c>
      <c r="AL26" s="277"/>
      <c r="AM26" s="277"/>
      <c r="AN26" s="277"/>
      <c r="AO26" s="277"/>
      <c r="AP26" s="36"/>
      <c r="AQ26" s="36"/>
      <c r="AR26" s="39"/>
      <c r="BE26" s="26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8" t="s">
        <v>37</v>
      </c>
      <c r="M28" s="278"/>
      <c r="N28" s="278"/>
      <c r="O28" s="278"/>
      <c r="P28" s="278"/>
      <c r="Q28" s="36"/>
      <c r="R28" s="36"/>
      <c r="S28" s="36"/>
      <c r="T28" s="36"/>
      <c r="U28" s="36"/>
      <c r="V28" s="36"/>
      <c r="W28" s="278" t="s">
        <v>38</v>
      </c>
      <c r="X28" s="278"/>
      <c r="Y28" s="278"/>
      <c r="Z28" s="278"/>
      <c r="AA28" s="278"/>
      <c r="AB28" s="278"/>
      <c r="AC28" s="278"/>
      <c r="AD28" s="278"/>
      <c r="AE28" s="278"/>
      <c r="AF28" s="36"/>
      <c r="AG28" s="36"/>
      <c r="AH28" s="36"/>
      <c r="AI28" s="36"/>
      <c r="AJ28" s="36"/>
      <c r="AK28" s="278" t="s">
        <v>39</v>
      </c>
      <c r="AL28" s="278"/>
      <c r="AM28" s="278"/>
      <c r="AN28" s="278"/>
      <c r="AO28" s="278"/>
      <c r="AP28" s="36"/>
      <c r="AQ28" s="36"/>
      <c r="AR28" s="39"/>
      <c r="BE28" s="268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1">
        <v>0.21</v>
      </c>
      <c r="M29" s="280"/>
      <c r="N29" s="280"/>
      <c r="O29" s="280"/>
      <c r="P29" s="280"/>
      <c r="Q29" s="41"/>
      <c r="R29" s="41"/>
      <c r="S29" s="41"/>
      <c r="T29" s="41"/>
      <c r="U29" s="41"/>
      <c r="V29" s="41"/>
      <c r="W29" s="279">
        <f>ROUND(AZ94,2)</f>
        <v>0</v>
      </c>
      <c r="X29" s="280"/>
      <c r="Y29" s="280"/>
      <c r="Z29" s="280"/>
      <c r="AA29" s="280"/>
      <c r="AB29" s="280"/>
      <c r="AC29" s="280"/>
      <c r="AD29" s="280"/>
      <c r="AE29" s="280"/>
      <c r="AF29" s="41"/>
      <c r="AG29" s="41"/>
      <c r="AH29" s="41"/>
      <c r="AI29" s="41"/>
      <c r="AJ29" s="41"/>
      <c r="AK29" s="279">
        <f>ROUND(AV94,2)</f>
        <v>0</v>
      </c>
      <c r="AL29" s="280"/>
      <c r="AM29" s="280"/>
      <c r="AN29" s="280"/>
      <c r="AO29" s="280"/>
      <c r="AP29" s="41"/>
      <c r="AQ29" s="41"/>
      <c r="AR29" s="42"/>
      <c r="BE29" s="269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1">
        <v>0.15</v>
      </c>
      <c r="M30" s="280"/>
      <c r="N30" s="280"/>
      <c r="O30" s="280"/>
      <c r="P30" s="280"/>
      <c r="Q30" s="41"/>
      <c r="R30" s="41"/>
      <c r="S30" s="41"/>
      <c r="T30" s="41"/>
      <c r="U30" s="41"/>
      <c r="V30" s="41"/>
      <c r="W30" s="279">
        <f>ROUND(BA94,2)</f>
        <v>0</v>
      </c>
      <c r="X30" s="280"/>
      <c r="Y30" s="280"/>
      <c r="Z30" s="280"/>
      <c r="AA30" s="280"/>
      <c r="AB30" s="280"/>
      <c r="AC30" s="280"/>
      <c r="AD30" s="280"/>
      <c r="AE30" s="280"/>
      <c r="AF30" s="41"/>
      <c r="AG30" s="41"/>
      <c r="AH30" s="41"/>
      <c r="AI30" s="41"/>
      <c r="AJ30" s="41"/>
      <c r="AK30" s="279">
        <f>ROUND(AW94,2)</f>
        <v>0</v>
      </c>
      <c r="AL30" s="280"/>
      <c r="AM30" s="280"/>
      <c r="AN30" s="280"/>
      <c r="AO30" s="280"/>
      <c r="AP30" s="41"/>
      <c r="AQ30" s="41"/>
      <c r="AR30" s="42"/>
      <c r="BE30" s="269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1">
        <v>0.21</v>
      </c>
      <c r="M31" s="280"/>
      <c r="N31" s="280"/>
      <c r="O31" s="280"/>
      <c r="P31" s="280"/>
      <c r="Q31" s="41"/>
      <c r="R31" s="41"/>
      <c r="S31" s="41"/>
      <c r="T31" s="41"/>
      <c r="U31" s="41"/>
      <c r="V31" s="41"/>
      <c r="W31" s="279">
        <f>ROUND(BB94,2)</f>
        <v>0</v>
      </c>
      <c r="X31" s="280"/>
      <c r="Y31" s="280"/>
      <c r="Z31" s="280"/>
      <c r="AA31" s="280"/>
      <c r="AB31" s="280"/>
      <c r="AC31" s="280"/>
      <c r="AD31" s="280"/>
      <c r="AE31" s="280"/>
      <c r="AF31" s="41"/>
      <c r="AG31" s="41"/>
      <c r="AH31" s="41"/>
      <c r="AI31" s="41"/>
      <c r="AJ31" s="41"/>
      <c r="AK31" s="279">
        <v>0</v>
      </c>
      <c r="AL31" s="280"/>
      <c r="AM31" s="280"/>
      <c r="AN31" s="280"/>
      <c r="AO31" s="280"/>
      <c r="AP31" s="41"/>
      <c r="AQ31" s="41"/>
      <c r="AR31" s="42"/>
      <c r="BE31" s="269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1">
        <v>0.15</v>
      </c>
      <c r="M32" s="280"/>
      <c r="N32" s="280"/>
      <c r="O32" s="280"/>
      <c r="P32" s="280"/>
      <c r="Q32" s="41"/>
      <c r="R32" s="41"/>
      <c r="S32" s="41"/>
      <c r="T32" s="41"/>
      <c r="U32" s="41"/>
      <c r="V32" s="41"/>
      <c r="W32" s="279">
        <f>ROUND(BC94,2)</f>
        <v>0</v>
      </c>
      <c r="X32" s="280"/>
      <c r="Y32" s="280"/>
      <c r="Z32" s="280"/>
      <c r="AA32" s="280"/>
      <c r="AB32" s="280"/>
      <c r="AC32" s="280"/>
      <c r="AD32" s="280"/>
      <c r="AE32" s="280"/>
      <c r="AF32" s="41"/>
      <c r="AG32" s="41"/>
      <c r="AH32" s="41"/>
      <c r="AI32" s="41"/>
      <c r="AJ32" s="41"/>
      <c r="AK32" s="279">
        <v>0</v>
      </c>
      <c r="AL32" s="280"/>
      <c r="AM32" s="280"/>
      <c r="AN32" s="280"/>
      <c r="AO32" s="280"/>
      <c r="AP32" s="41"/>
      <c r="AQ32" s="41"/>
      <c r="AR32" s="42"/>
      <c r="BE32" s="269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1">
        <v>0</v>
      </c>
      <c r="M33" s="280"/>
      <c r="N33" s="280"/>
      <c r="O33" s="280"/>
      <c r="P33" s="280"/>
      <c r="Q33" s="41"/>
      <c r="R33" s="41"/>
      <c r="S33" s="41"/>
      <c r="T33" s="41"/>
      <c r="U33" s="41"/>
      <c r="V33" s="41"/>
      <c r="W33" s="279">
        <f>ROUND(BD94,2)</f>
        <v>0</v>
      </c>
      <c r="X33" s="280"/>
      <c r="Y33" s="280"/>
      <c r="Z33" s="280"/>
      <c r="AA33" s="280"/>
      <c r="AB33" s="280"/>
      <c r="AC33" s="280"/>
      <c r="AD33" s="280"/>
      <c r="AE33" s="280"/>
      <c r="AF33" s="41"/>
      <c r="AG33" s="41"/>
      <c r="AH33" s="41"/>
      <c r="AI33" s="41"/>
      <c r="AJ33" s="41"/>
      <c r="AK33" s="279">
        <v>0</v>
      </c>
      <c r="AL33" s="280"/>
      <c r="AM33" s="280"/>
      <c r="AN33" s="280"/>
      <c r="AO33" s="280"/>
      <c r="AP33" s="41"/>
      <c r="AQ33" s="41"/>
      <c r="AR33" s="42"/>
      <c r="BE33" s="26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8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82" t="s">
        <v>48</v>
      </c>
      <c r="Y35" s="283"/>
      <c r="Z35" s="283"/>
      <c r="AA35" s="283"/>
      <c r="AB35" s="283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3"/>
      <c r="AM35" s="283"/>
      <c r="AN35" s="283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20200603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6" t="str">
        <f>K6</f>
        <v>DVŮR KRÁLOVÉ N.L. - VERDEK, PĚŠÍ KOMUNIKACE - II. ETAPA, Vrtané mikrozápory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8" t="str">
        <f>IF(AN8="","",AN8)</f>
        <v>3. 6. 2020</v>
      </c>
      <c r="AN87" s="28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9" t="str">
        <f>IF(E17="","",E17)</f>
        <v>Ing. Hynek Stiehl</v>
      </c>
      <c r="AN89" s="290"/>
      <c r="AO89" s="290"/>
      <c r="AP89" s="290"/>
      <c r="AQ89" s="36"/>
      <c r="AR89" s="39"/>
      <c r="AS89" s="291" t="s">
        <v>56</v>
      </c>
      <c r="AT89" s="29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9" t="str">
        <f>IF(E20="","",E20)</f>
        <v>Ing. Roman Charvát</v>
      </c>
      <c r="AN90" s="290"/>
      <c r="AO90" s="290"/>
      <c r="AP90" s="290"/>
      <c r="AQ90" s="36"/>
      <c r="AR90" s="39"/>
      <c r="AS90" s="293"/>
      <c r="AT90" s="29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5"/>
      <c r="AT91" s="29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7" t="s">
        <v>57</v>
      </c>
      <c r="D92" s="298"/>
      <c r="E92" s="298"/>
      <c r="F92" s="298"/>
      <c r="G92" s="298"/>
      <c r="H92" s="73"/>
      <c r="I92" s="299" t="s">
        <v>58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59</v>
      </c>
      <c r="AH92" s="298"/>
      <c r="AI92" s="298"/>
      <c r="AJ92" s="298"/>
      <c r="AK92" s="298"/>
      <c r="AL92" s="298"/>
      <c r="AM92" s="298"/>
      <c r="AN92" s="299" t="s">
        <v>60</v>
      </c>
      <c r="AO92" s="298"/>
      <c r="AP92" s="301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9">
        <f>ROUND(AG95,2)</f>
        <v>0</v>
      </c>
      <c r="AH94" s="309"/>
      <c r="AI94" s="309"/>
      <c r="AJ94" s="309"/>
      <c r="AK94" s="309"/>
      <c r="AL94" s="309"/>
      <c r="AM94" s="309"/>
      <c r="AN94" s="310">
        <f>SUM(AG94,AT94)</f>
        <v>0</v>
      </c>
      <c r="AO94" s="310"/>
      <c r="AP94" s="310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2:91" s="7" customFormat="1" ht="16.5" customHeight="1">
      <c r="B95" s="93"/>
      <c r="C95" s="94"/>
      <c r="D95" s="305" t="s">
        <v>80</v>
      </c>
      <c r="E95" s="305"/>
      <c r="F95" s="305"/>
      <c r="G95" s="305"/>
      <c r="H95" s="305"/>
      <c r="I95" s="95"/>
      <c r="J95" s="305" t="s">
        <v>81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4">
        <f>ROUND(SUM(AG96:AG97),2)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6" t="s">
        <v>82</v>
      </c>
      <c r="AR95" s="97"/>
      <c r="AS95" s="98">
        <f>ROUND(SUM(AS96:AS97),2)</f>
        <v>0</v>
      </c>
      <c r="AT95" s="99">
        <f>ROUND(SUM(AV95:AW95),2)</f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75</v>
      </c>
      <c r="BT95" s="102" t="s">
        <v>8</v>
      </c>
      <c r="BU95" s="102" t="s">
        <v>77</v>
      </c>
      <c r="BV95" s="102" t="s">
        <v>78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0" s="4" customFormat="1" ht="16.5" customHeight="1">
      <c r="A96" s="103" t="s">
        <v>85</v>
      </c>
      <c r="B96" s="58"/>
      <c r="C96" s="104"/>
      <c r="D96" s="104"/>
      <c r="E96" s="308" t="s">
        <v>86</v>
      </c>
      <c r="F96" s="308"/>
      <c r="G96" s="308"/>
      <c r="H96" s="308"/>
      <c r="I96" s="308"/>
      <c r="J96" s="104"/>
      <c r="K96" s="308" t="s">
        <v>87</v>
      </c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6">
        <f>'201.11 - OPĚRNÁ ZEĎ Z1 '!J32</f>
        <v>0</v>
      </c>
      <c r="AH96" s="307"/>
      <c r="AI96" s="307"/>
      <c r="AJ96" s="307"/>
      <c r="AK96" s="307"/>
      <c r="AL96" s="307"/>
      <c r="AM96" s="307"/>
      <c r="AN96" s="306">
        <f>SUM(AG96,AT96)</f>
        <v>0</v>
      </c>
      <c r="AO96" s="307"/>
      <c r="AP96" s="307"/>
      <c r="AQ96" s="105" t="s">
        <v>88</v>
      </c>
      <c r="AR96" s="60"/>
      <c r="AS96" s="106">
        <v>0</v>
      </c>
      <c r="AT96" s="107">
        <f>ROUND(SUM(AV96:AW96),2)</f>
        <v>0</v>
      </c>
      <c r="AU96" s="108">
        <f>'201.11 - OPĚRNÁ ZEĎ Z1 '!P133</f>
        <v>0</v>
      </c>
      <c r="AV96" s="107">
        <f>'201.11 - OPĚRNÁ ZEĎ Z1 '!J35</f>
        <v>0</v>
      </c>
      <c r="AW96" s="107">
        <f>'201.11 - OPĚRNÁ ZEĎ Z1 '!J36</f>
        <v>0</v>
      </c>
      <c r="AX96" s="107">
        <f>'201.11 - OPĚRNÁ ZEĎ Z1 '!J37</f>
        <v>0</v>
      </c>
      <c r="AY96" s="107">
        <f>'201.11 - OPĚRNÁ ZEĎ Z1 '!J38</f>
        <v>0</v>
      </c>
      <c r="AZ96" s="107">
        <f>'201.11 - OPĚRNÁ ZEĎ Z1 '!F35</f>
        <v>0</v>
      </c>
      <c r="BA96" s="107">
        <f>'201.11 - OPĚRNÁ ZEĎ Z1 '!F36</f>
        <v>0</v>
      </c>
      <c r="BB96" s="107">
        <f>'201.11 - OPĚRNÁ ZEĎ Z1 '!F37</f>
        <v>0</v>
      </c>
      <c r="BC96" s="107">
        <f>'201.11 - OPĚRNÁ ZEĎ Z1 '!F38</f>
        <v>0</v>
      </c>
      <c r="BD96" s="109">
        <f>'201.11 - OPĚRNÁ ZEĎ Z1 '!F39</f>
        <v>0</v>
      </c>
      <c r="BT96" s="110" t="s">
        <v>84</v>
      </c>
      <c r="BV96" s="110" t="s">
        <v>78</v>
      </c>
      <c r="BW96" s="110" t="s">
        <v>89</v>
      </c>
      <c r="BX96" s="110" t="s">
        <v>83</v>
      </c>
      <c r="CL96" s="110" t="s">
        <v>1</v>
      </c>
    </row>
    <row r="97" spans="1:90" s="4" customFormat="1" ht="16.5" customHeight="1">
      <c r="A97" s="103" t="s">
        <v>85</v>
      </c>
      <c r="B97" s="58"/>
      <c r="C97" s="104"/>
      <c r="D97" s="104"/>
      <c r="E97" s="308" t="s">
        <v>90</v>
      </c>
      <c r="F97" s="308"/>
      <c r="G97" s="308"/>
      <c r="H97" s="308"/>
      <c r="I97" s="308"/>
      <c r="J97" s="104"/>
      <c r="K97" s="308" t="s">
        <v>91</v>
      </c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6">
        <f>'201.12 - OPĚRNÁ ZEĎ Z2'!J32</f>
        <v>0</v>
      </c>
      <c r="AH97" s="307"/>
      <c r="AI97" s="307"/>
      <c r="AJ97" s="307"/>
      <c r="AK97" s="307"/>
      <c r="AL97" s="307"/>
      <c r="AM97" s="307"/>
      <c r="AN97" s="306">
        <f>SUM(AG97,AT97)</f>
        <v>0</v>
      </c>
      <c r="AO97" s="307"/>
      <c r="AP97" s="307"/>
      <c r="AQ97" s="105" t="s">
        <v>88</v>
      </c>
      <c r="AR97" s="60"/>
      <c r="AS97" s="111">
        <v>0</v>
      </c>
      <c r="AT97" s="112">
        <f>ROUND(SUM(AV97:AW97),2)</f>
        <v>0</v>
      </c>
      <c r="AU97" s="113">
        <f>'201.12 - OPĚRNÁ ZEĎ Z2'!P132</f>
        <v>0</v>
      </c>
      <c r="AV97" s="112">
        <f>'201.12 - OPĚRNÁ ZEĎ Z2'!J35</f>
        <v>0</v>
      </c>
      <c r="AW97" s="112">
        <f>'201.12 - OPĚRNÁ ZEĎ Z2'!J36</f>
        <v>0</v>
      </c>
      <c r="AX97" s="112">
        <f>'201.12 - OPĚRNÁ ZEĎ Z2'!J37</f>
        <v>0</v>
      </c>
      <c r="AY97" s="112">
        <f>'201.12 - OPĚRNÁ ZEĎ Z2'!J38</f>
        <v>0</v>
      </c>
      <c r="AZ97" s="112">
        <f>'201.12 - OPĚRNÁ ZEĎ Z2'!F35</f>
        <v>0</v>
      </c>
      <c r="BA97" s="112">
        <f>'201.12 - OPĚRNÁ ZEĎ Z2'!F36</f>
        <v>0</v>
      </c>
      <c r="BB97" s="112">
        <f>'201.12 - OPĚRNÁ ZEĎ Z2'!F37</f>
        <v>0</v>
      </c>
      <c r="BC97" s="112">
        <f>'201.12 - OPĚRNÁ ZEĎ Z2'!F38</f>
        <v>0</v>
      </c>
      <c r="BD97" s="114">
        <f>'201.12 - OPĚRNÁ ZEĎ Z2'!F39</f>
        <v>0</v>
      </c>
      <c r="BT97" s="110" t="s">
        <v>84</v>
      </c>
      <c r="BV97" s="110" t="s">
        <v>78</v>
      </c>
      <c r="BW97" s="110" t="s">
        <v>92</v>
      </c>
      <c r="BX97" s="110" t="s">
        <v>83</v>
      </c>
      <c r="CL97" s="110" t="s">
        <v>1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8rJkmTw0gb7tJWM4uUOEU2s8CW4Iy3XjoxB4uy5W3kNjbzXCHuAFlR67MbcE13ZfuD/D1hZmaNc6fLAgmyqDSQ==" saltValue="f0hiqA29ftTeV4ehFHm6ojw/yitqldNrJL5mkerr1WHBvauLkLk4BcOEM2JyrpNXSOsEKGll0simUp2LqNsCGA==" spinCount="100000" sheet="1" objects="1" scenarios="1" formatColumns="0" formatRows="0"/>
  <mergeCells count="50">
    <mergeCell ref="AR2:BE2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6" location="'201.11 - OPĚRNÁ ZEĎ Z1 '!C2" display="/"/>
    <hyperlink ref="A97" location="'201.12 - OPĚRNÁ ZEĎ Z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89</v>
      </c>
    </row>
    <row r="3" spans="2:46" s="1" customFormat="1" ht="6.95" customHeight="1" hidden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84</v>
      </c>
    </row>
    <row r="4" spans="2:46" s="1" customFormat="1" ht="24.95" customHeight="1" hidden="1">
      <c r="B4" s="20"/>
      <c r="D4" s="119" t="s">
        <v>93</v>
      </c>
      <c r="I4" s="115"/>
      <c r="L4" s="20"/>
      <c r="M4" s="120" t="s">
        <v>11</v>
      </c>
      <c r="AT4" s="17" t="s">
        <v>4</v>
      </c>
    </row>
    <row r="5" spans="2:12" s="1" customFormat="1" ht="6.95" customHeight="1" hidden="1">
      <c r="B5" s="20"/>
      <c r="I5" s="115"/>
      <c r="L5" s="20"/>
    </row>
    <row r="6" spans="2:12" s="1" customFormat="1" ht="12" customHeight="1" hidden="1">
      <c r="B6" s="20"/>
      <c r="D6" s="121" t="s">
        <v>16</v>
      </c>
      <c r="I6" s="115"/>
      <c r="L6" s="20"/>
    </row>
    <row r="7" spans="2:12" s="1" customFormat="1" ht="23.25" customHeight="1" hidden="1">
      <c r="B7" s="20"/>
      <c r="E7" s="312" t="str">
        <f>'Rekapitulace stavby'!K6</f>
        <v>DVŮR KRÁLOVÉ N.L. - VERDEK, PĚŠÍ KOMUNIKACE - II. ETAPA, Vrtané mikrozápory</v>
      </c>
      <c r="F7" s="313"/>
      <c r="G7" s="313"/>
      <c r="H7" s="313"/>
      <c r="I7" s="115"/>
      <c r="L7" s="20"/>
    </row>
    <row r="8" spans="2:12" s="1" customFormat="1" ht="12" customHeight="1" hidden="1">
      <c r="B8" s="20"/>
      <c r="D8" s="121" t="s">
        <v>94</v>
      </c>
      <c r="I8" s="115"/>
      <c r="L8" s="20"/>
    </row>
    <row r="9" spans="1:31" s="2" customFormat="1" ht="16.5" customHeight="1" hidden="1">
      <c r="A9" s="34"/>
      <c r="B9" s="39"/>
      <c r="C9" s="34"/>
      <c r="D9" s="34"/>
      <c r="E9" s="312" t="s">
        <v>95</v>
      </c>
      <c r="F9" s="314"/>
      <c r="G9" s="314"/>
      <c r="H9" s="314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21" t="s">
        <v>96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 hidden="1">
      <c r="A11" s="34"/>
      <c r="B11" s="39"/>
      <c r="C11" s="34"/>
      <c r="D11" s="34"/>
      <c r="E11" s="315" t="s">
        <v>97</v>
      </c>
      <c r="F11" s="314"/>
      <c r="G11" s="314"/>
      <c r="H11" s="314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 hidden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 hidden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 hidden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 hidden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 hidden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27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 hidden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 hidden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 hidden="1">
      <c r="A20" s="34"/>
      <c r="B20" s="39"/>
      <c r="C20" s="34"/>
      <c r="D20" s="34"/>
      <c r="E20" s="316" t="str">
        <f>'Rekapitulace stavby'!E14</f>
        <v>Vyplň údaj</v>
      </c>
      <c r="F20" s="317"/>
      <c r="G20" s="317"/>
      <c r="H20" s="317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 hidden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 hidden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 hidden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 hidden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 hidden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 hidden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 hidden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 hidden="1">
      <c r="A29" s="125"/>
      <c r="B29" s="126"/>
      <c r="C29" s="125"/>
      <c r="D29" s="125"/>
      <c r="E29" s="318" t="s">
        <v>1</v>
      </c>
      <c r="F29" s="318"/>
      <c r="G29" s="318"/>
      <c r="H29" s="318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 hidden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 hidden="1">
      <c r="A32" s="34"/>
      <c r="B32" s="39"/>
      <c r="C32" s="34"/>
      <c r="D32" s="131" t="s">
        <v>36</v>
      </c>
      <c r="E32" s="34"/>
      <c r="F32" s="34"/>
      <c r="G32" s="34"/>
      <c r="H32" s="34"/>
      <c r="I32" s="122"/>
      <c r="J32" s="132">
        <f>ROUND(J133,2)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 hidden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34"/>
      <c r="F34" s="133" t="s">
        <v>38</v>
      </c>
      <c r="G34" s="34"/>
      <c r="H34" s="34"/>
      <c r="I34" s="134" t="s">
        <v>37</v>
      </c>
      <c r="J34" s="13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135" t="s">
        <v>40</v>
      </c>
      <c r="E35" s="121" t="s">
        <v>41</v>
      </c>
      <c r="F35" s="136">
        <f>ROUND((SUM(BE133:BE306)),2)</f>
        <v>0</v>
      </c>
      <c r="G35" s="34"/>
      <c r="H35" s="34"/>
      <c r="I35" s="137">
        <v>0.21</v>
      </c>
      <c r="J35" s="136">
        <f>ROUND(((SUM(BE133:BE306))*I35),2)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42</v>
      </c>
      <c r="F36" s="136">
        <f>ROUND((SUM(BF133:BF306)),2)</f>
        <v>0</v>
      </c>
      <c r="G36" s="34"/>
      <c r="H36" s="34"/>
      <c r="I36" s="137">
        <v>0.15</v>
      </c>
      <c r="J36" s="136">
        <f>ROUND(((SUM(BF133:BF306))*I36),2)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43</v>
      </c>
      <c r="F37" s="136">
        <f>ROUND((SUM(BG133:BG306)),2)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44</v>
      </c>
      <c r="F38" s="136">
        <f>ROUND((SUM(BH133:BH306)),2)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45</v>
      </c>
      <c r="F39" s="136">
        <f>ROUND((SUM(BI133:BI306)),2)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 hidden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 hidden="1">
      <c r="A41" s="34"/>
      <c r="B41" s="39"/>
      <c r="C41" s="138"/>
      <c r="D41" s="139" t="s">
        <v>46</v>
      </c>
      <c r="E41" s="140"/>
      <c r="F41" s="140"/>
      <c r="G41" s="141" t="s">
        <v>47</v>
      </c>
      <c r="H41" s="142" t="s">
        <v>48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 hidden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 hidden="1">
      <c r="B43" s="20"/>
      <c r="I43" s="115"/>
      <c r="L43" s="20"/>
    </row>
    <row r="44" spans="2:12" s="1" customFormat="1" ht="14.45" customHeight="1" hidden="1">
      <c r="B44" s="20"/>
      <c r="I44" s="115"/>
      <c r="L44" s="20"/>
    </row>
    <row r="45" spans="2:12" s="1" customFormat="1" ht="14.45" customHeight="1" hidden="1">
      <c r="B45" s="20"/>
      <c r="I45" s="115"/>
      <c r="L45" s="20"/>
    </row>
    <row r="46" spans="2:12" s="1" customFormat="1" ht="14.45" customHeight="1" hidden="1">
      <c r="B46" s="20"/>
      <c r="I46" s="115"/>
      <c r="L46" s="20"/>
    </row>
    <row r="47" spans="2:12" s="1" customFormat="1" ht="14.45" customHeight="1" hidden="1">
      <c r="B47" s="20"/>
      <c r="I47" s="115"/>
      <c r="L47" s="20"/>
    </row>
    <row r="48" spans="2:12" s="1" customFormat="1" ht="14.45" customHeight="1" hidden="1">
      <c r="B48" s="20"/>
      <c r="I48" s="115"/>
      <c r="L48" s="20"/>
    </row>
    <row r="49" spans="2:12" s="1" customFormat="1" ht="14.45" customHeight="1" hidden="1">
      <c r="B49" s="20"/>
      <c r="I49" s="115"/>
      <c r="L49" s="20"/>
    </row>
    <row r="50" spans="2:12" s="2" customFormat="1" ht="14.45" customHeight="1" hidden="1">
      <c r="B50" s="51"/>
      <c r="D50" s="146" t="s">
        <v>49</v>
      </c>
      <c r="E50" s="147"/>
      <c r="F50" s="147"/>
      <c r="G50" s="146" t="s">
        <v>50</v>
      </c>
      <c r="H50" s="147"/>
      <c r="I50" s="148"/>
      <c r="J50" s="147"/>
      <c r="K50" s="147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9" t="s">
        <v>51</v>
      </c>
      <c r="E61" s="150"/>
      <c r="F61" s="151" t="s">
        <v>52</v>
      </c>
      <c r="G61" s="149" t="s">
        <v>51</v>
      </c>
      <c r="H61" s="150"/>
      <c r="I61" s="152"/>
      <c r="J61" s="153" t="s">
        <v>52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6" t="s">
        <v>53</v>
      </c>
      <c r="E65" s="154"/>
      <c r="F65" s="154"/>
      <c r="G65" s="146" t="s">
        <v>54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9" t="s">
        <v>51</v>
      </c>
      <c r="E76" s="150"/>
      <c r="F76" s="151" t="s">
        <v>52</v>
      </c>
      <c r="G76" s="149" t="s">
        <v>51</v>
      </c>
      <c r="H76" s="150"/>
      <c r="I76" s="152"/>
      <c r="J76" s="153" t="s">
        <v>52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19" t="str">
        <f>E7</f>
        <v>DVŮR KRÁLOVÉ N.L. - VERDEK, PĚŠÍ KOMUNIKACE - II. ETAPA, Vrtané mikrozápory</v>
      </c>
      <c r="F85" s="320"/>
      <c r="G85" s="320"/>
      <c r="H85" s="320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94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9" t="s">
        <v>95</v>
      </c>
      <c r="F87" s="321"/>
      <c r="G87" s="321"/>
      <c r="H87" s="321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96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6" t="str">
        <f>E11</f>
        <v xml:space="preserve">201.11 - OPĚRNÁ ZEĎ Z1 </v>
      </c>
      <c r="F89" s="321"/>
      <c r="G89" s="321"/>
      <c r="H89" s="321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30</v>
      </c>
      <c r="J93" s="32" t="str">
        <f>E23</f>
        <v>Ing. Hynek Stiehl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Roman Charvát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99</v>
      </c>
      <c r="D96" s="163"/>
      <c r="E96" s="163"/>
      <c r="F96" s="163"/>
      <c r="G96" s="163"/>
      <c r="H96" s="163"/>
      <c r="I96" s="164"/>
      <c r="J96" s="165" t="s">
        <v>100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101</v>
      </c>
      <c r="D98" s="36"/>
      <c r="E98" s="36"/>
      <c r="F98" s="36"/>
      <c r="G98" s="36"/>
      <c r="H98" s="36"/>
      <c r="I98" s="122"/>
      <c r="J98" s="84">
        <f>J133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102</v>
      </c>
    </row>
    <row r="99" spans="2:12" s="9" customFormat="1" ht="24.95" customHeight="1">
      <c r="B99" s="167"/>
      <c r="C99" s="168"/>
      <c r="D99" s="169" t="s">
        <v>103</v>
      </c>
      <c r="E99" s="170"/>
      <c r="F99" s="170"/>
      <c r="G99" s="170"/>
      <c r="H99" s="170"/>
      <c r="I99" s="171"/>
      <c r="J99" s="172">
        <f>J134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104</v>
      </c>
      <c r="E100" s="176"/>
      <c r="F100" s="176"/>
      <c r="G100" s="176"/>
      <c r="H100" s="176"/>
      <c r="I100" s="177"/>
      <c r="J100" s="178">
        <f>J135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105</v>
      </c>
      <c r="E101" s="176"/>
      <c r="F101" s="176"/>
      <c r="G101" s="176"/>
      <c r="H101" s="176"/>
      <c r="I101" s="177"/>
      <c r="J101" s="178">
        <f>J191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106</v>
      </c>
      <c r="E102" s="176"/>
      <c r="F102" s="176"/>
      <c r="G102" s="176"/>
      <c r="H102" s="176"/>
      <c r="I102" s="177"/>
      <c r="J102" s="178">
        <f>J202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107</v>
      </c>
      <c r="E103" s="176"/>
      <c r="F103" s="176"/>
      <c r="G103" s="176"/>
      <c r="H103" s="176"/>
      <c r="I103" s="177"/>
      <c r="J103" s="178">
        <f>J232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108</v>
      </c>
      <c r="E104" s="176"/>
      <c r="F104" s="176"/>
      <c r="G104" s="176"/>
      <c r="H104" s="176"/>
      <c r="I104" s="177"/>
      <c r="J104" s="178">
        <f>J237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109</v>
      </c>
      <c r="E105" s="176"/>
      <c r="F105" s="176"/>
      <c r="G105" s="176"/>
      <c r="H105" s="176"/>
      <c r="I105" s="177"/>
      <c r="J105" s="178">
        <f>J241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110</v>
      </c>
      <c r="E106" s="176"/>
      <c r="F106" s="176"/>
      <c r="G106" s="176"/>
      <c r="H106" s="176"/>
      <c r="I106" s="177"/>
      <c r="J106" s="178">
        <f>J274</f>
        <v>0</v>
      </c>
      <c r="K106" s="104"/>
      <c r="L106" s="179"/>
    </row>
    <row r="107" spans="2:12" s="10" customFormat="1" ht="19.9" customHeight="1">
      <c r="B107" s="174"/>
      <c r="C107" s="104"/>
      <c r="D107" s="175" t="s">
        <v>111</v>
      </c>
      <c r="E107" s="176"/>
      <c r="F107" s="176"/>
      <c r="G107" s="176"/>
      <c r="H107" s="176"/>
      <c r="I107" s="177"/>
      <c r="J107" s="178">
        <f>J279</f>
        <v>0</v>
      </c>
      <c r="K107" s="104"/>
      <c r="L107" s="179"/>
    </row>
    <row r="108" spans="2:12" s="9" customFormat="1" ht="24.95" customHeight="1">
      <c r="B108" s="167"/>
      <c r="C108" s="168"/>
      <c r="D108" s="169" t="s">
        <v>112</v>
      </c>
      <c r="E108" s="170"/>
      <c r="F108" s="170"/>
      <c r="G108" s="170"/>
      <c r="H108" s="170"/>
      <c r="I108" s="171"/>
      <c r="J108" s="172">
        <f>J281</f>
        <v>0</v>
      </c>
      <c r="K108" s="168"/>
      <c r="L108" s="173"/>
    </row>
    <row r="109" spans="2:12" s="10" customFormat="1" ht="19.9" customHeight="1">
      <c r="B109" s="174"/>
      <c r="C109" s="104"/>
      <c r="D109" s="175" t="s">
        <v>113</v>
      </c>
      <c r="E109" s="176"/>
      <c r="F109" s="176"/>
      <c r="G109" s="176"/>
      <c r="H109" s="176"/>
      <c r="I109" s="177"/>
      <c r="J109" s="178">
        <f>J282</f>
        <v>0</v>
      </c>
      <c r="K109" s="104"/>
      <c r="L109" s="179"/>
    </row>
    <row r="110" spans="2:12" s="10" customFormat="1" ht="19.9" customHeight="1">
      <c r="B110" s="174"/>
      <c r="C110" s="104"/>
      <c r="D110" s="175" t="s">
        <v>114</v>
      </c>
      <c r="E110" s="176"/>
      <c r="F110" s="176"/>
      <c r="G110" s="176"/>
      <c r="H110" s="176"/>
      <c r="I110" s="177"/>
      <c r="J110" s="178">
        <f>J295</f>
        <v>0</v>
      </c>
      <c r="K110" s="104"/>
      <c r="L110" s="179"/>
    </row>
    <row r="111" spans="2:12" s="10" customFormat="1" ht="19.9" customHeight="1">
      <c r="B111" s="174"/>
      <c r="C111" s="104"/>
      <c r="D111" s="175" t="s">
        <v>115</v>
      </c>
      <c r="E111" s="176"/>
      <c r="F111" s="176"/>
      <c r="G111" s="176"/>
      <c r="H111" s="176"/>
      <c r="I111" s="177"/>
      <c r="J111" s="178">
        <f>J301</f>
        <v>0</v>
      </c>
      <c r="K111" s="104"/>
      <c r="L111" s="17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158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161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116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3.25" customHeight="1">
      <c r="A121" s="34"/>
      <c r="B121" s="35"/>
      <c r="C121" s="36"/>
      <c r="D121" s="36"/>
      <c r="E121" s="319" t="str">
        <f>E7</f>
        <v>DVŮR KRÁLOVÉ N.L. - VERDEK, PĚŠÍ KOMUNIKACE - II. ETAPA, Vrtané mikrozápory</v>
      </c>
      <c r="F121" s="320"/>
      <c r="G121" s="320"/>
      <c r="H121" s="320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2:12" s="1" customFormat="1" ht="12" customHeight="1">
      <c r="B122" s="21"/>
      <c r="C122" s="29" t="s">
        <v>94</v>
      </c>
      <c r="D122" s="22"/>
      <c r="E122" s="22"/>
      <c r="F122" s="22"/>
      <c r="G122" s="22"/>
      <c r="H122" s="22"/>
      <c r="I122" s="115"/>
      <c r="J122" s="22"/>
      <c r="K122" s="22"/>
      <c r="L122" s="20"/>
    </row>
    <row r="123" spans="1:31" s="2" customFormat="1" ht="16.5" customHeight="1">
      <c r="A123" s="34"/>
      <c r="B123" s="35"/>
      <c r="C123" s="36"/>
      <c r="D123" s="36"/>
      <c r="E123" s="319" t="s">
        <v>95</v>
      </c>
      <c r="F123" s="321"/>
      <c r="G123" s="321"/>
      <c r="H123" s="321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96</v>
      </c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86" t="str">
        <f>E11</f>
        <v xml:space="preserve">201.11 - OPĚRNÁ ZEĎ Z1 </v>
      </c>
      <c r="F125" s="321"/>
      <c r="G125" s="321"/>
      <c r="H125" s="321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F14</f>
        <v xml:space="preserve"> </v>
      </c>
      <c r="G127" s="36"/>
      <c r="H127" s="36"/>
      <c r="I127" s="123" t="s">
        <v>22</v>
      </c>
      <c r="J127" s="66" t="str">
        <f>IF(J14="","",J14)</f>
        <v>3. 6. 2020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122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E17</f>
        <v xml:space="preserve"> </v>
      </c>
      <c r="G129" s="36"/>
      <c r="H129" s="36"/>
      <c r="I129" s="123" t="s">
        <v>30</v>
      </c>
      <c r="J129" s="32" t="str">
        <f>E23</f>
        <v>Ing. Hynek Stiehl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28</v>
      </c>
      <c r="D130" s="36"/>
      <c r="E130" s="36"/>
      <c r="F130" s="27" t="str">
        <f>IF(E20="","",E20)</f>
        <v>Vyplň údaj</v>
      </c>
      <c r="G130" s="36"/>
      <c r="H130" s="36"/>
      <c r="I130" s="123" t="s">
        <v>33</v>
      </c>
      <c r="J130" s="32" t="str">
        <f>E26</f>
        <v>Ing. Roman Charvát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122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80"/>
      <c r="B132" s="181"/>
      <c r="C132" s="182" t="s">
        <v>117</v>
      </c>
      <c r="D132" s="183" t="s">
        <v>61</v>
      </c>
      <c r="E132" s="183" t="s">
        <v>57</v>
      </c>
      <c r="F132" s="183" t="s">
        <v>58</v>
      </c>
      <c r="G132" s="183" t="s">
        <v>118</v>
      </c>
      <c r="H132" s="183" t="s">
        <v>119</v>
      </c>
      <c r="I132" s="184" t="s">
        <v>120</v>
      </c>
      <c r="J132" s="183" t="s">
        <v>100</v>
      </c>
      <c r="K132" s="185" t="s">
        <v>121</v>
      </c>
      <c r="L132" s="186"/>
      <c r="M132" s="75" t="s">
        <v>1</v>
      </c>
      <c r="N132" s="76" t="s">
        <v>40</v>
      </c>
      <c r="O132" s="76" t="s">
        <v>122</v>
      </c>
      <c r="P132" s="76" t="s">
        <v>123</v>
      </c>
      <c r="Q132" s="76" t="s">
        <v>124</v>
      </c>
      <c r="R132" s="76" t="s">
        <v>125</v>
      </c>
      <c r="S132" s="76" t="s">
        <v>126</v>
      </c>
      <c r="T132" s="77" t="s">
        <v>127</v>
      </c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</row>
    <row r="133" spans="1:63" s="2" customFormat="1" ht="22.9" customHeight="1">
      <c r="A133" s="34"/>
      <c r="B133" s="35"/>
      <c r="C133" s="82" t="s">
        <v>128</v>
      </c>
      <c r="D133" s="36"/>
      <c r="E133" s="36"/>
      <c r="F133" s="36"/>
      <c r="G133" s="36"/>
      <c r="H133" s="36"/>
      <c r="I133" s="122"/>
      <c r="J133" s="187">
        <f>BK133</f>
        <v>0</v>
      </c>
      <c r="K133" s="36"/>
      <c r="L133" s="39"/>
      <c r="M133" s="78"/>
      <c r="N133" s="188"/>
      <c r="O133" s="79"/>
      <c r="P133" s="189">
        <f>P134+P281</f>
        <v>0</v>
      </c>
      <c r="Q133" s="79"/>
      <c r="R133" s="189">
        <f>R134+R281</f>
        <v>755.6745553</v>
      </c>
      <c r="S133" s="79"/>
      <c r="T133" s="190">
        <f>T134+T281</f>
        <v>186.7554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75</v>
      </c>
      <c r="AU133" s="17" t="s">
        <v>102</v>
      </c>
      <c r="BK133" s="191">
        <f>BK134+BK281</f>
        <v>0</v>
      </c>
    </row>
    <row r="134" spans="2:63" s="12" customFormat="1" ht="25.9" customHeight="1">
      <c r="B134" s="192"/>
      <c r="C134" s="193"/>
      <c r="D134" s="194" t="s">
        <v>75</v>
      </c>
      <c r="E134" s="195" t="s">
        <v>129</v>
      </c>
      <c r="F134" s="195" t="s">
        <v>130</v>
      </c>
      <c r="G134" s="193"/>
      <c r="H134" s="193"/>
      <c r="I134" s="196"/>
      <c r="J134" s="197">
        <f>BK134</f>
        <v>0</v>
      </c>
      <c r="K134" s="193"/>
      <c r="L134" s="198"/>
      <c r="M134" s="199"/>
      <c r="N134" s="200"/>
      <c r="O134" s="200"/>
      <c r="P134" s="201">
        <f>P135+P191+P202+P232+P237+P241+P274+P279</f>
        <v>0</v>
      </c>
      <c r="Q134" s="200"/>
      <c r="R134" s="201">
        <f>R135+R191+R202+R232+R237+R241+R274+R279</f>
        <v>755.1592347999999</v>
      </c>
      <c r="S134" s="200"/>
      <c r="T134" s="202">
        <f>T135+T191+T202+T232+T237+T241+T274+T279</f>
        <v>186.7554</v>
      </c>
      <c r="AR134" s="203" t="s">
        <v>8</v>
      </c>
      <c r="AT134" s="204" t="s">
        <v>75</v>
      </c>
      <c r="AU134" s="204" t="s">
        <v>76</v>
      </c>
      <c r="AY134" s="203" t="s">
        <v>131</v>
      </c>
      <c r="BK134" s="205">
        <f>BK135+BK191+BK202+BK232+BK237+BK241+BK274+BK279</f>
        <v>0</v>
      </c>
    </row>
    <row r="135" spans="2:63" s="12" customFormat="1" ht="22.9" customHeight="1">
      <c r="B135" s="192"/>
      <c r="C135" s="193"/>
      <c r="D135" s="194" t="s">
        <v>75</v>
      </c>
      <c r="E135" s="206" t="s">
        <v>8</v>
      </c>
      <c r="F135" s="206" t="s">
        <v>132</v>
      </c>
      <c r="G135" s="193"/>
      <c r="H135" s="193"/>
      <c r="I135" s="196"/>
      <c r="J135" s="207">
        <f>BK135</f>
        <v>0</v>
      </c>
      <c r="K135" s="193"/>
      <c r="L135" s="198"/>
      <c r="M135" s="199"/>
      <c r="N135" s="200"/>
      <c r="O135" s="200"/>
      <c r="P135" s="201">
        <f>SUM(P136:P190)</f>
        <v>0</v>
      </c>
      <c r="Q135" s="200"/>
      <c r="R135" s="201">
        <f>SUM(R136:R190)</f>
        <v>709.5446</v>
      </c>
      <c r="S135" s="200"/>
      <c r="T135" s="202">
        <f>SUM(T136:T190)</f>
        <v>29.25</v>
      </c>
      <c r="AR135" s="203" t="s">
        <v>8</v>
      </c>
      <c r="AT135" s="204" t="s">
        <v>75</v>
      </c>
      <c r="AU135" s="204" t="s">
        <v>8</v>
      </c>
      <c r="AY135" s="203" t="s">
        <v>131</v>
      </c>
      <c r="BK135" s="205">
        <f>SUM(BK136:BK190)</f>
        <v>0</v>
      </c>
    </row>
    <row r="136" spans="1:65" s="2" customFormat="1" ht="21.75" customHeight="1">
      <c r="A136" s="34"/>
      <c r="B136" s="35"/>
      <c r="C136" s="208" t="s">
        <v>8</v>
      </c>
      <c r="D136" s="208" t="s">
        <v>133</v>
      </c>
      <c r="E136" s="209" t="s">
        <v>134</v>
      </c>
      <c r="F136" s="210" t="s">
        <v>135</v>
      </c>
      <c r="G136" s="211" t="s">
        <v>136</v>
      </c>
      <c r="H136" s="212">
        <v>25</v>
      </c>
      <c r="I136" s="213"/>
      <c r="J136" s="212">
        <f>ROUND(I136*H136,0)</f>
        <v>0</v>
      </c>
      <c r="K136" s="210" t="s">
        <v>137</v>
      </c>
      <c r="L136" s="39"/>
      <c r="M136" s="214" t="s">
        <v>1</v>
      </c>
      <c r="N136" s="215" t="s">
        <v>41</v>
      </c>
      <c r="O136" s="71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8" t="s">
        <v>138</v>
      </c>
      <c r="AT136" s="218" t="s">
        <v>133</v>
      </c>
      <c r="AU136" s="218" t="s">
        <v>84</v>
      </c>
      <c r="AY136" s="17" t="s">
        <v>131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</v>
      </c>
      <c r="BK136" s="219">
        <f>ROUND(I136*H136,0)</f>
        <v>0</v>
      </c>
      <c r="BL136" s="17" t="s">
        <v>138</v>
      </c>
      <c r="BM136" s="218" t="s">
        <v>139</v>
      </c>
    </row>
    <row r="137" spans="1:65" s="2" customFormat="1" ht="21.75" customHeight="1">
      <c r="A137" s="34"/>
      <c r="B137" s="35"/>
      <c r="C137" s="208" t="s">
        <v>84</v>
      </c>
      <c r="D137" s="208" t="s">
        <v>133</v>
      </c>
      <c r="E137" s="209" t="s">
        <v>140</v>
      </c>
      <c r="F137" s="210" t="s">
        <v>141</v>
      </c>
      <c r="G137" s="211" t="s">
        <v>142</v>
      </c>
      <c r="H137" s="212">
        <v>22.5</v>
      </c>
      <c r="I137" s="213"/>
      <c r="J137" s="212">
        <f>ROUND(I137*H137,0)</f>
        <v>0</v>
      </c>
      <c r="K137" s="210" t="s">
        <v>137</v>
      </c>
      <c r="L137" s="39"/>
      <c r="M137" s="214" t="s">
        <v>1</v>
      </c>
      <c r="N137" s="215" t="s">
        <v>41</v>
      </c>
      <c r="O137" s="71"/>
      <c r="P137" s="216">
        <f>O137*H137</f>
        <v>0</v>
      </c>
      <c r="Q137" s="216">
        <v>0</v>
      </c>
      <c r="R137" s="216">
        <f>Q137*H137</f>
        <v>0</v>
      </c>
      <c r="S137" s="216">
        <v>1.3</v>
      </c>
      <c r="T137" s="217">
        <f>S137*H137</f>
        <v>29.25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8" t="s">
        <v>138</v>
      </c>
      <c r="AT137" s="218" t="s">
        <v>133</v>
      </c>
      <c r="AU137" s="218" t="s">
        <v>84</v>
      </c>
      <c r="AY137" s="17" t="s">
        <v>131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7" t="s">
        <v>8</v>
      </c>
      <c r="BK137" s="219">
        <f>ROUND(I137*H137,0)</f>
        <v>0</v>
      </c>
      <c r="BL137" s="17" t="s">
        <v>138</v>
      </c>
      <c r="BM137" s="218" t="s">
        <v>143</v>
      </c>
    </row>
    <row r="138" spans="2:51" s="13" customFormat="1" ht="11.25">
      <c r="B138" s="220"/>
      <c r="C138" s="221"/>
      <c r="D138" s="222" t="s">
        <v>144</v>
      </c>
      <c r="E138" s="223" t="s">
        <v>1</v>
      </c>
      <c r="F138" s="224" t="s">
        <v>145</v>
      </c>
      <c r="G138" s="221"/>
      <c r="H138" s="225">
        <v>22.5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144</v>
      </c>
      <c r="AU138" s="231" t="s">
        <v>84</v>
      </c>
      <c r="AV138" s="13" t="s">
        <v>84</v>
      </c>
      <c r="AW138" s="13" t="s">
        <v>32</v>
      </c>
      <c r="AX138" s="13" t="s">
        <v>8</v>
      </c>
      <c r="AY138" s="231" t="s">
        <v>131</v>
      </c>
    </row>
    <row r="139" spans="1:65" s="2" customFormat="1" ht="21.75" customHeight="1">
      <c r="A139" s="34"/>
      <c r="B139" s="35"/>
      <c r="C139" s="208" t="s">
        <v>146</v>
      </c>
      <c r="D139" s="208" t="s">
        <v>133</v>
      </c>
      <c r="E139" s="209" t="s">
        <v>147</v>
      </c>
      <c r="F139" s="210" t="s">
        <v>148</v>
      </c>
      <c r="G139" s="211" t="s">
        <v>136</v>
      </c>
      <c r="H139" s="212">
        <v>100</v>
      </c>
      <c r="I139" s="213"/>
      <c r="J139" s="212">
        <f>ROUND(I139*H139,0)</f>
        <v>0</v>
      </c>
      <c r="K139" s="210" t="s">
        <v>137</v>
      </c>
      <c r="L139" s="39"/>
      <c r="M139" s="214" t="s">
        <v>1</v>
      </c>
      <c r="N139" s="215" t="s">
        <v>41</v>
      </c>
      <c r="O139" s="71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8" t="s">
        <v>138</v>
      </c>
      <c r="AT139" s="218" t="s">
        <v>133</v>
      </c>
      <c r="AU139" s="218" t="s">
        <v>84</v>
      </c>
      <c r="AY139" s="17" t="s">
        <v>131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7" t="s">
        <v>8</v>
      </c>
      <c r="BK139" s="219">
        <f>ROUND(I139*H139,0)</f>
        <v>0</v>
      </c>
      <c r="BL139" s="17" t="s">
        <v>138</v>
      </c>
      <c r="BM139" s="218" t="s">
        <v>149</v>
      </c>
    </row>
    <row r="140" spans="2:51" s="13" customFormat="1" ht="11.25">
      <c r="B140" s="220"/>
      <c r="C140" s="221"/>
      <c r="D140" s="222" t="s">
        <v>144</v>
      </c>
      <c r="E140" s="223" t="s">
        <v>1</v>
      </c>
      <c r="F140" s="224" t="s">
        <v>150</v>
      </c>
      <c r="G140" s="221"/>
      <c r="H140" s="225">
        <v>100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144</v>
      </c>
      <c r="AU140" s="231" t="s">
        <v>84</v>
      </c>
      <c r="AV140" s="13" t="s">
        <v>84</v>
      </c>
      <c r="AW140" s="13" t="s">
        <v>32</v>
      </c>
      <c r="AX140" s="13" t="s">
        <v>8</v>
      </c>
      <c r="AY140" s="231" t="s">
        <v>131</v>
      </c>
    </row>
    <row r="141" spans="1:65" s="2" customFormat="1" ht="21.75" customHeight="1">
      <c r="A141" s="34"/>
      <c r="B141" s="35"/>
      <c r="C141" s="208" t="s">
        <v>138</v>
      </c>
      <c r="D141" s="208" t="s">
        <v>133</v>
      </c>
      <c r="E141" s="209" t="s">
        <v>151</v>
      </c>
      <c r="F141" s="210" t="s">
        <v>152</v>
      </c>
      <c r="G141" s="211" t="s">
        <v>142</v>
      </c>
      <c r="H141" s="212">
        <v>3.44</v>
      </c>
      <c r="I141" s="213"/>
      <c r="J141" s="212">
        <f>ROUND(I141*H141,0)</f>
        <v>0</v>
      </c>
      <c r="K141" s="210" t="s">
        <v>137</v>
      </c>
      <c r="L141" s="39"/>
      <c r="M141" s="214" t="s">
        <v>1</v>
      </c>
      <c r="N141" s="215" t="s">
        <v>41</v>
      </c>
      <c r="O141" s="71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8" t="s">
        <v>138</v>
      </c>
      <c r="AT141" s="218" t="s">
        <v>133</v>
      </c>
      <c r="AU141" s="218" t="s">
        <v>84</v>
      </c>
      <c r="AY141" s="17" t="s">
        <v>131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7" t="s">
        <v>8</v>
      </c>
      <c r="BK141" s="219">
        <f>ROUND(I141*H141,0)</f>
        <v>0</v>
      </c>
      <c r="BL141" s="17" t="s">
        <v>138</v>
      </c>
      <c r="BM141" s="218" t="s">
        <v>153</v>
      </c>
    </row>
    <row r="142" spans="2:51" s="14" customFormat="1" ht="11.25">
      <c r="B142" s="232"/>
      <c r="C142" s="233"/>
      <c r="D142" s="222" t="s">
        <v>144</v>
      </c>
      <c r="E142" s="234" t="s">
        <v>1</v>
      </c>
      <c r="F142" s="235" t="s">
        <v>154</v>
      </c>
      <c r="G142" s="233"/>
      <c r="H142" s="234" t="s">
        <v>1</v>
      </c>
      <c r="I142" s="236"/>
      <c r="J142" s="233"/>
      <c r="K142" s="233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144</v>
      </c>
      <c r="AU142" s="241" t="s">
        <v>84</v>
      </c>
      <c r="AV142" s="14" t="s">
        <v>8</v>
      </c>
      <c r="AW142" s="14" t="s">
        <v>32</v>
      </c>
      <c r="AX142" s="14" t="s">
        <v>76</v>
      </c>
      <c r="AY142" s="241" t="s">
        <v>131</v>
      </c>
    </row>
    <row r="143" spans="2:51" s="13" customFormat="1" ht="11.25">
      <c r="B143" s="220"/>
      <c r="C143" s="221"/>
      <c r="D143" s="222" t="s">
        <v>144</v>
      </c>
      <c r="E143" s="223" t="s">
        <v>1</v>
      </c>
      <c r="F143" s="224" t="s">
        <v>155</v>
      </c>
      <c r="G143" s="221"/>
      <c r="H143" s="225">
        <v>1.69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144</v>
      </c>
      <c r="AU143" s="231" t="s">
        <v>84</v>
      </c>
      <c r="AV143" s="13" t="s">
        <v>84</v>
      </c>
      <c r="AW143" s="13" t="s">
        <v>32</v>
      </c>
      <c r="AX143" s="13" t="s">
        <v>76</v>
      </c>
      <c r="AY143" s="231" t="s">
        <v>131</v>
      </c>
    </row>
    <row r="144" spans="2:51" s="14" customFormat="1" ht="11.25">
      <c r="B144" s="232"/>
      <c r="C144" s="233"/>
      <c r="D144" s="222" t="s">
        <v>144</v>
      </c>
      <c r="E144" s="234" t="s">
        <v>1</v>
      </c>
      <c r="F144" s="235" t="s">
        <v>156</v>
      </c>
      <c r="G144" s="233"/>
      <c r="H144" s="234" t="s">
        <v>1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144</v>
      </c>
      <c r="AU144" s="241" t="s">
        <v>84</v>
      </c>
      <c r="AV144" s="14" t="s">
        <v>8</v>
      </c>
      <c r="AW144" s="14" t="s">
        <v>32</v>
      </c>
      <c r="AX144" s="14" t="s">
        <v>76</v>
      </c>
      <c r="AY144" s="241" t="s">
        <v>131</v>
      </c>
    </row>
    <row r="145" spans="2:51" s="13" customFormat="1" ht="11.25">
      <c r="B145" s="220"/>
      <c r="C145" s="221"/>
      <c r="D145" s="222" t="s">
        <v>144</v>
      </c>
      <c r="E145" s="223" t="s">
        <v>1</v>
      </c>
      <c r="F145" s="224" t="s">
        <v>157</v>
      </c>
      <c r="G145" s="221"/>
      <c r="H145" s="225">
        <v>1.75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144</v>
      </c>
      <c r="AU145" s="231" t="s">
        <v>84</v>
      </c>
      <c r="AV145" s="13" t="s">
        <v>84</v>
      </c>
      <c r="AW145" s="13" t="s">
        <v>32</v>
      </c>
      <c r="AX145" s="13" t="s">
        <v>76</v>
      </c>
      <c r="AY145" s="231" t="s">
        <v>131</v>
      </c>
    </row>
    <row r="146" spans="2:51" s="15" customFormat="1" ht="11.25">
      <c r="B146" s="242"/>
      <c r="C146" s="243"/>
      <c r="D146" s="222" t="s">
        <v>144</v>
      </c>
      <c r="E146" s="244" t="s">
        <v>1</v>
      </c>
      <c r="F146" s="245" t="s">
        <v>158</v>
      </c>
      <c r="G146" s="243"/>
      <c r="H146" s="246">
        <v>3.44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144</v>
      </c>
      <c r="AU146" s="252" t="s">
        <v>84</v>
      </c>
      <c r="AV146" s="15" t="s">
        <v>138</v>
      </c>
      <c r="AW146" s="15" t="s">
        <v>32</v>
      </c>
      <c r="AX146" s="15" t="s">
        <v>8</v>
      </c>
      <c r="AY146" s="252" t="s">
        <v>131</v>
      </c>
    </row>
    <row r="147" spans="1:65" s="2" customFormat="1" ht="21.75" customHeight="1">
      <c r="A147" s="34"/>
      <c r="B147" s="35"/>
      <c r="C147" s="208" t="s">
        <v>159</v>
      </c>
      <c r="D147" s="208" t="s">
        <v>133</v>
      </c>
      <c r="E147" s="209" t="s">
        <v>160</v>
      </c>
      <c r="F147" s="210" t="s">
        <v>161</v>
      </c>
      <c r="G147" s="211" t="s">
        <v>142</v>
      </c>
      <c r="H147" s="212">
        <v>59.4</v>
      </c>
      <c r="I147" s="213"/>
      <c r="J147" s="212">
        <f>ROUND(I147*H147,0)</f>
        <v>0</v>
      </c>
      <c r="K147" s="210" t="s">
        <v>137</v>
      </c>
      <c r="L147" s="39"/>
      <c r="M147" s="214" t="s">
        <v>1</v>
      </c>
      <c r="N147" s="215" t="s">
        <v>41</v>
      </c>
      <c r="O147" s="71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8" t="s">
        <v>138</v>
      </c>
      <c r="AT147" s="218" t="s">
        <v>133</v>
      </c>
      <c r="AU147" s="218" t="s">
        <v>84</v>
      </c>
      <c r="AY147" s="17" t="s">
        <v>131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7" t="s">
        <v>8</v>
      </c>
      <c r="BK147" s="219">
        <f>ROUND(I147*H147,0)</f>
        <v>0</v>
      </c>
      <c r="BL147" s="17" t="s">
        <v>138</v>
      </c>
      <c r="BM147" s="218" t="s">
        <v>162</v>
      </c>
    </row>
    <row r="148" spans="2:51" s="14" customFormat="1" ht="11.25">
      <c r="B148" s="232"/>
      <c r="C148" s="233"/>
      <c r="D148" s="222" t="s">
        <v>144</v>
      </c>
      <c r="E148" s="234" t="s">
        <v>1</v>
      </c>
      <c r="F148" s="235" t="s">
        <v>163</v>
      </c>
      <c r="G148" s="233"/>
      <c r="H148" s="234" t="s">
        <v>1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144</v>
      </c>
      <c r="AU148" s="241" t="s">
        <v>84</v>
      </c>
      <c r="AV148" s="14" t="s">
        <v>8</v>
      </c>
      <c r="AW148" s="14" t="s">
        <v>32</v>
      </c>
      <c r="AX148" s="14" t="s">
        <v>76</v>
      </c>
      <c r="AY148" s="241" t="s">
        <v>131</v>
      </c>
    </row>
    <row r="149" spans="2:51" s="13" customFormat="1" ht="11.25">
      <c r="B149" s="220"/>
      <c r="C149" s="221"/>
      <c r="D149" s="222" t="s">
        <v>144</v>
      </c>
      <c r="E149" s="223" t="s">
        <v>1</v>
      </c>
      <c r="F149" s="224" t="s">
        <v>164</v>
      </c>
      <c r="G149" s="221"/>
      <c r="H149" s="225">
        <v>59.4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144</v>
      </c>
      <c r="AU149" s="231" t="s">
        <v>84</v>
      </c>
      <c r="AV149" s="13" t="s">
        <v>84</v>
      </c>
      <c r="AW149" s="13" t="s">
        <v>32</v>
      </c>
      <c r="AX149" s="13" t="s">
        <v>8</v>
      </c>
      <c r="AY149" s="231" t="s">
        <v>131</v>
      </c>
    </row>
    <row r="150" spans="1:65" s="2" customFormat="1" ht="21.75" customHeight="1">
      <c r="A150" s="34"/>
      <c r="B150" s="35"/>
      <c r="C150" s="208" t="s">
        <v>165</v>
      </c>
      <c r="D150" s="208" t="s">
        <v>133</v>
      </c>
      <c r="E150" s="209" t="s">
        <v>166</v>
      </c>
      <c r="F150" s="210" t="s">
        <v>167</v>
      </c>
      <c r="G150" s="211" t="s">
        <v>142</v>
      </c>
      <c r="H150" s="212">
        <v>669.2</v>
      </c>
      <c r="I150" s="213"/>
      <c r="J150" s="212">
        <f>ROUND(I150*H150,0)</f>
        <v>0</v>
      </c>
      <c r="K150" s="210" t="s">
        <v>137</v>
      </c>
      <c r="L150" s="39"/>
      <c r="M150" s="214" t="s">
        <v>1</v>
      </c>
      <c r="N150" s="215" t="s">
        <v>41</v>
      </c>
      <c r="O150" s="71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8" t="s">
        <v>138</v>
      </c>
      <c r="AT150" s="218" t="s">
        <v>133</v>
      </c>
      <c r="AU150" s="218" t="s">
        <v>84</v>
      </c>
      <c r="AY150" s="17" t="s">
        <v>131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7" t="s">
        <v>8</v>
      </c>
      <c r="BK150" s="219">
        <f>ROUND(I150*H150,0)</f>
        <v>0</v>
      </c>
      <c r="BL150" s="17" t="s">
        <v>138</v>
      </c>
      <c r="BM150" s="218" t="s">
        <v>168</v>
      </c>
    </row>
    <row r="151" spans="2:51" s="13" customFormat="1" ht="11.25">
      <c r="B151" s="220"/>
      <c r="C151" s="221"/>
      <c r="D151" s="222" t="s">
        <v>144</v>
      </c>
      <c r="E151" s="223" t="s">
        <v>1</v>
      </c>
      <c r="F151" s="224" t="s">
        <v>169</v>
      </c>
      <c r="G151" s="221"/>
      <c r="H151" s="225">
        <v>280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144</v>
      </c>
      <c r="AU151" s="231" t="s">
        <v>84</v>
      </c>
      <c r="AV151" s="13" t="s">
        <v>84</v>
      </c>
      <c r="AW151" s="13" t="s">
        <v>32</v>
      </c>
      <c r="AX151" s="13" t="s">
        <v>76</v>
      </c>
      <c r="AY151" s="231" t="s">
        <v>131</v>
      </c>
    </row>
    <row r="152" spans="2:51" s="13" customFormat="1" ht="11.25">
      <c r="B152" s="220"/>
      <c r="C152" s="221"/>
      <c r="D152" s="222" t="s">
        <v>144</v>
      </c>
      <c r="E152" s="223" t="s">
        <v>1</v>
      </c>
      <c r="F152" s="224" t="s">
        <v>170</v>
      </c>
      <c r="G152" s="221"/>
      <c r="H152" s="225">
        <v>389.2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144</v>
      </c>
      <c r="AU152" s="231" t="s">
        <v>84</v>
      </c>
      <c r="AV152" s="13" t="s">
        <v>84</v>
      </c>
      <c r="AW152" s="13" t="s">
        <v>32</v>
      </c>
      <c r="AX152" s="13" t="s">
        <v>76</v>
      </c>
      <c r="AY152" s="231" t="s">
        <v>131</v>
      </c>
    </row>
    <row r="153" spans="2:51" s="15" customFormat="1" ht="11.25">
      <c r="B153" s="242"/>
      <c r="C153" s="243"/>
      <c r="D153" s="222" t="s">
        <v>144</v>
      </c>
      <c r="E153" s="244" t="s">
        <v>1</v>
      </c>
      <c r="F153" s="245" t="s">
        <v>158</v>
      </c>
      <c r="G153" s="243"/>
      <c r="H153" s="246">
        <v>669.2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144</v>
      </c>
      <c r="AU153" s="252" t="s">
        <v>84</v>
      </c>
      <c r="AV153" s="15" t="s">
        <v>138</v>
      </c>
      <c r="AW153" s="15" t="s">
        <v>32</v>
      </c>
      <c r="AX153" s="15" t="s">
        <v>8</v>
      </c>
      <c r="AY153" s="252" t="s">
        <v>131</v>
      </c>
    </row>
    <row r="154" spans="1:65" s="2" customFormat="1" ht="16.5" customHeight="1">
      <c r="A154" s="34"/>
      <c r="B154" s="35"/>
      <c r="C154" s="208" t="s">
        <v>171</v>
      </c>
      <c r="D154" s="208" t="s">
        <v>133</v>
      </c>
      <c r="E154" s="209" t="s">
        <v>172</v>
      </c>
      <c r="F154" s="210" t="s">
        <v>173</v>
      </c>
      <c r="G154" s="211" t="s">
        <v>174</v>
      </c>
      <c r="H154" s="212">
        <v>140</v>
      </c>
      <c r="I154" s="213"/>
      <c r="J154" s="212">
        <f>ROUND(I154*H154,0)</f>
        <v>0</v>
      </c>
      <c r="K154" s="210" t="s">
        <v>137</v>
      </c>
      <c r="L154" s="39"/>
      <c r="M154" s="214" t="s">
        <v>1</v>
      </c>
      <c r="N154" s="215" t="s">
        <v>41</v>
      </c>
      <c r="O154" s="71"/>
      <c r="P154" s="216">
        <f>O154*H154</f>
        <v>0</v>
      </c>
      <c r="Q154" s="216">
        <v>0.00133</v>
      </c>
      <c r="R154" s="216">
        <f>Q154*H154</f>
        <v>0.1862</v>
      </c>
      <c r="S154" s="216">
        <v>0</v>
      </c>
      <c r="T154" s="21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8" t="s">
        <v>138</v>
      </c>
      <c r="AT154" s="218" t="s">
        <v>133</v>
      </c>
      <c r="AU154" s="218" t="s">
        <v>84</v>
      </c>
      <c r="AY154" s="17" t="s">
        <v>131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7" t="s">
        <v>8</v>
      </c>
      <c r="BK154" s="219">
        <f>ROUND(I154*H154,0)</f>
        <v>0</v>
      </c>
      <c r="BL154" s="17" t="s">
        <v>138</v>
      </c>
      <c r="BM154" s="218" t="s">
        <v>175</v>
      </c>
    </row>
    <row r="155" spans="2:51" s="13" customFormat="1" ht="11.25">
      <c r="B155" s="220"/>
      <c r="C155" s="221"/>
      <c r="D155" s="222" t="s">
        <v>144</v>
      </c>
      <c r="E155" s="223" t="s">
        <v>1</v>
      </c>
      <c r="F155" s="224" t="s">
        <v>176</v>
      </c>
      <c r="G155" s="221"/>
      <c r="H155" s="225">
        <v>140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144</v>
      </c>
      <c r="AU155" s="231" t="s">
        <v>84</v>
      </c>
      <c r="AV155" s="13" t="s">
        <v>84</v>
      </c>
      <c r="AW155" s="13" t="s">
        <v>32</v>
      </c>
      <c r="AX155" s="13" t="s">
        <v>8</v>
      </c>
      <c r="AY155" s="231" t="s">
        <v>131</v>
      </c>
    </row>
    <row r="156" spans="1:65" s="2" customFormat="1" ht="16.5" customHeight="1">
      <c r="A156" s="34"/>
      <c r="B156" s="35"/>
      <c r="C156" s="253" t="s">
        <v>177</v>
      </c>
      <c r="D156" s="253" t="s">
        <v>178</v>
      </c>
      <c r="E156" s="254" t="s">
        <v>179</v>
      </c>
      <c r="F156" s="255" t="s">
        <v>180</v>
      </c>
      <c r="G156" s="256" t="s">
        <v>181</v>
      </c>
      <c r="H156" s="257">
        <v>3.74</v>
      </c>
      <c r="I156" s="258"/>
      <c r="J156" s="257">
        <f>ROUND(I156*H156,0)</f>
        <v>0</v>
      </c>
      <c r="K156" s="255" t="s">
        <v>137</v>
      </c>
      <c r="L156" s="259"/>
      <c r="M156" s="260" t="s">
        <v>1</v>
      </c>
      <c r="N156" s="261" t="s">
        <v>41</v>
      </c>
      <c r="O156" s="71"/>
      <c r="P156" s="216">
        <f>O156*H156</f>
        <v>0</v>
      </c>
      <c r="Q156" s="216">
        <v>1</v>
      </c>
      <c r="R156" s="216">
        <f>Q156*H156</f>
        <v>3.74</v>
      </c>
      <c r="S156" s="216">
        <v>0</v>
      </c>
      <c r="T156" s="21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8" t="s">
        <v>177</v>
      </c>
      <c r="AT156" s="218" t="s">
        <v>178</v>
      </c>
      <c r="AU156" s="218" t="s">
        <v>84</v>
      </c>
      <c r="AY156" s="17" t="s">
        <v>131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7" t="s">
        <v>8</v>
      </c>
      <c r="BK156" s="219">
        <f>ROUND(I156*H156,0)</f>
        <v>0</v>
      </c>
      <c r="BL156" s="17" t="s">
        <v>138</v>
      </c>
      <c r="BM156" s="218" t="s">
        <v>182</v>
      </c>
    </row>
    <row r="157" spans="1:65" s="2" customFormat="1" ht="16.5" customHeight="1">
      <c r="A157" s="34"/>
      <c r="B157" s="35"/>
      <c r="C157" s="208" t="s">
        <v>183</v>
      </c>
      <c r="D157" s="208" t="s">
        <v>133</v>
      </c>
      <c r="E157" s="209" t="s">
        <v>184</v>
      </c>
      <c r="F157" s="210" t="s">
        <v>185</v>
      </c>
      <c r="G157" s="211" t="s">
        <v>186</v>
      </c>
      <c r="H157" s="212">
        <v>10</v>
      </c>
      <c r="I157" s="213"/>
      <c r="J157" s="212">
        <f>ROUND(I157*H157,0)</f>
        <v>0</v>
      </c>
      <c r="K157" s="210" t="s">
        <v>137</v>
      </c>
      <c r="L157" s="39"/>
      <c r="M157" s="214" t="s">
        <v>1</v>
      </c>
      <c r="N157" s="215" t="s">
        <v>41</v>
      </c>
      <c r="O157" s="71"/>
      <c r="P157" s="216">
        <f>O157*H157</f>
        <v>0</v>
      </c>
      <c r="Q157" s="216">
        <v>3.70982</v>
      </c>
      <c r="R157" s="216">
        <f>Q157*H157</f>
        <v>37.0982</v>
      </c>
      <c r="S157" s="216">
        <v>0</v>
      </c>
      <c r="T157" s="21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8" t="s">
        <v>138</v>
      </c>
      <c r="AT157" s="218" t="s">
        <v>133</v>
      </c>
      <c r="AU157" s="218" t="s">
        <v>84</v>
      </c>
      <c r="AY157" s="17" t="s">
        <v>131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7" t="s">
        <v>8</v>
      </c>
      <c r="BK157" s="219">
        <f>ROUND(I157*H157,0)</f>
        <v>0</v>
      </c>
      <c r="BL157" s="17" t="s">
        <v>138</v>
      </c>
      <c r="BM157" s="218" t="s">
        <v>187</v>
      </c>
    </row>
    <row r="158" spans="2:51" s="13" customFormat="1" ht="11.25">
      <c r="B158" s="220"/>
      <c r="C158" s="221"/>
      <c r="D158" s="222" t="s">
        <v>144</v>
      </c>
      <c r="E158" s="223" t="s">
        <v>1</v>
      </c>
      <c r="F158" s="224" t="s">
        <v>188</v>
      </c>
      <c r="G158" s="221"/>
      <c r="H158" s="225">
        <v>10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144</v>
      </c>
      <c r="AU158" s="231" t="s">
        <v>84</v>
      </c>
      <c r="AV158" s="13" t="s">
        <v>84</v>
      </c>
      <c r="AW158" s="13" t="s">
        <v>32</v>
      </c>
      <c r="AX158" s="13" t="s">
        <v>8</v>
      </c>
      <c r="AY158" s="231" t="s">
        <v>131</v>
      </c>
    </row>
    <row r="159" spans="1:65" s="2" customFormat="1" ht="21.75" customHeight="1">
      <c r="A159" s="34"/>
      <c r="B159" s="35"/>
      <c r="C159" s="208" t="s">
        <v>189</v>
      </c>
      <c r="D159" s="208" t="s">
        <v>133</v>
      </c>
      <c r="E159" s="209" t="s">
        <v>190</v>
      </c>
      <c r="F159" s="210" t="s">
        <v>191</v>
      </c>
      <c r="G159" s="211" t="s">
        <v>136</v>
      </c>
      <c r="H159" s="212">
        <v>90</v>
      </c>
      <c r="I159" s="213"/>
      <c r="J159" s="212">
        <f>ROUND(I159*H159,0)</f>
        <v>0</v>
      </c>
      <c r="K159" s="210" t="s">
        <v>137</v>
      </c>
      <c r="L159" s="39"/>
      <c r="M159" s="214" t="s">
        <v>1</v>
      </c>
      <c r="N159" s="215" t="s">
        <v>41</v>
      </c>
      <c r="O159" s="71"/>
      <c r="P159" s="216">
        <f>O159*H159</f>
        <v>0</v>
      </c>
      <c r="Q159" s="216">
        <v>0.02944</v>
      </c>
      <c r="R159" s="216">
        <f>Q159*H159</f>
        <v>2.6496</v>
      </c>
      <c r="S159" s="216">
        <v>0</v>
      </c>
      <c r="T159" s="21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8" t="s">
        <v>138</v>
      </c>
      <c r="AT159" s="218" t="s">
        <v>133</v>
      </c>
      <c r="AU159" s="218" t="s">
        <v>84</v>
      </c>
      <c r="AY159" s="17" t="s">
        <v>131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7" t="s">
        <v>8</v>
      </c>
      <c r="BK159" s="219">
        <f>ROUND(I159*H159,0)</f>
        <v>0</v>
      </c>
      <c r="BL159" s="17" t="s">
        <v>138</v>
      </c>
      <c r="BM159" s="218" t="s">
        <v>192</v>
      </c>
    </row>
    <row r="160" spans="2:51" s="13" customFormat="1" ht="11.25">
      <c r="B160" s="220"/>
      <c r="C160" s="221"/>
      <c r="D160" s="222" t="s">
        <v>144</v>
      </c>
      <c r="E160" s="223" t="s">
        <v>1</v>
      </c>
      <c r="F160" s="224" t="s">
        <v>193</v>
      </c>
      <c r="G160" s="221"/>
      <c r="H160" s="225">
        <v>90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144</v>
      </c>
      <c r="AU160" s="231" t="s">
        <v>84</v>
      </c>
      <c r="AV160" s="13" t="s">
        <v>84</v>
      </c>
      <c r="AW160" s="13" t="s">
        <v>32</v>
      </c>
      <c r="AX160" s="13" t="s">
        <v>8</v>
      </c>
      <c r="AY160" s="231" t="s">
        <v>131</v>
      </c>
    </row>
    <row r="161" spans="1:65" s="2" customFormat="1" ht="21.75" customHeight="1">
      <c r="A161" s="34"/>
      <c r="B161" s="35"/>
      <c r="C161" s="208" t="s">
        <v>194</v>
      </c>
      <c r="D161" s="208" t="s">
        <v>133</v>
      </c>
      <c r="E161" s="209" t="s">
        <v>195</v>
      </c>
      <c r="F161" s="210" t="s">
        <v>196</v>
      </c>
      <c r="G161" s="211" t="s">
        <v>142</v>
      </c>
      <c r="H161" s="212">
        <v>732.04</v>
      </c>
      <c r="I161" s="213"/>
      <c r="J161" s="212">
        <f>ROUND(I161*H161,0)</f>
        <v>0</v>
      </c>
      <c r="K161" s="210" t="s">
        <v>137</v>
      </c>
      <c r="L161" s="39"/>
      <c r="M161" s="214" t="s">
        <v>1</v>
      </c>
      <c r="N161" s="215" t="s">
        <v>41</v>
      </c>
      <c r="O161" s="71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8" t="s">
        <v>138</v>
      </c>
      <c r="AT161" s="218" t="s">
        <v>133</v>
      </c>
      <c r="AU161" s="218" t="s">
        <v>84</v>
      </c>
      <c r="AY161" s="17" t="s">
        <v>131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7" t="s">
        <v>8</v>
      </c>
      <c r="BK161" s="219">
        <f>ROUND(I161*H161,0)</f>
        <v>0</v>
      </c>
      <c r="BL161" s="17" t="s">
        <v>138</v>
      </c>
      <c r="BM161" s="218" t="s">
        <v>197</v>
      </c>
    </row>
    <row r="162" spans="2:51" s="13" customFormat="1" ht="11.25">
      <c r="B162" s="220"/>
      <c r="C162" s="221"/>
      <c r="D162" s="222" t="s">
        <v>144</v>
      </c>
      <c r="E162" s="223" t="s">
        <v>1</v>
      </c>
      <c r="F162" s="224" t="s">
        <v>198</v>
      </c>
      <c r="G162" s="221"/>
      <c r="H162" s="225">
        <v>732.04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144</v>
      </c>
      <c r="AU162" s="231" t="s">
        <v>84</v>
      </c>
      <c r="AV162" s="13" t="s">
        <v>84</v>
      </c>
      <c r="AW162" s="13" t="s">
        <v>32</v>
      </c>
      <c r="AX162" s="13" t="s">
        <v>8</v>
      </c>
      <c r="AY162" s="231" t="s">
        <v>131</v>
      </c>
    </row>
    <row r="163" spans="1:65" s="2" customFormat="1" ht="33" customHeight="1">
      <c r="A163" s="34"/>
      <c r="B163" s="35"/>
      <c r="C163" s="208" t="s">
        <v>199</v>
      </c>
      <c r="D163" s="208" t="s">
        <v>133</v>
      </c>
      <c r="E163" s="209" t="s">
        <v>200</v>
      </c>
      <c r="F163" s="210" t="s">
        <v>201</v>
      </c>
      <c r="G163" s="211" t="s">
        <v>142</v>
      </c>
      <c r="H163" s="212">
        <v>3660.2</v>
      </c>
      <c r="I163" s="213"/>
      <c r="J163" s="212">
        <f>ROUND(I163*H163,0)</f>
        <v>0</v>
      </c>
      <c r="K163" s="210" t="s">
        <v>137</v>
      </c>
      <c r="L163" s="39"/>
      <c r="M163" s="214" t="s">
        <v>1</v>
      </c>
      <c r="N163" s="215" t="s">
        <v>41</v>
      </c>
      <c r="O163" s="71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8" t="s">
        <v>138</v>
      </c>
      <c r="AT163" s="218" t="s">
        <v>133</v>
      </c>
      <c r="AU163" s="218" t="s">
        <v>84</v>
      </c>
      <c r="AY163" s="17" t="s">
        <v>131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7" t="s">
        <v>8</v>
      </c>
      <c r="BK163" s="219">
        <f>ROUND(I163*H163,0)</f>
        <v>0</v>
      </c>
      <c r="BL163" s="17" t="s">
        <v>138</v>
      </c>
      <c r="BM163" s="218" t="s">
        <v>202</v>
      </c>
    </row>
    <row r="164" spans="2:51" s="13" customFormat="1" ht="11.25">
      <c r="B164" s="220"/>
      <c r="C164" s="221"/>
      <c r="D164" s="222" t="s">
        <v>144</v>
      </c>
      <c r="E164" s="223" t="s">
        <v>1</v>
      </c>
      <c r="F164" s="224" t="s">
        <v>203</v>
      </c>
      <c r="G164" s="221"/>
      <c r="H164" s="225">
        <v>3660.2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144</v>
      </c>
      <c r="AU164" s="231" t="s">
        <v>84</v>
      </c>
      <c r="AV164" s="13" t="s">
        <v>84</v>
      </c>
      <c r="AW164" s="13" t="s">
        <v>32</v>
      </c>
      <c r="AX164" s="13" t="s">
        <v>8</v>
      </c>
      <c r="AY164" s="231" t="s">
        <v>131</v>
      </c>
    </row>
    <row r="165" spans="1:65" s="2" customFormat="1" ht="21.75" customHeight="1">
      <c r="A165" s="34"/>
      <c r="B165" s="35"/>
      <c r="C165" s="208" t="s">
        <v>204</v>
      </c>
      <c r="D165" s="208" t="s">
        <v>133</v>
      </c>
      <c r="E165" s="209" t="s">
        <v>205</v>
      </c>
      <c r="F165" s="210" t="s">
        <v>206</v>
      </c>
      <c r="G165" s="211" t="s">
        <v>181</v>
      </c>
      <c r="H165" s="212">
        <v>1317.67</v>
      </c>
      <c r="I165" s="213"/>
      <c r="J165" s="212">
        <f>ROUND(I165*H165,0)</f>
        <v>0</v>
      </c>
      <c r="K165" s="210" t="s">
        <v>137</v>
      </c>
      <c r="L165" s="39"/>
      <c r="M165" s="214" t="s">
        <v>1</v>
      </c>
      <c r="N165" s="215" t="s">
        <v>41</v>
      </c>
      <c r="O165" s="71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8" t="s">
        <v>138</v>
      </c>
      <c r="AT165" s="218" t="s">
        <v>133</v>
      </c>
      <c r="AU165" s="218" t="s">
        <v>84</v>
      </c>
      <c r="AY165" s="17" t="s">
        <v>131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</v>
      </c>
      <c r="BK165" s="219">
        <f>ROUND(I165*H165,0)</f>
        <v>0</v>
      </c>
      <c r="BL165" s="17" t="s">
        <v>138</v>
      </c>
      <c r="BM165" s="218" t="s">
        <v>207</v>
      </c>
    </row>
    <row r="166" spans="2:51" s="13" customFormat="1" ht="11.25">
      <c r="B166" s="220"/>
      <c r="C166" s="221"/>
      <c r="D166" s="222" t="s">
        <v>144</v>
      </c>
      <c r="E166" s="223" t="s">
        <v>1</v>
      </c>
      <c r="F166" s="224" t="s">
        <v>208</v>
      </c>
      <c r="G166" s="221"/>
      <c r="H166" s="225">
        <v>1317.67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144</v>
      </c>
      <c r="AU166" s="231" t="s">
        <v>84</v>
      </c>
      <c r="AV166" s="13" t="s">
        <v>84</v>
      </c>
      <c r="AW166" s="13" t="s">
        <v>32</v>
      </c>
      <c r="AX166" s="13" t="s">
        <v>8</v>
      </c>
      <c r="AY166" s="231" t="s">
        <v>131</v>
      </c>
    </row>
    <row r="167" spans="1:65" s="2" customFormat="1" ht="16.5" customHeight="1">
      <c r="A167" s="34"/>
      <c r="B167" s="35"/>
      <c r="C167" s="208" t="s">
        <v>209</v>
      </c>
      <c r="D167" s="208" t="s">
        <v>133</v>
      </c>
      <c r="E167" s="209" t="s">
        <v>210</v>
      </c>
      <c r="F167" s="210" t="s">
        <v>211</v>
      </c>
      <c r="G167" s="211" t="s">
        <v>142</v>
      </c>
      <c r="H167" s="212">
        <v>732.04</v>
      </c>
      <c r="I167" s="213"/>
      <c r="J167" s="212">
        <f>ROUND(I167*H167,0)</f>
        <v>0</v>
      </c>
      <c r="K167" s="210" t="s">
        <v>137</v>
      </c>
      <c r="L167" s="39"/>
      <c r="M167" s="214" t="s">
        <v>1</v>
      </c>
      <c r="N167" s="215" t="s">
        <v>41</v>
      </c>
      <c r="O167" s="71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8" t="s">
        <v>138</v>
      </c>
      <c r="AT167" s="218" t="s">
        <v>133</v>
      </c>
      <c r="AU167" s="218" t="s">
        <v>84</v>
      </c>
      <c r="AY167" s="17" t="s">
        <v>131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7" t="s">
        <v>8</v>
      </c>
      <c r="BK167" s="219">
        <f>ROUND(I167*H167,0)</f>
        <v>0</v>
      </c>
      <c r="BL167" s="17" t="s">
        <v>138</v>
      </c>
      <c r="BM167" s="218" t="s">
        <v>212</v>
      </c>
    </row>
    <row r="168" spans="2:51" s="13" customFormat="1" ht="11.25">
      <c r="B168" s="220"/>
      <c r="C168" s="221"/>
      <c r="D168" s="222" t="s">
        <v>144</v>
      </c>
      <c r="E168" s="223" t="s">
        <v>1</v>
      </c>
      <c r="F168" s="224" t="s">
        <v>213</v>
      </c>
      <c r="G168" s="221"/>
      <c r="H168" s="225">
        <v>732.04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144</v>
      </c>
      <c r="AU168" s="231" t="s">
        <v>84</v>
      </c>
      <c r="AV168" s="13" t="s">
        <v>84</v>
      </c>
      <c r="AW168" s="13" t="s">
        <v>32</v>
      </c>
      <c r="AX168" s="13" t="s">
        <v>8</v>
      </c>
      <c r="AY168" s="231" t="s">
        <v>131</v>
      </c>
    </row>
    <row r="169" spans="1:65" s="2" customFormat="1" ht="21.75" customHeight="1">
      <c r="A169" s="34"/>
      <c r="B169" s="35"/>
      <c r="C169" s="208" t="s">
        <v>9</v>
      </c>
      <c r="D169" s="208" t="s">
        <v>133</v>
      </c>
      <c r="E169" s="209" t="s">
        <v>214</v>
      </c>
      <c r="F169" s="210" t="s">
        <v>215</v>
      </c>
      <c r="G169" s="211" t="s">
        <v>142</v>
      </c>
      <c r="H169" s="212">
        <v>347.92</v>
      </c>
      <c r="I169" s="213"/>
      <c r="J169" s="212">
        <f>ROUND(I169*H169,0)</f>
        <v>0</v>
      </c>
      <c r="K169" s="210" t="s">
        <v>137</v>
      </c>
      <c r="L169" s="39"/>
      <c r="M169" s="214" t="s">
        <v>1</v>
      </c>
      <c r="N169" s="215" t="s">
        <v>41</v>
      </c>
      <c r="O169" s="71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8" t="s">
        <v>138</v>
      </c>
      <c r="AT169" s="218" t="s">
        <v>133</v>
      </c>
      <c r="AU169" s="218" t="s">
        <v>84</v>
      </c>
      <c r="AY169" s="17" t="s">
        <v>131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7" t="s">
        <v>8</v>
      </c>
      <c r="BK169" s="219">
        <f>ROUND(I169*H169,0)</f>
        <v>0</v>
      </c>
      <c r="BL169" s="17" t="s">
        <v>138</v>
      </c>
      <c r="BM169" s="218" t="s">
        <v>216</v>
      </c>
    </row>
    <row r="170" spans="2:51" s="14" customFormat="1" ht="11.25">
      <c r="B170" s="232"/>
      <c r="C170" s="233"/>
      <c r="D170" s="222" t="s">
        <v>144</v>
      </c>
      <c r="E170" s="234" t="s">
        <v>1</v>
      </c>
      <c r="F170" s="235" t="s">
        <v>217</v>
      </c>
      <c r="G170" s="233"/>
      <c r="H170" s="234" t="s">
        <v>1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144</v>
      </c>
      <c r="AU170" s="241" t="s">
        <v>84</v>
      </c>
      <c r="AV170" s="14" t="s">
        <v>8</v>
      </c>
      <c r="AW170" s="14" t="s">
        <v>32</v>
      </c>
      <c r="AX170" s="14" t="s">
        <v>76</v>
      </c>
      <c r="AY170" s="241" t="s">
        <v>131</v>
      </c>
    </row>
    <row r="171" spans="2:51" s="13" customFormat="1" ht="11.25">
      <c r="B171" s="220"/>
      <c r="C171" s="221"/>
      <c r="D171" s="222" t="s">
        <v>144</v>
      </c>
      <c r="E171" s="223" t="s">
        <v>1</v>
      </c>
      <c r="F171" s="224" t="s">
        <v>218</v>
      </c>
      <c r="G171" s="221"/>
      <c r="H171" s="225">
        <v>162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144</v>
      </c>
      <c r="AU171" s="231" t="s">
        <v>84</v>
      </c>
      <c r="AV171" s="13" t="s">
        <v>84</v>
      </c>
      <c r="AW171" s="13" t="s">
        <v>32</v>
      </c>
      <c r="AX171" s="13" t="s">
        <v>76</v>
      </c>
      <c r="AY171" s="231" t="s">
        <v>131</v>
      </c>
    </row>
    <row r="172" spans="2:51" s="13" customFormat="1" ht="11.25">
      <c r="B172" s="220"/>
      <c r="C172" s="221"/>
      <c r="D172" s="222" t="s">
        <v>144</v>
      </c>
      <c r="E172" s="223" t="s">
        <v>1</v>
      </c>
      <c r="F172" s="224" t="s">
        <v>219</v>
      </c>
      <c r="G172" s="221"/>
      <c r="H172" s="225">
        <v>89.6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144</v>
      </c>
      <c r="AU172" s="231" t="s">
        <v>84</v>
      </c>
      <c r="AV172" s="13" t="s">
        <v>84</v>
      </c>
      <c r="AW172" s="13" t="s">
        <v>32</v>
      </c>
      <c r="AX172" s="13" t="s">
        <v>76</v>
      </c>
      <c r="AY172" s="231" t="s">
        <v>131</v>
      </c>
    </row>
    <row r="173" spans="2:51" s="14" customFormat="1" ht="11.25">
      <c r="B173" s="232"/>
      <c r="C173" s="233"/>
      <c r="D173" s="222" t="s">
        <v>144</v>
      </c>
      <c r="E173" s="234" t="s">
        <v>1</v>
      </c>
      <c r="F173" s="235" t="s">
        <v>220</v>
      </c>
      <c r="G173" s="233"/>
      <c r="H173" s="234" t="s">
        <v>1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144</v>
      </c>
      <c r="AU173" s="241" t="s">
        <v>84</v>
      </c>
      <c r="AV173" s="14" t="s">
        <v>8</v>
      </c>
      <c r="AW173" s="14" t="s">
        <v>32</v>
      </c>
      <c r="AX173" s="14" t="s">
        <v>76</v>
      </c>
      <c r="AY173" s="241" t="s">
        <v>131</v>
      </c>
    </row>
    <row r="174" spans="2:51" s="13" customFormat="1" ht="11.25">
      <c r="B174" s="220"/>
      <c r="C174" s="221"/>
      <c r="D174" s="222" t="s">
        <v>144</v>
      </c>
      <c r="E174" s="223" t="s">
        <v>1</v>
      </c>
      <c r="F174" s="224" t="s">
        <v>221</v>
      </c>
      <c r="G174" s="221"/>
      <c r="H174" s="225">
        <v>96.32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144</v>
      </c>
      <c r="AU174" s="231" t="s">
        <v>84</v>
      </c>
      <c r="AV174" s="13" t="s">
        <v>84</v>
      </c>
      <c r="AW174" s="13" t="s">
        <v>32</v>
      </c>
      <c r="AX174" s="13" t="s">
        <v>76</v>
      </c>
      <c r="AY174" s="231" t="s">
        <v>131</v>
      </c>
    </row>
    <row r="175" spans="2:51" s="15" customFormat="1" ht="11.25">
      <c r="B175" s="242"/>
      <c r="C175" s="243"/>
      <c r="D175" s="222" t="s">
        <v>144</v>
      </c>
      <c r="E175" s="244" t="s">
        <v>1</v>
      </c>
      <c r="F175" s="245" t="s">
        <v>158</v>
      </c>
      <c r="G175" s="243"/>
      <c r="H175" s="246">
        <v>347.92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144</v>
      </c>
      <c r="AU175" s="252" t="s">
        <v>84</v>
      </c>
      <c r="AV175" s="15" t="s">
        <v>138</v>
      </c>
      <c r="AW175" s="15" t="s">
        <v>32</v>
      </c>
      <c r="AX175" s="15" t="s">
        <v>8</v>
      </c>
      <c r="AY175" s="252" t="s">
        <v>131</v>
      </c>
    </row>
    <row r="176" spans="1:65" s="2" customFormat="1" ht="16.5" customHeight="1">
      <c r="A176" s="34"/>
      <c r="B176" s="35"/>
      <c r="C176" s="253" t="s">
        <v>222</v>
      </c>
      <c r="D176" s="253" t="s">
        <v>178</v>
      </c>
      <c r="E176" s="254" t="s">
        <v>223</v>
      </c>
      <c r="F176" s="255" t="s">
        <v>224</v>
      </c>
      <c r="G176" s="256" t="s">
        <v>181</v>
      </c>
      <c r="H176" s="257">
        <v>626.26</v>
      </c>
      <c r="I176" s="258"/>
      <c r="J176" s="257">
        <f>ROUND(I176*H176,0)</f>
        <v>0</v>
      </c>
      <c r="K176" s="255" t="s">
        <v>137</v>
      </c>
      <c r="L176" s="259"/>
      <c r="M176" s="260" t="s">
        <v>1</v>
      </c>
      <c r="N176" s="261" t="s">
        <v>41</v>
      </c>
      <c r="O176" s="71"/>
      <c r="P176" s="216">
        <f>O176*H176</f>
        <v>0</v>
      </c>
      <c r="Q176" s="216">
        <v>1</v>
      </c>
      <c r="R176" s="216">
        <f>Q176*H176</f>
        <v>626.26</v>
      </c>
      <c r="S176" s="216">
        <v>0</v>
      </c>
      <c r="T176" s="21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8" t="s">
        <v>177</v>
      </c>
      <c r="AT176" s="218" t="s">
        <v>178</v>
      </c>
      <c r="AU176" s="218" t="s">
        <v>84</v>
      </c>
      <c r="AY176" s="17" t="s">
        <v>131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7" t="s">
        <v>8</v>
      </c>
      <c r="BK176" s="219">
        <f>ROUND(I176*H176,0)</f>
        <v>0</v>
      </c>
      <c r="BL176" s="17" t="s">
        <v>138</v>
      </c>
      <c r="BM176" s="218" t="s">
        <v>225</v>
      </c>
    </row>
    <row r="177" spans="2:51" s="13" customFormat="1" ht="11.25">
      <c r="B177" s="220"/>
      <c r="C177" s="221"/>
      <c r="D177" s="222" t="s">
        <v>144</v>
      </c>
      <c r="E177" s="223" t="s">
        <v>1</v>
      </c>
      <c r="F177" s="224" t="s">
        <v>226</v>
      </c>
      <c r="G177" s="221"/>
      <c r="H177" s="225">
        <v>626.26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144</v>
      </c>
      <c r="AU177" s="231" t="s">
        <v>84</v>
      </c>
      <c r="AV177" s="13" t="s">
        <v>84</v>
      </c>
      <c r="AW177" s="13" t="s">
        <v>32</v>
      </c>
      <c r="AX177" s="13" t="s">
        <v>8</v>
      </c>
      <c r="AY177" s="231" t="s">
        <v>131</v>
      </c>
    </row>
    <row r="178" spans="1:65" s="2" customFormat="1" ht="21.75" customHeight="1">
      <c r="A178" s="34"/>
      <c r="B178" s="35"/>
      <c r="C178" s="208" t="s">
        <v>227</v>
      </c>
      <c r="D178" s="208" t="s">
        <v>133</v>
      </c>
      <c r="E178" s="209" t="s">
        <v>228</v>
      </c>
      <c r="F178" s="210" t="s">
        <v>229</v>
      </c>
      <c r="G178" s="211" t="s">
        <v>136</v>
      </c>
      <c r="H178" s="212">
        <v>265</v>
      </c>
      <c r="I178" s="213"/>
      <c r="J178" s="212">
        <f>ROUND(I178*H178,0)</f>
        <v>0</v>
      </c>
      <c r="K178" s="210" t="s">
        <v>137</v>
      </c>
      <c r="L178" s="39"/>
      <c r="M178" s="214" t="s">
        <v>1</v>
      </c>
      <c r="N178" s="215" t="s">
        <v>41</v>
      </c>
      <c r="O178" s="71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8" t="s">
        <v>138</v>
      </c>
      <c r="AT178" s="218" t="s">
        <v>133</v>
      </c>
      <c r="AU178" s="218" t="s">
        <v>84</v>
      </c>
      <c r="AY178" s="17" t="s">
        <v>131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7" t="s">
        <v>8</v>
      </c>
      <c r="BK178" s="219">
        <f>ROUND(I178*H178,0)</f>
        <v>0</v>
      </c>
      <c r="BL178" s="17" t="s">
        <v>138</v>
      </c>
      <c r="BM178" s="218" t="s">
        <v>230</v>
      </c>
    </row>
    <row r="179" spans="2:51" s="13" customFormat="1" ht="11.25">
      <c r="B179" s="220"/>
      <c r="C179" s="221"/>
      <c r="D179" s="222" t="s">
        <v>144</v>
      </c>
      <c r="E179" s="223" t="s">
        <v>1</v>
      </c>
      <c r="F179" s="224" t="s">
        <v>231</v>
      </c>
      <c r="G179" s="221"/>
      <c r="H179" s="225">
        <v>165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144</v>
      </c>
      <c r="AU179" s="231" t="s">
        <v>84</v>
      </c>
      <c r="AV179" s="13" t="s">
        <v>84</v>
      </c>
      <c r="AW179" s="13" t="s">
        <v>32</v>
      </c>
      <c r="AX179" s="13" t="s">
        <v>76</v>
      </c>
      <c r="AY179" s="231" t="s">
        <v>131</v>
      </c>
    </row>
    <row r="180" spans="2:51" s="13" customFormat="1" ht="11.25">
      <c r="B180" s="220"/>
      <c r="C180" s="221"/>
      <c r="D180" s="222" t="s">
        <v>144</v>
      </c>
      <c r="E180" s="223" t="s">
        <v>1</v>
      </c>
      <c r="F180" s="224" t="s">
        <v>150</v>
      </c>
      <c r="G180" s="221"/>
      <c r="H180" s="225">
        <v>100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144</v>
      </c>
      <c r="AU180" s="231" t="s">
        <v>84</v>
      </c>
      <c r="AV180" s="13" t="s">
        <v>84</v>
      </c>
      <c r="AW180" s="13" t="s">
        <v>32</v>
      </c>
      <c r="AX180" s="13" t="s">
        <v>76</v>
      </c>
      <c r="AY180" s="231" t="s">
        <v>131</v>
      </c>
    </row>
    <row r="181" spans="2:51" s="15" customFormat="1" ht="11.25">
      <c r="B181" s="242"/>
      <c r="C181" s="243"/>
      <c r="D181" s="222" t="s">
        <v>144</v>
      </c>
      <c r="E181" s="244" t="s">
        <v>1</v>
      </c>
      <c r="F181" s="245" t="s">
        <v>158</v>
      </c>
      <c r="G181" s="243"/>
      <c r="H181" s="246">
        <v>265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144</v>
      </c>
      <c r="AU181" s="252" t="s">
        <v>84</v>
      </c>
      <c r="AV181" s="15" t="s">
        <v>138</v>
      </c>
      <c r="AW181" s="15" t="s">
        <v>32</v>
      </c>
      <c r="AX181" s="15" t="s">
        <v>8</v>
      </c>
      <c r="AY181" s="252" t="s">
        <v>131</v>
      </c>
    </row>
    <row r="182" spans="1:65" s="2" customFormat="1" ht="16.5" customHeight="1">
      <c r="A182" s="34"/>
      <c r="B182" s="35"/>
      <c r="C182" s="253" t="s">
        <v>232</v>
      </c>
      <c r="D182" s="253" t="s">
        <v>178</v>
      </c>
      <c r="E182" s="254" t="s">
        <v>233</v>
      </c>
      <c r="F182" s="255" t="s">
        <v>234</v>
      </c>
      <c r="G182" s="256" t="s">
        <v>181</v>
      </c>
      <c r="H182" s="257">
        <v>39.6</v>
      </c>
      <c r="I182" s="258"/>
      <c r="J182" s="257">
        <f>ROUND(I182*H182,0)</f>
        <v>0</v>
      </c>
      <c r="K182" s="255" t="s">
        <v>137</v>
      </c>
      <c r="L182" s="259"/>
      <c r="M182" s="260" t="s">
        <v>1</v>
      </c>
      <c r="N182" s="261" t="s">
        <v>41</v>
      </c>
      <c r="O182" s="71"/>
      <c r="P182" s="216">
        <f>O182*H182</f>
        <v>0</v>
      </c>
      <c r="Q182" s="216">
        <v>1</v>
      </c>
      <c r="R182" s="216">
        <f>Q182*H182</f>
        <v>39.6</v>
      </c>
      <c r="S182" s="216">
        <v>0</v>
      </c>
      <c r="T182" s="21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8" t="s">
        <v>177</v>
      </c>
      <c r="AT182" s="218" t="s">
        <v>178</v>
      </c>
      <c r="AU182" s="218" t="s">
        <v>84</v>
      </c>
      <c r="AY182" s="17" t="s">
        <v>131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7" t="s">
        <v>8</v>
      </c>
      <c r="BK182" s="219">
        <f>ROUND(I182*H182,0)</f>
        <v>0</v>
      </c>
      <c r="BL182" s="17" t="s">
        <v>138</v>
      </c>
      <c r="BM182" s="218" t="s">
        <v>235</v>
      </c>
    </row>
    <row r="183" spans="2:51" s="13" customFormat="1" ht="11.25">
      <c r="B183" s="220"/>
      <c r="C183" s="221"/>
      <c r="D183" s="222" t="s">
        <v>144</v>
      </c>
      <c r="E183" s="223" t="s">
        <v>1</v>
      </c>
      <c r="F183" s="224" t="s">
        <v>236</v>
      </c>
      <c r="G183" s="221"/>
      <c r="H183" s="225">
        <v>39.6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144</v>
      </c>
      <c r="AU183" s="231" t="s">
        <v>84</v>
      </c>
      <c r="AV183" s="13" t="s">
        <v>84</v>
      </c>
      <c r="AW183" s="13" t="s">
        <v>32</v>
      </c>
      <c r="AX183" s="13" t="s">
        <v>8</v>
      </c>
      <c r="AY183" s="231" t="s">
        <v>131</v>
      </c>
    </row>
    <row r="184" spans="1:65" s="2" customFormat="1" ht="21.75" customHeight="1">
      <c r="A184" s="34"/>
      <c r="B184" s="35"/>
      <c r="C184" s="208" t="s">
        <v>237</v>
      </c>
      <c r="D184" s="208" t="s">
        <v>133</v>
      </c>
      <c r="E184" s="209" t="s">
        <v>238</v>
      </c>
      <c r="F184" s="210" t="s">
        <v>239</v>
      </c>
      <c r="G184" s="211" t="s">
        <v>136</v>
      </c>
      <c r="H184" s="212">
        <v>265</v>
      </c>
      <c r="I184" s="213"/>
      <c r="J184" s="212">
        <f>ROUND(I184*H184,0)</f>
        <v>0</v>
      </c>
      <c r="K184" s="210" t="s">
        <v>137</v>
      </c>
      <c r="L184" s="39"/>
      <c r="M184" s="214" t="s">
        <v>1</v>
      </c>
      <c r="N184" s="215" t="s">
        <v>41</v>
      </c>
      <c r="O184" s="71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8" t="s">
        <v>138</v>
      </c>
      <c r="AT184" s="218" t="s">
        <v>133</v>
      </c>
      <c r="AU184" s="218" t="s">
        <v>84</v>
      </c>
      <c r="AY184" s="17" t="s">
        <v>131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7" t="s">
        <v>8</v>
      </c>
      <c r="BK184" s="219">
        <f>ROUND(I184*H184,0)</f>
        <v>0</v>
      </c>
      <c r="BL184" s="17" t="s">
        <v>138</v>
      </c>
      <c r="BM184" s="218" t="s">
        <v>240</v>
      </c>
    </row>
    <row r="185" spans="1:65" s="2" customFormat="1" ht="16.5" customHeight="1">
      <c r="A185" s="34"/>
      <c r="B185" s="35"/>
      <c r="C185" s="253" t="s">
        <v>241</v>
      </c>
      <c r="D185" s="253" t="s">
        <v>178</v>
      </c>
      <c r="E185" s="254" t="s">
        <v>242</v>
      </c>
      <c r="F185" s="255" t="s">
        <v>243</v>
      </c>
      <c r="G185" s="256" t="s">
        <v>244</v>
      </c>
      <c r="H185" s="257">
        <v>10.6</v>
      </c>
      <c r="I185" s="258"/>
      <c r="J185" s="257">
        <f>ROUND(I185*H185,0)</f>
        <v>0</v>
      </c>
      <c r="K185" s="255" t="s">
        <v>137</v>
      </c>
      <c r="L185" s="259"/>
      <c r="M185" s="260" t="s">
        <v>1</v>
      </c>
      <c r="N185" s="261" t="s">
        <v>41</v>
      </c>
      <c r="O185" s="71"/>
      <c r="P185" s="216">
        <f>O185*H185</f>
        <v>0</v>
      </c>
      <c r="Q185" s="216">
        <v>0.001</v>
      </c>
      <c r="R185" s="216">
        <f>Q185*H185</f>
        <v>0.0106</v>
      </c>
      <c r="S185" s="216">
        <v>0</v>
      </c>
      <c r="T185" s="21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8" t="s">
        <v>177</v>
      </c>
      <c r="AT185" s="218" t="s">
        <v>178</v>
      </c>
      <c r="AU185" s="218" t="s">
        <v>84</v>
      </c>
      <c r="AY185" s="17" t="s">
        <v>131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7" t="s">
        <v>8</v>
      </c>
      <c r="BK185" s="219">
        <f>ROUND(I185*H185,0)</f>
        <v>0</v>
      </c>
      <c r="BL185" s="17" t="s">
        <v>138</v>
      </c>
      <c r="BM185" s="218" t="s">
        <v>245</v>
      </c>
    </row>
    <row r="186" spans="2:51" s="13" customFormat="1" ht="11.25">
      <c r="B186" s="220"/>
      <c r="C186" s="221"/>
      <c r="D186" s="222" t="s">
        <v>144</v>
      </c>
      <c r="E186" s="223" t="s">
        <v>1</v>
      </c>
      <c r="F186" s="224" t="s">
        <v>246</v>
      </c>
      <c r="G186" s="221"/>
      <c r="H186" s="225">
        <v>10.6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144</v>
      </c>
      <c r="AU186" s="231" t="s">
        <v>84</v>
      </c>
      <c r="AV186" s="13" t="s">
        <v>84</v>
      </c>
      <c r="AW186" s="13" t="s">
        <v>32</v>
      </c>
      <c r="AX186" s="13" t="s">
        <v>8</v>
      </c>
      <c r="AY186" s="231" t="s">
        <v>131</v>
      </c>
    </row>
    <row r="187" spans="1:65" s="2" customFormat="1" ht="21.75" customHeight="1">
      <c r="A187" s="34"/>
      <c r="B187" s="35"/>
      <c r="C187" s="208" t="s">
        <v>7</v>
      </c>
      <c r="D187" s="208" t="s">
        <v>133</v>
      </c>
      <c r="E187" s="209" t="s">
        <v>247</v>
      </c>
      <c r="F187" s="210" t="s">
        <v>248</v>
      </c>
      <c r="G187" s="211" t="s">
        <v>136</v>
      </c>
      <c r="H187" s="212">
        <v>237.6</v>
      </c>
      <c r="I187" s="213"/>
      <c r="J187" s="212">
        <f>ROUND(I187*H187,0)</f>
        <v>0</v>
      </c>
      <c r="K187" s="210" t="s">
        <v>137</v>
      </c>
      <c r="L187" s="39"/>
      <c r="M187" s="214" t="s">
        <v>1</v>
      </c>
      <c r="N187" s="215" t="s">
        <v>41</v>
      </c>
      <c r="O187" s="71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8" t="s">
        <v>138</v>
      </c>
      <c r="AT187" s="218" t="s">
        <v>133</v>
      </c>
      <c r="AU187" s="218" t="s">
        <v>84</v>
      </c>
      <c r="AY187" s="17" t="s">
        <v>131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7" t="s">
        <v>8</v>
      </c>
      <c r="BK187" s="219">
        <f>ROUND(I187*H187,0)</f>
        <v>0</v>
      </c>
      <c r="BL187" s="17" t="s">
        <v>138</v>
      </c>
      <c r="BM187" s="218" t="s">
        <v>249</v>
      </c>
    </row>
    <row r="188" spans="2:51" s="13" customFormat="1" ht="11.25">
      <c r="B188" s="220"/>
      <c r="C188" s="221"/>
      <c r="D188" s="222" t="s">
        <v>144</v>
      </c>
      <c r="E188" s="223" t="s">
        <v>1</v>
      </c>
      <c r="F188" s="224" t="s">
        <v>250</v>
      </c>
      <c r="G188" s="221"/>
      <c r="H188" s="225">
        <v>137.6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144</v>
      </c>
      <c r="AU188" s="231" t="s">
        <v>84</v>
      </c>
      <c r="AV188" s="13" t="s">
        <v>84</v>
      </c>
      <c r="AW188" s="13" t="s">
        <v>32</v>
      </c>
      <c r="AX188" s="13" t="s">
        <v>76</v>
      </c>
      <c r="AY188" s="231" t="s">
        <v>131</v>
      </c>
    </row>
    <row r="189" spans="2:51" s="13" customFormat="1" ht="11.25">
      <c r="B189" s="220"/>
      <c r="C189" s="221"/>
      <c r="D189" s="222" t="s">
        <v>144</v>
      </c>
      <c r="E189" s="223" t="s">
        <v>1</v>
      </c>
      <c r="F189" s="224" t="s">
        <v>150</v>
      </c>
      <c r="G189" s="221"/>
      <c r="H189" s="225">
        <v>100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144</v>
      </c>
      <c r="AU189" s="231" t="s">
        <v>84</v>
      </c>
      <c r="AV189" s="13" t="s">
        <v>84</v>
      </c>
      <c r="AW189" s="13" t="s">
        <v>32</v>
      </c>
      <c r="AX189" s="13" t="s">
        <v>76</v>
      </c>
      <c r="AY189" s="231" t="s">
        <v>131</v>
      </c>
    </row>
    <row r="190" spans="2:51" s="15" customFormat="1" ht="11.25">
      <c r="B190" s="242"/>
      <c r="C190" s="243"/>
      <c r="D190" s="222" t="s">
        <v>144</v>
      </c>
      <c r="E190" s="244" t="s">
        <v>1</v>
      </c>
      <c r="F190" s="245" t="s">
        <v>158</v>
      </c>
      <c r="G190" s="243"/>
      <c r="H190" s="246">
        <v>237.6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144</v>
      </c>
      <c r="AU190" s="252" t="s">
        <v>84</v>
      </c>
      <c r="AV190" s="15" t="s">
        <v>138</v>
      </c>
      <c r="AW190" s="15" t="s">
        <v>32</v>
      </c>
      <c r="AX190" s="15" t="s">
        <v>8</v>
      </c>
      <c r="AY190" s="252" t="s">
        <v>131</v>
      </c>
    </row>
    <row r="191" spans="2:63" s="12" customFormat="1" ht="22.9" customHeight="1">
      <c r="B191" s="192"/>
      <c r="C191" s="193"/>
      <c r="D191" s="194" t="s">
        <v>75</v>
      </c>
      <c r="E191" s="206" t="s">
        <v>84</v>
      </c>
      <c r="F191" s="206" t="s">
        <v>251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SUM(P192:P201)</f>
        <v>0</v>
      </c>
      <c r="Q191" s="200"/>
      <c r="R191" s="201">
        <f>SUM(R192:R201)</f>
        <v>21.07107</v>
      </c>
      <c r="S191" s="200"/>
      <c r="T191" s="202">
        <f>SUM(T192:T201)</f>
        <v>0</v>
      </c>
      <c r="AR191" s="203" t="s">
        <v>8</v>
      </c>
      <c r="AT191" s="204" t="s">
        <v>75</v>
      </c>
      <c r="AU191" s="204" t="s">
        <v>8</v>
      </c>
      <c r="AY191" s="203" t="s">
        <v>131</v>
      </c>
      <c r="BK191" s="205">
        <f>SUM(BK192:BK201)</f>
        <v>0</v>
      </c>
    </row>
    <row r="192" spans="1:65" s="2" customFormat="1" ht="21.75" customHeight="1">
      <c r="A192" s="34"/>
      <c r="B192" s="35"/>
      <c r="C192" s="208" t="s">
        <v>252</v>
      </c>
      <c r="D192" s="208" t="s">
        <v>133</v>
      </c>
      <c r="E192" s="209" t="s">
        <v>253</v>
      </c>
      <c r="F192" s="210" t="s">
        <v>254</v>
      </c>
      <c r="G192" s="211" t="s">
        <v>136</v>
      </c>
      <c r="H192" s="212">
        <v>46</v>
      </c>
      <c r="I192" s="213"/>
      <c r="J192" s="212">
        <f>ROUND(I192*H192,0)</f>
        <v>0</v>
      </c>
      <c r="K192" s="210" t="s">
        <v>137</v>
      </c>
      <c r="L192" s="39"/>
      <c r="M192" s="214" t="s">
        <v>1</v>
      </c>
      <c r="N192" s="215" t="s">
        <v>41</v>
      </c>
      <c r="O192" s="71"/>
      <c r="P192" s="216">
        <f>O192*H192</f>
        <v>0</v>
      </c>
      <c r="Q192" s="216">
        <v>0.00031</v>
      </c>
      <c r="R192" s="216">
        <f>Q192*H192</f>
        <v>0.01426</v>
      </c>
      <c r="S192" s="216">
        <v>0</v>
      </c>
      <c r="T192" s="21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8" t="s">
        <v>138</v>
      </c>
      <c r="AT192" s="218" t="s">
        <v>133</v>
      </c>
      <c r="AU192" s="218" t="s">
        <v>84</v>
      </c>
      <c r="AY192" s="17" t="s">
        <v>131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7" t="s">
        <v>8</v>
      </c>
      <c r="BK192" s="219">
        <f>ROUND(I192*H192,0)</f>
        <v>0</v>
      </c>
      <c r="BL192" s="17" t="s">
        <v>138</v>
      </c>
      <c r="BM192" s="218" t="s">
        <v>255</v>
      </c>
    </row>
    <row r="193" spans="2:51" s="13" customFormat="1" ht="11.25">
      <c r="B193" s="220"/>
      <c r="C193" s="221"/>
      <c r="D193" s="222" t="s">
        <v>144</v>
      </c>
      <c r="E193" s="223" t="s">
        <v>1</v>
      </c>
      <c r="F193" s="224" t="s">
        <v>256</v>
      </c>
      <c r="G193" s="221"/>
      <c r="H193" s="225">
        <v>46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144</v>
      </c>
      <c r="AU193" s="231" t="s">
        <v>84</v>
      </c>
      <c r="AV193" s="13" t="s">
        <v>84</v>
      </c>
      <c r="AW193" s="13" t="s">
        <v>32</v>
      </c>
      <c r="AX193" s="13" t="s">
        <v>8</v>
      </c>
      <c r="AY193" s="231" t="s">
        <v>131</v>
      </c>
    </row>
    <row r="194" spans="1:65" s="2" customFormat="1" ht="21.75" customHeight="1">
      <c r="A194" s="34"/>
      <c r="B194" s="35"/>
      <c r="C194" s="253" t="s">
        <v>257</v>
      </c>
      <c r="D194" s="253" t="s">
        <v>178</v>
      </c>
      <c r="E194" s="254" t="s">
        <v>258</v>
      </c>
      <c r="F194" s="255" t="s">
        <v>259</v>
      </c>
      <c r="G194" s="256" t="s">
        <v>136</v>
      </c>
      <c r="H194" s="257">
        <v>50.6</v>
      </c>
      <c r="I194" s="258"/>
      <c r="J194" s="257">
        <f>ROUND(I194*H194,0)</f>
        <v>0</v>
      </c>
      <c r="K194" s="255" t="s">
        <v>137</v>
      </c>
      <c r="L194" s="259"/>
      <c r="M194" s="260" t="s">
        <v>1</v>
      </c>
      <c r="N194" s="261" t="s">
        <v>41</v>
      </c>
      <c r="O194" s="71"/>
      <c r="P194" s="216">
        <f>O194*H194</f>
        <v>0</v>
      </c>
      <c r="Q194" s="216">
        <v>0.00035</v>
      </c>
      <c r="R194" s="216">
        <f>Q194*H194</f>
        <v>0.01771</v>
      </c>
      <c r="S194" s="216">
        <v>0</v>
      </c>
      <c r="T194" s="21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8" t="s">
        <v>177</v>
      </c>
      <c r="AT194" s="218" t="s">
        <v>178</v>
      </c>
      <c r="AU194" s="218" t="s">
        <v>84</v>
      </c>
      <c r="AY194" s="17" t="s">
        <v>131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7" t="s">
        <v>8</v>
      </c>
      <c r="BK194" s="219">
        <f>ROUND(I194*H194,0)</f>
        <v>0</v>
      </c>
      <c r="BL194" s="17" t="s">
        <v>138</v>
      </c>
      <c r="BM194" s="218" t="s">
        <v>260</v>
      </c>
    </row>
    <row r="195" spans="2:51" s="13" customFormat="1" ht="11.25">
      <c r="B195" s="220"/>
      <c r="C195" s="221"/>
      <c r="D195" s="222" t="s">
        <v>144</v>
      </c>
      <c r="E195" s="223" t="s">
        <v>1</v>
      </c>
      <c r="F195" s="224" t="s">
        <v>261</v>
      </c>
      <c r="G195" s="221"/>
      <c r="H195" s="225">
        <v>50.6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144</v>
      </c>
      <c r="AU195" s="231" t="s">
        <v>84</v>
      </c>
      <c r="AV195" s="13" t="s">
        <v>84</v>
      </c>
      <c r="AW195" s="13" t="s">
        <v>32</v>
      </c>
      <c r="AX195" s="13" t="s">
        <v>8</v>
      </c>
      <c r="AY195" s="231" t="s">
        <v>131</v>
      </c>
    </row>
    <row r="196" spans="1:65" s="2" customFormat="1" ht="33" customHeight="1">
      <c r="A196" s="34"/>
      <c r="B196" s="35"/>
      <c r="C196" s="208" t="s">
        <v>262</v>
      </c>
      <c r="D196" s="208" t="s">
        <v>133</v>
      </c>
      <c r="E196" s="209" t="s">
        <v>263</v>
      </c>
      <c r="F196" s="210" t="s">
        <v>264</v>
      </c>
      <c r="G196" s="211" t="s">
        <v>174</v>
      </c>
      <c r="H196" s="212">
        <v>46</v>
      </c>
      <c r="I196" s="213"/>
      <c r="J196" s="212">
        <f>ROUND(I196*H196,0)</f>
        <v>0</v>
      </c>
      <c r="K196" s="210" t="s">
        <v>137</v>
      </c>
      <c r="L196" s="39"/>
      <c r="M196" s="214" t="s">
        <v>1</v>
      </c>
      <c r="N196" s="215" t="s">
        <v>41</v>
      </c>
      <c r="O196" s="71"/>
      <c r="P196" s="216">
        <f>O196*H196</f>
        <v>0</v>
      </c>
      <c r="Q196" s="216">
        <v>0.3153</v>
      </c>
      <c r="R196" s="216">
        <f>Q196*H196</f>
        <v>14.503800000000002</v>
      </c>
      <c r="S196" s="216">
        <v>0</v>
      </c>
      <c r="T196" s="21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8" t="s">
        <v>138</v>
      </c>
      <c r="AT196" s="218" t="s">
        <v>133</v>
      </c>
      <c r="AU196" s="218" t="s">
        <v>84</v>
      </c>
      <c r="AY196" s="17" t="s">
        <v>131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</v>
      </c>
      <c r="BK196" s="219">
        <f>ROUND(I196*H196,0)</f>
        <v>0</v>
      </c>
      <c r="BL196" s="17" t="s">
        <v>138</v>
      </c>
      <c r="BM196" s="218" t="s">
        <v>265</v>
      </c>
    </row>
    <row r="197" spans="1:65" s="2" customFormat="1" ht="21.75" customHeight="1">
      <c r="A197" s="34"/>
      <c r="B197" s="35"/>
      <c r="C197" s="208" t="s">
        <v>266</v>
      </c>
      <c r="D197" s="208" t="s">
        <v>133</v>
      </c>
      <c r="E197" s="209" t="s">
        <v>267</v>
      </c>
      <c r="F197" s="210" t="s">
        <v>268</v>
      </c>
      <c r="G197" s="211" t="s">
        <v>174</v>
      </c>
      <c r="H197" s="212">
        <v>140</v>
      </c>
      <c r="I197" s="213"/>
      <c r="J197" s="212">
        <f>ROUND(I197*H197,0)</f>
        <v>0</v>
      </c>
      <c r="K197" s="210" t="s">
        <v>137</v>
      </c>
      <c r="L197" s="39"/>
      <c r="M197" s="214" t="s">
        <v>1</v>
      </c>
      <c r="N197" s="215" t="s">
        <v>41</v>
      </c>
      <c r="O197" s="71"/>
      <c r="P197" s="216">
        <f>O197*H197</f>
        <v>0</v>
      </c>
      <c r="Q197" s="216">
        <v>0.00028</v>
      </c>
      <c r="R197" s="216">
        <f>Q197*H197</f>
        <v>0.0392</v>
      </c>
      <c r="S197" s="216">
        <v>0</v>
      </c>
      <c r="T197" s="21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8" t="s">
        <v>138</v>
      </c>
      <c r="AT197" s="218" t="s">
        <v>133</v>
      </c>
      <c r="AU197" s="218" t="s">
        <v>84</v>
      </c>
      <c r="AY197" s="17" t="s">
        <v>131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7" t="s">
        <v>8</v>
      </c>
      <c r="BK197" s="219">
        <f>ROUND(I197*H197,0)</f>
        <v>0</v>
      </c>
      <c r="BL197" s="17" t="s">
        <v>138</v>
      </c>
      <c r="BM197" s="218" t="s">
        <v>269</v>
      </c>
    </row>
    <row r="198" spans="1:65" s="2" customFormat="1" ht="21.75" customHeight="1">
      <c r="A198" s="34"/>
      <c r="B198" s="35"/>
      <c r="C198" s="208" t="s">
        <v>270</v>
      </c>
      <c r="D198" s="208" t="s">
        <v>133</v>
      </c>
      <c r="E198" s="209" t="s">
        <v>271</v>
      </c>
      <c r="F198" s="210" t="s">
        <v>272</v>
      </c>
      <c r="G198" s="211" t="s">
        <v>142</v>
      </c>
      <c r="H198" s="212">
        <v>1</v>
      </c>
      <c r="I198" s="213"/>
      <c r="J198" s="212">
        <f>ROUND(I198*H198,0)</f>
        <v>0</v>
      </c>
      <c r="K198" s="210" t="s">
        <v>137</v>
      </c>
      <c r="L198" s="39"/>
      <c r="M198" s="214" t="s">
        <v>1</v>
      </c>
      <c r="N198" s="215" t="s">
        <v>41</v>
      </c>
      <c r="O198" s="71"/>
      <c r="P198" s="216">
        <f>O198*H198</f>
        <v>0</v>
      </c>
      <c r="Q198" s="216">
        <v>2.34039</v>
      </c>
      <c r="R198" s="216">
        <f>Q198*H198</f>
        <v>2.34039</v>
      </c>
      <c r="S198" s="216">
        <v>0</v>
      </c>
      <c r="T198" s="21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8" t="s">
        <v>138</v>
      </c>
      <c r="AT198" s="218" t="s">
        <v>133</v>
      </c>
      <c r="AU198" s="218" t="s">
        <v>84</v>
      </c>
      <c r="AY198" s="17" t="s">
        <v>131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7" t="s">
        <v>8</v>
      </c>
      <c r="BK198" s="219">
        <f>ROUND(I198*H198,0)</f>
        <v>0</v>
      </c>
      <c r="BL198" s="17" t="s">
        <v>138</v>
      </c>
      <c r="BM198" s="218" t="s">
        <v>273</v>
      </c>
    </row>
    <row r="199" spans="1:65" s="2" customFormat="1" ht="21.75" customHeight="1">
      <c r="A199" s="34"/>
      <c r="B199" s="35"/>
      <c r="C199" s="208" t="s">
        <v>274</v>
      </c>
      <c r="D199" s="208" t="s">
        <v>133</v>
      </c>
      <c r="E199" s="209" t="s">
        <v>275</v>
      </c>
      <c r="F199" s="210" t="s">
        <v>276</v>
      </c>
      <c r="G199" s="211" t="s">
        <v>142</v>
      </c>
      <c r="H199" s="212">
        <v>1.69</v>
      </c>
      <c r="I199" s="213"/>
      <c r="J199" s="212">
        <f>ROUND(I199*H199,0)</f>
        <v>0</v>
      </c>
      <c r="K199" s="210" t="s">
        <v>137</v>
      </c>
      <c r="L199" s="39"/>
      <c r="M199" s="214" t="s">
        <v>1</v>
      </c>
      <c r="N199" s="215" t="s">
        <v>41</v>
      </c>
      <c r="O199" s="71"/>
      <c r="P199" s="216">
        <f>O199*H199</f>
        <v>0</v>
      </c>
      <c r="Q199" s="216">
        <v>2.459</v>
      </c>
      <c r="R199" s="216">
        <f>Q199*H199</f>
        <v>4.15571</v>
      </c>
      <c r="S199" s="216">
        <v>0</v>
      </c>
      <c r="T199" s="21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8" t="s">
        <v>138</v>
      </c>
      <c r="AT199" s="218" t="s">
        <v>133</v>
      </c>
      <c r="AU199" s="218" t="s">
        <v>84</v>
      </c>
      <c r="AY199" s="17" t="s">
        <v>131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7" t="s">
        <v>8</v>
      </c>
      <c r="BK199" s="219">
        <f>ROUND(I199*H199,0)</f>
        <v>0</v>
      </c>
      <c r="BL199" s="17" t="s">
        <v>138</v>
      </c>
      <c r="BM199" s="218" t="s">
        <v>277</v>
      </c>
    </row>
    <row r="200" spans="2:51" s="14" customFormat="1" ht="11.25">
      <c r="B200" s="232"/>
      <c r="C200" s="233"/>
      <c r="D200" s="222" t="s">
        <v>144</v>
      </c>
      <c r="E200" s="234" t="s">
        <v>1</v>
      </c>
      <c r="F200" s="235" t="s">
        <v>154</v>
      </c>
      <c r="G200" s="233"/>
      <c r="H200" s="234" t="s">
        <v>1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144</v>
      </c>
      <c r="AU200" s="241" t="s">
        <v>84</v>
      </c>
      <c r="AV200" s="14" t="s">
        <v>8</v>
      </c>
      <c r="AW200" s="14" t="s">
        <v>32</v>
      </c>
      <c r="AX200" s="14" t="s">
        <v>76</v>
      </c>
      <c r="AY200" s="241" t="s">
        <v>131</v>
      </c>
    </row>
    <row r="201" spans="2:51" s="13" customFormat="1" ht="11.25">
      <c r="B201" s="220"/>
      <c r="C201" s="221"/>
      <c r="D201" s="222" t="s">
        <v>144</v>
      </c>
      <c r="E201" s="223" t="s">
        <v>1</v>
      </c>
      <c r="F201" s="224" t="s">
        <v>155</v>
      </c>
      <c r="G201" s="221"/>
      <c r="H201" s="225">
        <v>1.69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144</v>
      </c>
      <c r="AU201" s="231" t="s">
        <v>84</v>
      </c>
      <c r="AV201" s="13" t="s">
        <v>84</v>
      </c>
      <c r="AW201" s="13" t="s">
        <v>32</v>
      </c>
      <c r="AX201" s="13" t="s">
        <v>8</v>
      </c>
      <c r="AY201" s="231" t="s">
        <v>131</v>
      </c>
    </row>
    <row r="202" spans="2:63" s="12" customFormat="1" ht="22.9" customHeight="1">
      <c r="B202" s="192"/>
      <c r="C202" s="193"/>
      <c r="D202" s="194" t="s">
        <v>75</v>
      </c>
      <c r="E202" s="206" t="s">
        <v>146</v>
      </c>
      <c r="F202" s="206" t="s">
        <v>278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SUM(P203:P231)</f>
        <v>0</v>
      </c>
      <c r="Q202" s="200"/>
      <c r="R202" s="201">
        <f>SUM(R203:R231)</f>
        <v>24.1392058</v>
      </c>
      <c r="S202" s="200"/>
      <c r="T202" s="202">
        <f>SUM(T203:T231)</f>
        <v>0</v>
      </c>
      <c r="AR202" s="203" t="s">
        <v>8</v>
      </c>
      <c r="AT202" s="204" t="s">
        <v>75</v>
      </c>
      <c r="AU202" s="204" t="s">
        <v>8</v>
      </c>
      <c r="AY202" s="203" t="s">
        <v>131</v>
      </c>
      <c r="BK202" s="205">
        <f>SUM(BK203:BK231)</f>
        <v>0</v>
      </c>
    </row>
    <row r="203" spans="1:65" s="2" customFormat="1" ht="16.5" customHeight="1">
      <c r="A203" s="34"/>
      <c r="B203" s="35"/>
      <c r="C203" s="208" t="s">
        <v>279</v>
      </c>
      <c r="D203" s="208" t="s">
        <v>133</v>
      </c>
      <c r="E203" s="209" t="s">
        <v>280</v>
      </c>
      <c r="F203" s="210" t="s">
        <v>281</v>
      </c>
      <c r="G203" s="211" t="s">
        <v>142</v>
      </c>
      <c r="H203" s="212">
        <v>8.55</v>
      </c>
      <c r="I203" s="213"/>
      <c r="J203" s="212">
        <f>ROUND(I203*H203,0)</f>
        <v>0</v>
      </c>
      <c r="K203" s="210" t="s">
        <v>137</v>
      </c>
      <c r="L203" s="39"/>
      <c r="M203" s="214" t="s">
        <v>1</v>
      </c>
      <c r="N203" s="215" t="s">
        <v>41</v>
      </c>
      <c r="O203" s="71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8" t="s">
        <v>138</v>
      </c>
      <c r="AT203" s="218" t="s">
        <v>133</v>
      </c>
      <c r="AU203" s="218" t="s">
        <v>84</v>
      </c>
      <c r="AY203" s="17" t="s">
        <v>131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7" t="s">
        <v>8</v>
      </c>
      <c r="BK203" s="219">
        <f>ROUND(I203*H203,0)</f>
        <v>0</v>
      </c>
      <c r="BL203" s="17" t="s">
        <v>138</v>
      </c>
      <c r="BM203" s="218" t="s">
        <v>282</v>
      </c>
    </row>
    <row r="204" spans="2:51" s="13" customFormat="1" ht="11.25">
      <c r="B204" s="220"/>
      <c r="C204" s="221"/>
      <c r="D204" s="222" t="s">
        <v>144</v>
      </c>
      <c r="E204" s="223" t="s">
        <v>1</v>
      </c>
      <c r="F204" s="224" t="s">
        <v>283</v>
      </c>
      <c r="G204" s="221"/>
      <c r="H204" s="225">
        <v>8.55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144</v>
      </c>
      <c r="AU204" s="231" t="s">
        <v>84</v>
      </c>
      <c r="AV204" s="13" t="s">
        <v>84</v>
      </c>
      <c r="AW204" s="13" t="s">
        <v>32</v>
      </c>
      <c r="AX204" s="13" t="s">
        <v>8</v>
      </c>
      <c r="AY204" s="231" t="s">
        <v>131</v>
      </c>
    </row>
    <row r="205" spans="1:65" s="2" customFormat="1" ht="21.75" customHeight="1">
      <c r="A205" s="34"/>
      <c r="B205" s="35"/>
      <c r="C205" s="208" t="s">
        <v>284</v>
      </c>
      <c r="D205" s="208" t="s">
        <v>133</v>
      </c>
      <c r="E205" s="209" t="s">
        <v>285</v>
      </c>
      <c r="F205" s="210" t="s">
        <v>286</v>
      </c>
      <c r="G205" s="211" t="s">
        <v>136</v>
      </c>
      <c r="H205" s="212">
        <v>57</v>
      </c>
      <c r="I205" s="213"/>
      <c r="J205" s="212">
        <f>ROUND(I205*H205,0)</f>
        <v>0</v>
      </c>
      <c r="K205" s="210" t="s">
        <v>137</v>
      </c>
      <c r="L205" s="39"/>
      <c r="M205" s="214" t="s">
        <v>1</v>
      </c>
      <c r="N205" s="215" t="s">
        <v>41</v>
      </c>
      <c r="O205" s="71"/>
      <c r="P205" s="216">
        <f>O205*H205</f>
        <v>0</v>
      </c>
      <c r="Q205" s="216">
        <v>0.02519</v>
      </c>
      <c r="R205" s="216">
        <f>Q205*H205</f>
        <v>1.43583</v>
      </c>
      <c r="S205" s="216">
        <v>0</v>
      </c>
      <c r="T205" s="21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8" t="s">
        <v>138</v>
      </c>
      <c r="AT205" s="218" t="s">
        <v>133</v>
      </c>
      <c r="AU205" s="218" t="s">
        <v>84</v>
      </c>
      <c r="AY205" s="17" t="s">
        <v>131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7" t="s">
        <v>8</v>
      </c>
      <c r="BK205" s="219">
        <f>ROUND(I205*H205,0)</f>
        <v>0</v>
      </c>
      <c r="BL205" s="17" t="s">
        <v>138</v>
      </c>
      <c r="BM205" s="218" t="s">
        <v>287</v>
      </c>
    </row>
    <row r="206" spans="2:51" s="13" customFormat="1" ht="11.25">
      <c r="B206" s="220"/>
      <c r="C206" s="221"/>
      <c r="D206" s="222" t="s">
        <v>144</v>
      </c>
      <c r="E206" s="223" t="s">
        <v>1</v>
      </c>
      <c r="F206" s="224" t="s">
        <v>288</v>
      </c>
      <c r="G206" s="221"/>
      <c r="H206" s="225">
        <v>57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144</v>
      </c>
      <c r="AU206" s="231" t="s">
        <v>84</v>
      </c>
      <c r="AV206" s="13" t="s">
        <v>84</v>
      </c>
      <c r="AW206" s="13" t="s">
        <v>32</v>
      </c>
      <c r="AX206" s="13" t="s">
        <v>8</v>
      </c>
      <c r="AY206" s="231" t="s">
        <v>131</v>
      </c>
    </row>
    <row r="207" spans="1:65" s="2" customFormat="1" ht="21.75" customHeight="1">
      <c r="A207" s="34"/>
      <c r="B207" s="35"/>
      <c r="C207" s="208" t="s">
        <v>289</v>
      </c>
      <c r="D207" s="208" t="s">
        <v>133</v>
      </c>
      <c r="E207" s="209" t="s">
        <v>290</v>
      </c>
      <c r="F207" s="210" t="s">
        <v>291</v>
      </c>
      <c r="G207" s="211" t="s">
        <v>136</v>
      </c>
      <c r="H207" s="212">
        <v>57</v>
      </c>
      <c r="I207" s="213"/>
      <c r="J207" s="212">
        <f>ROUND(I207*H207,0)</f>
        <v>0</v>
      </c>
      <c r="K207" s="210" t="s">
        <v>137</v>
      </c>
      <c r="L207" s="39"/>
      <c r="M207" s="214" t="s">
        <v>1</v>
      </c>
      <c r="N207" s="215" t="s">
        <v>41</v>
      </c>
      <c r="O207" s="71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8" t="s">
        <v>138</v>
      </c>
      <c r="AT207" s="218" t="s">
        <v>133</v>
      </c>
      <c r="AU207" s="218" t="s">
        <v>84</v>
      </c>
      <c r="AY207" s="17" t="s">
        <v>131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7" t="s">
        <v>8</v>
      </c>
      <c r="BK207" s="219">
        <f>ROUND(I207*H207,0)</f>
        <v>0</v>
      </c>
      <c r="BL207" s="17" t="s">
        <v>138</v>
      </c>
      <c r="BM207" s="218" t="s">
        <v>292</v>
      </c>
    </row>
    <row r="208" spans="1:65" s="2" customFormat="1" ht="21.75" customHeight="1">
      <c r="A208" s="34"/>
      <c r="B208" s="35"/>
      <c r="C208" s="208" t="s">
        <v>293</v>
      </c>
      <c r="D208" s="208" t="s">
        <v>133</v>
      </c>
      <c r="E208" s="209" t="s">
        <v>294</v>
      </c>
      <c r="F208" s="210" t="s">
        <v>295</v>
      </c>
      <c r="G208" s="211" t="s">
        <v>181</v>
      </c>
      <c r="H208" s="212">
        <v>1.04</v>
      </c>
      <c r="I208" s="213"/>
      <c r="J208" s="212">
        <f>ROUND(I208*H208,0)</f>
        <v>0</v>
      </c>
      <c r="K208" s="210" t="s">
        <v>137</v>
      </c>
      <c r="L208" s="39"/>
      <c r="M208" s="214" t="s">
        <v>1</v>
      </c>
      <c r="N208" s="215" t="s">
        <v>41</v>
      </c>
      <c r="O208" s="71"/>
      <c r="P208" s="216">
        <f>O208*H208</f>
        <v>0</v>
      </c>
      <c r="Q208" s="216">
        <v>1.04711</v>
      </c>
      <c r="R208" s="216">
        <f>Q208*H208</f>
        <v>1.0889944</v>
      </c>
      <c r="S208" s="216">
        <v>0</v>
      </c>
      <c r="T208" s="21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8" t="s">
        <v>138</v>
      </c>
      <c r="AT208" s="218" t="s">
        <v>133</v>
      </c>
      <c r="AU208" s="218" t="s">
        <v>84</v>
      </c>
      <c r="AY208" s="17" t="s">
        <v>131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7" t="s">
        <v>8</v>
      </c>
      <c r="BK208" s="219">
        <f>ROUND(I208*H208,0)</f>
        <v>0</v>
      </c>
      <c r="BL208" s="17" t="s">
        <v>138</v>
      </c>
      <c r="BM208" s="218" t="s">
        <v>296</v>
      </c>
    </row>
    <row r="209" spans="2:51" s="14" customFormat="1" ht="11.25">
      <c r="B209" s="232"/>
      <c r="C209" s="233"/>
      <c r="D209" s="222" t="s">
        <v>144</v>
      </c>
      <c r="E209" s="234" t="s">
        <v>1</v>
      </c>
      <c r="F209" s="235" t="s">
        <v>297</v>
      </c>
      <c r="G209" s="233"/>
      <c r="H209" s="234" t="s">
        <v>1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144</v>
      </c>
      <c r="AU209" s="241" t="s">
        <v>84</v>
      </c>
      <c r="AV209" s="14" t="s">
        <v>8</v>
      </c>
      <c r="AW209" s="14" t="s">
        <v>32</v>
      </c>
      <c r="AX209" s="14" t="s">
        <v>76</v>
      </c>
      <c r="AY209" s="241" t="s">
        <v>131</v>
      </c>
    </row>
    <row r="210" spans="2:51" s="13" customFormat="1" ht="11.25">
      <c r="B210" s="220"/>
      <c r="C210" s="221"/>
      <c r="D210" s="222" t="s">
        <v>144</v>
      </c>
      <c r="E210" s="223" t="s">
        <v>1</v>
      </c>
      <c r="F210" s="224" t="s">
        <v>298</v>
      </c>
      <c r="G210" s="221"/>
      <c r="H210" s="225">
        <v>1.04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144</v>
      </c>
      <c r="AU210" s="231" t="s">
        <v>84</v>
      </c>
      <c r="AV210" s="13" t="s">
        <v>84</v>
      </c>
      <c r="AW210" s="13" t="s">
        <v>32</v>
      </c>
      <c r="AX210" s="13" t="s">
        <v>8</v>
      </c>
      <c r="AY210" s="231" t="s">
        <v>131</v>
      </c>
    </row>
    <row r="211" spans="1:65" s="2" customFormat="1" ht="16.5" customHeight="1">
      <c r="A211" s="34"/>
      <c r="B211" s="35"/>
      <c r="C211" s="208" t="s">
        <v>299</v>
      </c>
      <c r="D211" s="208" t="s">
        <v>133</v>
      </c>
      <c r="E211" s="209" t="s">
        <v>300</v>
      </c>
      <c r="F211" s="210" t="s">
        <v>301</v>
      </c>
      <c r="G211" s="211" t="s">
        <v>142</v>
      </c>
      <c r="H211" s="212">
        <v>45.15</v>
      </c>
      <c r="I211" s="213"/>
      <c r="J211" s="212">
        <f>ROUND(I211*H211,0)</f>
        <v>0</v>
      </c>
      <c r="K211" s="210" t="s">
        <v>137</v>
      </c>
      <c r="L211" s="39"/>
      <c r="M211" s="214" t="s">
        <v>1</v>
      </c>
      <c r="N211" s="215" t="s">
        <v>41</v>
      </c>
      <c r="O211" s="71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8" t="s">
        <v>138</v>
      </c>
      <c r="AT211" s="218" t="s">
        <v>133</v>
      </c>
      <c r="AU211" s="218" t="s">
        <v>84</v>
      </c>
      <c r="AY211" s="17" t="s">
        <v>131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7" t="s">
        <v>8</v>
      </c>
      <c r="BK211" s="219">
        <f>ROUND(I211*H211,0)</f>
        <v>0</v>
      </c>
      <c r="BL211" s="17" t="s">
        <v>138</v>
      </c>
      <c r="BM211" s="218" t="s">
        <v>302</v>
      </c>
    </row>
    <row r="212" spans="2:51" s="14" customFormat="1" ht="11.25">
      <c r="B212" s="232"/>
      <c r="C212" s="233"/>
      <c r="D212" s="222" t="s">
        <v>144</v>
      </c>
      <c r="E212" s="234" t="s">
        <v>1</v>
      </c>
      <c r="F212" s="235" t="s">
        <v>303</v>
      </c>
      <c r="G212" s="233"/>
      <c r="H212" s="234" t="s">
        <v>1</v>
      </c>
      <c r="I212" s="236"/>
      <c r="J212" s="233"/>
      <c r="K212" s="233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144</v>
      </c>
      <c r="AU212" s="241" t="s">
        <v>84</v>
      </c>
      <c r="AV212" s="14" t="s">
        <v>8</v>
      </c>
      <c r="AW212" s="14" t="s">
        <v>32</v>
      </c>
      <c r="AX212" s="14" t="s">
        <v>76</v>
      </c>
      <c r="AY212" s="241" t="s">
        <v>131</v>
      </c>
    </row>
    <row r="213" spans="2:51" s="13" customFormat="1" ht="11.25">
      <c r="B213" s="220"/>
      <c r="C213" s="221"/>
      <c r="D213" s="222" t="s">
        <v>144</v>
      </c>
      <c r="E213" s="223" t="s">
        <v>1</v>
      </c>
      <c r="F213" s="224" t="s">
        <v>304</v>
      </c>
      <c r="G213" s="221"/>
      <c r="H213" s="225">
        <v>45.15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144</v>
      </c>
      <c r="AU213" s="231" t="s">
        <v>84</v>
      </c>
      <c r="AV213" s="13" t="s">
        <v>84</v>
      </c>
      <c r="AW213" s="13" t="s">
        <v>32</v>
      </c>
      <c r="AX213" s="13" t="s">
        <v>8</v>
      </c>
      <c r="AY213" s="231" t="s">
        <v>131</v>
      </c>
    </row>
    <row r="214" spans="1:65" s="2" customFormat="1" ht="16.5" customHeight="1">
      <c r="A214" s="34"/>
      <c r="B214" s="35"/>
      <c r="C214" s="208" t="s">
        <v>305</v>
      </c>
      <c r="D214" s="208" t="s">
        <v>133</v>
      </c>
      <c r="E214" s="209" t="s">
        <v>306</v>
      </c>
      <c r="F214" s="210" t="s">
        <v>307</v>
      </c>
      <c r="G214" s="211" t="s">
        <v>142</v>
      </c>
      <c r="H214" s="212">
        <v>12.9</v>
      </c>
      <c r="I214" s="213"/>
      <c r="J214" s="212">
        <f>ROUND(I214*H214,0)</f>
        <v>0</v>
      </c>
      <c r="K214" s="210" t="s">
        <v>137</v>
      </c>
      <c r="L214" s="39"/>
      <c r="M214" s="214" t="s">
        <v>1</v>
      </c>
      <c r="N214" s="215" t="s">
        <v>41</v>
      </c>
      <c r="O214" s="71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8" t="s">
        <v>138</v>
      </c>
      <c r="AT214" s="218" t="s">
        <v>133</v>
      </c>
      <c r="AU214" s="218" t="s">
        <v>84</v>
      </c>
      <c r="AY214" s="17" t="s">
        <v>131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7" t="s">
        <v>8</v>
      </c>
      <c r="BK214" s="219">
        <f>ROUND(I214*H214,0)</f>
        <v>0</v>
      </c>
      <c r="BL214" s="17" t="s">
        <v>138</v>
      </c>
      <c r="BM214" s="218" t="s">
        <v>308</v>
      </c>
    </row>
    <row r="215" spans="2:51" s="14" customFormat="1" ht="11.25">
      <c r="B215" s="232"/>
      <c r="C215" s="233"/>
      <c r="D215" s="222" t="s">
        <v>144</v>
      </c>
      <c r="E215" s="234" t="s">
        <v>1</v>
      </c>
      <c r="F215" s="235" t="s">
        <v>309</v>
      </c>
      <c r="G215" s="233"/>
      <c r="H215" s="234" t="s">
        <v>1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144</v>
      </c>
      <c r="AU215" s="241" t="s">
        <v>84</v>
      </c>
      <c r="AV215" s="14" t="s">
        <v>8</v>
      </c>
      <c r="AW215" s="14" t="s">
        <v>32</v>
      </c>
      <c r="AX215" s="14" t="s">
        <v>76</v>
      </c>
      <c r="AY215" s="241" t="s">
        <v>131</v>
      </c>
    </row>
    <row r="216" spans="2:51" s="13" customFormat="1" ht="11.25">
      <c r="B216" s="220"/>
      <c r="C216" s="221"/>
      <c r="D216" s="222" t="s">
        <v>144</v>
      </c>
      <c r="E216" s="223" t="s">
        <v>1</v>
      </c>
      <c r="F216" s="224" t="s">
        <v>310</v>
      </c>
      <c r="G216" s="221"/>
      <c r="H216" s="225">
        <v>12.9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144</v>
      </c>
      <c r="AU216" s="231" t="s">
        <v>84</v>
      </c>
      <c r="AV216" s="13" t="s">
        <v>84</v>
      </c>
      <c r="AW216" s="13" t="s">
        <v>32</v>
      </c>
      <c r="AX216" s="13" t="s">
        <v>8</v>
      </c>
      <c r="AY216" s="231" t="s">
        <v>131</v>
      </c>
    </row>
    <row r="217" spans="1:65" s="2" customFormat="1" ht="16.5" customHeight="1">
      <c r="A217" s="34"/>
      <c r="B217" s="35"/>
      <c r="C217" s="208" t="s">
        <v>311</v>
      </c>
      <c r="D217" s="208" t="s">
        <v>133</v>
      </c>
      <c r="E217" s="209" t="s">
        <v>312</v>
      </c>
      <c r="F217" s="210" t="s">
        <v>313</v>
      </c>
      <c r="G217" s="211" t="s">
        <v>142</v>
      </c>
      <c r="H217" s="212">
        <v>118.2</v>
      </c>
      <c r="I217" s="213"/>
      <c r="J217" s="212">
        <f>ROUND(I217*H217,0)</f>
        <v>0</v>
      </c>
      <c r="K217" s="210" t="s">
        <v>137</v>
      </c>
      <c r="L217" s="39"/>
      <c r="M217" s="214" t="s">
        <v>1</v>
      </c>
      <c r="N217" s="215" t="s">
        <v>41</v>
      </c>
      <c r="O217" s="71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8" t="s">
        <v>138</v>
      </c>
      <c r="AT217" s="218" t="s">
        <v>133</v>
      </c>
      <c r="AU217" s="218" t="s">
        <v>84</v>
      </c>
      <c r="AY217" s="17" t="s">
        <v>131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7" t="s">
        <v>8</v>
      </c>
      <c r="BK217" s="219">
        <f>ROUND(I217*H217,0)</f>
        <v>0</v>
      </c>
      <c r="BL217" s="17" t="s">
        <v>138</v>
      </c>
      <c r="BM217" s="218" t="s">
        <v>314</v>
      </c>
    </row>
    <row r="218" spans="2:51" s="13" customFormat="1" ht="11.25">
      <c r="B218" s="220"/>
      <c r="C218" s="221"/>
      <c r="D218" s="222" t="s">
        <v>144</v>
      </c>
      <c r="E218" s="223" t="s">
        <v>1</v>
      </c>
      <c r="F218" s="224" t="s">
        <v>315</v>
      </c>
      <c r="G218" s="221"/>
      <c r="H218" s="225">
        <v>51.6</v>
      </c>
      <c r="I218" s="226"/>
      <c r="J218" s="221"/>
      <c r="K218" s="221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144</v>
      </c>
      <c r="AU218" s="231" t="s">
        <v>84</v>
      </c>
      <c r="AV218" s="13" t="s">
        <v>84</v>
      </c>
      <c r="AW218" s="13" t="s">
        <v>32</v>
      </c>
      <c r="AX218" s="13" t="s">
        <v>76</v>
      </c>
      <c r="AY218" s="231" t="s">
        <v>131</v>
      </c>
    </row>
    <row r="219" spans="2:51" s="13" customFormat="1" ht="11.25">
      <c r="B219" s="220"/>
      <c r="C219" s="221"/>
      <c r="D219" s="222" t="s">
        <v>144</v>
      </c>
      <c r="E219" s="223" t="s">
        <v>1</v>
      </c>
      <c r="F219" s="224" t="s">
        <v>316</v>
      </c>
      <c r="G219" s="221"/>
      <c r="H219" s="225">
        <v>66.6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144</v>
      </c>
      <c r="AU219" s="231" t="s">
        <v>84</v>
      </c>
      <c r="AV219" s="13" t="s">
        <v>84</v>
      </c>
      <c r="AW219" s="13" t="s">
        <v>32</v>
      </c>
      <c r="AX219" s="13" t="s">
        <v>76</v>
      </c>
      <c r="AY219" s="231" t="s">
        <v>131</v>
      </c>
    </row>
    <row r="220" spans="2:51" s="15" customFormat="1" ht="11.25">
      <c r="B220" s="242"/>
      <c r="C220" s="243"/>
      <c r="D220" s="222" t="s">
        <v>144</v>
      </c>
      <c r="E220" s="244" t="s">
        <v>1</v>
      </c>
      <c r="F220" s="245" t="s">
        <v>158</v>
      </c>
      <c r="G220" s="243"/>
      <c r="H220" s="246">
        <v>118.2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144</v>
      </c>
      <c r="AU220" s="252" t="s">
        <v>84</v>
      </c>
      <c r="AV220" s="15" t="s">
        <v>138</v>
      </c>
      <c r="AW220" s="15" t="s">
        <v>32</v>
      </c>
      <c r="AX220" s="15" t="s">
        <v>8</v>
      </c>
      <c r="AY220" s="252" t="s">
        <v>131</v>
      </c>
    </row>
    <row r="221" spans="1:65" s="2" customFormat="1" ht="21.75" customHeight="1">
      <c r="A221" s="34"/>
      <c r="B221" s="35"/>
      <c r="C221" s="208" t="s">
        <v>317</v>
      </c>
      <c r="D221" s="208" t="s">
        <v>133</v>
      </c>
      <c r="E221" s="209" t="s">
        <v>318</v>
      </c>
      <c r="F221" s="210" t="s">
        <v>319</v>
      </c>
      <c r="G221" s="211" t="s">
        <v>136</v>
      </c>
      <c r="H221" s="212">
        <v>374.2</v>
      </c>
      <c r="I221" s="213"/>
      <c r="J221" s="212">
        <f>ROUND(I221*H221,0)</f>
        <v>0</v>
      </c>
      <c r="K221" s="210" t="s">
        <v>137</v>
      </c>
      <c r="L221" s="39"/>
      <c r="M221" s="214" t="s">
        <v>1</v>
      </c>
      <c r="N221" s="215" t="s">
        <v>41</v>
      </c>
      <c r="O221" s="71"/>
      <c r="P221" s="216">
        <f>O221*H221</f>
        <v>0</v>
      </c>
      <c r="Q221" s="216">
        <v>0.00237</v>
      </c>
      <c r="R221" s="216">
        <f>Q221*H221</f>
        <v>0.886854</v>
      </c>
      <c r="S221" s="216">
        <v>0</v>
      </c>
      <c r="T221" s="21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8" t="s">
        <v>138</v>
      </c>
      <c r="AT221" s="218" t="s">
        <v>133</v>
      </c>
      <c r="AU221" s="218" t="s">
        <v>84</v>
      </c>
      <c r="AY221" s="17" t="s">
        <v>131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7" t="s">
        <v>8</v>
      </c>
      <c r="BK221" s="219">
        <f>ROUND(I221*H221,0)</f>
        <v>0</v>
      </c>
      <c r="BL221" s="17" t="s">
        <v>138</v>
      </c>
      <c r="BM221" s="218" t="s">
        <v>320</v>
      </c>
    </row>
    <row r="222" spans="2:51" s="13" customFormat="1" ht="11.25">
      <c r="B222" s="220"/>
      <c r="C222" s="221"/>
      <c r="D222" s="222" t="s">
        <v>144</v>
      </c>
      <c r="E222" s="223" t="s">
        <v>1</v>
      </c>
      <c r="F222" s="224" t="s">
        <v>321</v>
      </c>
      <c r="G222" s="221"/>
      <c r="H222" s="225">
        <v>36.4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144</v>
      </c>
      <c r="AU222" s="231" t="s">
        <v>84</v>
      </c>
      <c r="AV222" s="13" t="s">
        <v>84</v>
      </c>
      <c r="AW222" s="13" t="s">
        <v>32</v>
      </c>
      <c r="AX222" s="13" t="s">
        <v>76</v>
      </c>
      <c r="AY222" s="231" t="s">
        <v>131</v>
      </c>
    </row>
    <row r="223" spans="2:51" s="13" customFormat="1" ht="11.25">
      <c r="B223" s="220"/>
      <c r="C223" s="221"/>
      <c r="D223" s="222" t="s">
        <v>144</v>
      </c>
      <c r="E223" s="223" t="s">
        <v>1</v>
      </c>
      <c r="F223" s="224" t="s">
        <v>322</v>
      </c>
      <c r="G223" s="221"/>
      <c r="H223" s="225">
        <v>337.8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144</v>
      </c>
      <c r="AU223" s="231" t="s">
        <v>84</v>
      </c>
      <c r="AV223" s="13" t="s">
        <v>84</v>
      </c>
      <c r="AW223" s="13" t="s">
        <v>32</v>
      </c>
      <c r="AX223" s="13" t="s">
        <v>76</v>
      </c>
      <c r="AY223" s="231" t="s">
        <v>131</v>
      </c>
    </row>
    <row r="224" spans="2:51" s="15" customFormat="1" ht="11.25">
      <c r="B224" s="242"/>
      <c r="C224" s="243"/>
      <c r="D224" s="222" t="s">
        <v>144</v>
      </c>
      <c r="E224" s="244" t="s">
        <v>1</v>
      </c>
      <c r="F224" s="245" t="s">
        <v>158</v>
      </c>
      <c r="G224" s="243"/>
      <c r="H224" s="246">
        <v>374.2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144</v>
      </c>
      <c r="AU224" s="252" t="s">
        <v>84</v>
      </c>
      <c r="AV224" s="15" t="s">
        <v>138</v>
      </c>
      <c r="AW224" s="15" t="s">
        <v>32</v>
      </c>
      <c r="AX224" s="15" t="s">
        <v>8</v>
      </c>
      <c r="AY224" s="252" t="s">
        <v>131</v>
      </c>
    </row>
    <row r="225" spans="1:65" s="2" customFormat="1" ht="21.75" customHeight="1">
      <c r="A225" s="34"/>
      <c r="B225" s="35"/>
      <c r="C225" s="208" t="s">
        <v>323</v>
      </c>
      <c r="D225" s="208" t="s">
        <v>133</v>
      </c>
      <c r="E225" s="209" t="s">
        <v>324</v>
      </c>
      <c r="F225" s="210" t="s">
        <v>325</v>
      </c>
      <c r="G225" s="211" t="s">
        <v>136</v>
      </c>
      <c r="H225" s="212">
        <v>374.2</v>
      </c>
      <c r="I225" s="213"/>
      <c r="J225" s="212">
        <f>ROUND(I225*H225,0)</f>
        <v>0</v>
      </c>
      <c r="K225" s="210" t="s">
        <v>137</v>
      </c>
      <c r="L225" s="39"/>
      <c r="M225" s="214" t="s">
        <v>1</v>
      </c>
      <c r="N225" s="215" t="s">
        <v>41</v>
      </c>
      <c r="O225" s="71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8" t="s">
        <v>138</v>
      </c>
      <c r="AT225" s="218" t="s">
        <v>133</v>
      </c>
      <c r="AU225" s="218" t="s">
        <v>84</v>
      </c>
      <c r="AY225" s="17" t="s">
        <v>131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7" t="s">
        <v>8</v>
      </c>
      <c r="BK225" s="219">
        <f>ROUND(I225*H225,0)</f>
        <v>0</v>
      </c>
      <c r="BL225" s="17" t="s">
        <v>138</v>
      </c>
      <c r="BM225" s="218" t="s">
        <v>326</v>
      </c>
    </row>
    <row r="226" spans="1:65" s="2" customFormat="1" ht="21.75" customHeight="1">
      <c r="A226" s="34"/>
      <c r="B226" s="35"/>
      <c r="C226" s="208" t="s">
        <v>327</v>
      </c>
      <c r="D226" s="208" t="s">
        <v>133</v>
      </c>
      <c r="E226" s="209" t="s">
        <v>328</v>
      </c>
      <c r="F226" s="210" t="s">
        <v>329</v>
      </c>
      <c r="G226" s="211" t="s">
        <v>181</v>
      </c>
      <c r="H226" s="212">
        <v>10.54</v>
      </c>
      <c r="I226" s="213"/>
      <c r="J226" s="212">
        <f>ROUND(I226*H226,0)</f>
        <v>0</v>
      </c>
      <c r="K226" s="210" t="s">
        <v>137</v>
      </c>
      <c r="L226" s="39"/>
      <c r="M226" s="214" t="s">
        <v>1</v>
      </c>
      <c r="N226" s="215" t="s">
        <v>41</v>
      </c>
      <c r="O226" s="71"/>
      <c r="P226" s="216">
        <f>O226*H226</f>
        <v>0</v>
      </c>
      <c r="Q226" s="216">
        <v>1.04331</v>
      </c>
      <c r="R226" s="216">
        <f>Q226*H226</f>
        <v>10.9964874</v>
      </c>
      <c r="S226" s="216">
        <v>0</v>
      </c>
      <c r="T226" s="21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8" t="s">
        <v>138</v>
      </c>
      <c r="AT226" s="218" t="s">
        <v>133</v>
      </c>
      <c r="AU226" s="218" t="s">
        <v>84</v>
      </c>
      <c r="AY226" s="17" t="s">
        <v>131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7" t="s">
        <v>8</v>
      </c>
      <c r="BK226" s="219">
        <f>ROUND(I226*H226,0)</f>
        <v>0</v>
      </c>
      <c r="BL226" s="17" t="s">
        <v>138</v>
      </c>
      <c r="BM226" s="218" t="s">
        <v>330</v>
      </c>
    </row>
    <row r="227" spans="2:51" s="14" customFormat="1" ht="11.25">
      <c r="B227" s="232"/>
      <c r="C227" s="233"/>
      <c r="D227" s="222" t="s">
        <v>144</v>
      </c>
      <c r="E227" s="234" t="s">
        <v>1</v>
      </c>
      <c r="F227" s="235" t="s">
        <v>331</v>
      </c>
      <c r="G227" s="233"/>
      <c r="H227" s="234" t="s">
        <v>1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144</v>
      </c>
      <c r="AU227" s="241" t="s">
        <v>84</v>
      </c>
      <c r="AV227" s="14" t="s">
        <v>8</v>
      </c>
      <c r="AW227" s="14" t="s">
        <v>32</v>
      </c>
      <c r="AX227" s="14" t="s">
        <v>76</v>
      </c>
      <c r="AY227" s="241" t="s">
        <v>131</v>
      </c>
    </row>
    <row r="228" spans="2:51" s="13" customFormat="1" ht="11.25">
      <c r="B228" s="220"/>
      <c r="C228" s="221"/>
      <c r="D228" s="222" t="s">
        <v>144</v>
      </c>
      <c r="E228" s="223" t="s">
        <v>1</v>
      </c>
      <c r="F228" s="224" t="s">
        <v>332</v>
      </c>
      <c r="G228" s="221"/>
      <c r="H228" s="225">
        <v>10.54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144</v>
      </c>
      <c r="AU228" s="231" t="s">
        <v>84</v>
      </c>
      <c r="AV228" s="13" t="s">
        <v>84</v>
      </c>
      <c r="AW228" s="13" t="s">
        <v>32</v>
      </c>
      <c r="AX228" s="13" t="s">
        <v>8</v>
      </c>
      <c r="AY228" s="231" t="s">
        <v>131</v>
      </c>
    </row>
    <row r="229" spans="1:65" s="2" customFormat="1" ht="21.75" customHeight="1">
      <c r="A229" s="34"/>
      <c r="B229" s="35"/>
      <c r="C229" s="208" t="s">
        <v>333</v>
      </c>
      <c r="D229" s="208" t="s">
        <v>133</v>
      </c>
      <c r="E229" s="209" t="s">
        <v>334</v>
      </c>
      <c r="F229" s="210" t="s">
        <v>335</v>
      </c>
      <c r="G229" s="211" t="s">
        <v>174</v>
      </c>
      <c r="H229" s="212">
        <v>57</v>
      </c>
      <c r="I229" s="213"/>
      <c r="J229" s="212">
        <f>ROUND(I229*H229,0)</f>
        <v>0</v>
      </c>
      <c r="K229" s="210" t="s">
        <v>137</v>
      </c>
      <c r="L229" s="39"/>
      <c r="M229" s="214" t="s">
        <v>1</v>
      </c>
      <c r="N229" s="215" t="s">
        <v>41</v>
      </c>
      <c r="O229" s="71"/>
      <c r="P229" s="216">
        <f>O229*H229</f>
        <v>0</v>
      </c>
      <c r="Q229" s="216">
        <v>0.17016</v>
      </c>
      <c r="R229" s="216">
        <f>Q229*H229</f>
        <v>9.69912</v>
      </c>
      <c r="S229" s="216">
        <v>0</v>
      </c>
      <c r="T229" s="21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8" t="s">
        <v>138</v>
      </c>
      <c r="AT229" s="218" t="s">
        <v>133</v>
      </c>
      <c r="AU229" s="218" t="s">
        <v>84</v>
      </c>
      <c r="AY229" s="17" t="s">
        <v>131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7" t="s">
        <v>8</v>
      </c>
      <c r="BK229" s="219">
        <f>ROUND(I229*H229,0)</f>
        <v>0</v>
      </c>
      <c r="BL229" s="17" t="s">
        <v>138</v>
      </c>
      <c r="BM229" s="218" t="s">
        <v>336</v>
      </c>
    </row>
    <row r="230" spans="2:51" s="13" customFormat="1" ht="11.25">
      <c r="B230" s="220"/>
      <c r="C230" s="221"/>
      <c r="D230" s="222" t="s">
        <v>144</v>
      </c>
      <c r="E230" s="223" t="s">
        <v>1</v>
      </c>
      <c r="F230" s="224" t="s">
        <v>337</v>
      </c>
      <c r="G230" s="221"/>
      <c r="H230" s="225">
        <v>57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144</v>
      </c>
      <c r="AU230" s="231" t="s">
        <v>84</v>
      </c>
      <c r="AV230" s="13" t="s">
        <v>84</v>
      </c>
      <c r="AW230" s="13" t="s">
        <v>32</v>
      </c>
      <c r="AX230" s="13" t="s">
        <v>8</v>
      </c>
      <c r="AY230" s="231" t="s">
        <v>131</v>
      </c>
    </row>
    <row r="231" spans="1:65" s="2" customFormat="1" ht="21.75" customHeight="1">
      <c r="A231" s="34"/>
      <c r="B231" s="35"/>
      <c r="C231" s="208" t="s">
        <v>338</v>
      </c>
      <c r="D231" s="208" t="s">
        <v>133</v>
      </c>
      <c r="E231" s="209" t="s">
        <v>339</v>
      </c>
      <c r="F231" s="210" t="s">
        <v>340</v>
      </c>
      <c r="G231" s="211" t="s">
        <v>174</v>
      </c>
      <c r="H231" s="212">
        <v>57</v>
      </c>
      <c r="I231" s="213"/>
      <c r="J231" s="212">
        <f>ROUND(I231*H231,0)</f>
        <v>0</v>
      </c>
      <c r="K231" s="210" t="s">
        <v>137</v>
      </c>
      <c r="L231" s="39"/>
      <c r="M231" s="214" t="s">
        <v>1</v>
      </c>
      <c r="N231" s="215" t="s">
        <v>41</v>
      </c>
      <c r="O231" s="71"/>
      <c r="P231" s="216">
        <f>O231*H231</f>
        <v>0</v>
      </c>
      <c r="Q231" s="216">
        <v>0.00056</v>
      </c>
      <c r="R231" s="216">
        <f>Q231*H231</f>
        <v>0.03192</v>
      </c>
      <c r="S231" s="216">
        <v>0</v>
      </c>
      <c r="T231" s="21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8" t="s">
        <v>138</v>
      </c>
      <c r="AT231" s="218" t="s">
        <v>133</v>
      </c>
      <c r="AU231" s="218" t="s">
        <v>84</v>
      </c>
      <c r="AY231" s="17" t="s">
        <v>131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7" t="s">
        <v>8</v>
      </c>
      <c r="BK231" s="219">
        <f>ROUND(I231*H231,0)</f>
        <v>0</v>
      </c>
      <c r="BL231" s="17" t="s">
        <v>138</v>
      </c>
      <c r="BM231" s="218" t="s">
        <v>341</v>
      </c>
    </row>
    <row r="232" spans="2:63" s="12" customFormat="1" ht="22.9" customHeight="1">
      <c r="B232" s="192"/>
      <c r="C232" s="193"/>
      <c r="D232" s="194" t="s">
        <v>75</v>
      </c>
      <c r="E232" s="206" t="s">
        <v>159</v>
      </c>
      <c r="F232" s="206" t="s">
        <v>342</v>
      </c>
      <c r="G232" s="193"/>
      <c r="H232" s="193"/>
      <c r="I232" s="196"/>
      <c r="J232" s="207">
        <f>BK232</f>
        <v>0</v>
      </c>
      <c r="K232" s="193"/>
      <c r="L232" s="198"/>
      <c r="M232" s="199"/>
      <c r="N232" s="200"/>
      <c r="O232" s="200"/>
      <c r="P232" s="201">
        <f>SUM(P233:P236)</f>
        <v>0</v>
      </c>
      <c r="Q232" s="200"/>
      <c r="R232" s="201">
        <f>SUM(R233:R236)</f>
        <v>0</v>
      </c>
      <c r="S232" s="200"/>
      <c r="T232" s="202">
        <f>SUM(T233:T236)</f>
        <v>0</v>
      </c>
      <c r="AR232" s="203" t="s">
        <v>8</v>
      </c>
      <c r="AT232" s="204" t="s">
        <v>75</v>
      </c>
      <c r="AU232" s="204" t="s">
        <v>8</v>
      </c>
      <c r="AY232" s="203" t="s">
        <v>131</v>
      </c>
      <c r="BK232" s="205">
        <f>SUM(BK233:BK236)</f>
        <v>0</v>
      </c>
    </row>
    <row r="233" spans="1:65" s="2" customFormat="1" ht="16.5" customHeight="1">
      <c r="A233" s="34"/>
      <c r="B233" s="35"/>
      <c r="C233" s="208" t="s">
        <v>343</v>
      </c>
      <c r="D233" s="208" t="s">
        <v>133</v>
      </c>
      <c r="E233" s="209" t="s">
        <v>344</v>
      </c>
      <c r="F233" s="210" t="s">
        <v>345</v>
      </c>
      <c r="G233" s="211" t="s">
        <v>136</v>
      </c>
      <c r="H233" s="212">
        <v>204</v>
      </c>
      <c r="I233" s="213"/>
      <c r="J233" s="212">
        <f>ROUND(I233*H233,0)</f>
        <v>0</v>
      </c>
      <c r="K233" s="210" t="s">
        <v>137</v>
      </c>
      <c r="L233" s="39"/>
      <c r="M233" s="214" t="s">
        <v>1</v>
      </c>
      <c r="N233" s="215" t="s">
        <v>41</v>
      </c>
      <c r="O233" s="71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8" t="s">
        <v>138</v>
      </c>
      <c r="AT233" s="218" t="s">
        <v>133</v>
      </c>
      <c r="AU233" s="218" t="s">
        <v>84</v>
      </c>
      <c r="AY233" s="17" t="s">
        <v>131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7" t="s">
        <v>8</v>
      </c>
      <c r="BK233" s="219">
        <f>ROUND(I233*H233,0)</f>
        <v>0</v>
      </c>
      <c r="BL233" s="17" t="s">
        <v>138</v>
      </c>
      <c r="BM233" s="218" t="s">
        <v>346</v>
      </c>
    </row>
    <row r="234" spans="2:51" s="13" customFormat="1" ht="22.5">
      <c r="B234" s="220"/>
      <c r="C234" s="221"/>
      <c r="D234" s="222" t="s">
        <v>144</v>
      </c>
      <c r="E234" s="223" t="s">
        <v>1</v>
      </c>
      <c r="F234" s="224" t="s">
        <v>347</v>
      </c>
      <c r="G234" s="221"/>
      <c r="H234" s="225">
        <v>129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144</v>
      </c>
      <c r="AU234" s="231" t="s">
        <v>84</v>
      </c>
      <c r="AV234" s="13" t="s">
        <v>84</v>
      </c>
      <c r="AW234" s="13" t="s">
        <v>32</v>
      </c>
      <c r="AX234" s="13" t="s">
        <v>76</v>
      </c>
      <c r="AY234" s="231" t="s">
        <v>131</v>
      </c>
    </row>
    <row r="235" spans="2:51" s="13" customFormat="1" ht="11.25">
      <c r="B235" s="220"/>
      <c r="C235" s="221"/>
      <c r="D235" s="222" t="s">
        <v>144</v>
      </c>
      <c r="E235" s="223" t="s">
        <v>1</v>
      </c>
      <c r="F235" s="224" t="s">
        <v>348</v>
      </c>
      <c r="G235" s="221"/>
      <c r="H235" s="225">
        <v>75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144</v>
      </c>
      <c r="AU235" s="231" t="s">
        <v>84</v>
      </c>
      <c r="AV235" s="13" t="s">
        <v>84</v>
      </c>
      <c r="AW235" s="13" t="s">
        <v>32</v>
      </c>
      <c r="AX235" s="13" t="s">
        <v>76</v>
      </c>
      <c r="AY235" s="231" t="s">
        <v>131</v>
      </c>
    </row>
    <row r="236" spans="2:51" s="15" customFormat="1" ht="11.25">
      <c r="B236" s="242"/>
      <c r="C236" s="243"/>
      <c r="D236" s="222" t="s">
        <v>144</v>
      </c>
      <c r="E236" s="244" t="s">
        <v>1</v>
      </c>
      <c r="F236" s="245" t="s">
        <v>158</v>
      </c>
      <c r="G236" s="243"/>
      <c r="H236" s="246">
        <v>204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144</v>
      </c>
      <c r="AU236" s="252" t="s">
        <v>84</v>
      </c>
      <c r="AV236" s="15" t="s">
        <v>138</v>
      </c>
      <c r="AW236" s="15" t="s">
        <v>32</v>
      </c>
      <c r="AX236" s="15" t="s">
        <v>8</v>
      </c>
      <c r="AY236" s="252" t="s">
        <v>131</v>
      </c>
    </row>
    <row r="237" spans="2:63" s="12" customFormat="1" ht="22.9" customHeight="1">
      <c r="B237" s="192"/>
      <c r="C237" s="193"/>
      <c r="D237" s="194" t="s">
        <v>75</v>
      </c>
      <c r="E237" s="206" t="s">
        <v>165</v>
      </c>
      <c r="F237" s="206" t="s">
        <v>349</v>
      </c>
      <c r="G237" s="193"/>
      <c r="H237" s="193"/>
      <c r="I237" s="196"/>
      <c r="J237" s="207">
        <f>BK237</f>
        <v>0</v>
      </c>
      <c r="K237" s="193"/>
      <c r="L237" s="198"/>
      <c r="M237" s="199"/>
      <c r="N237" s="200"/>
      <c r="O237" s="200"/>
      <c r="P237" s="201">
        <f>SUM(P238:P240)</f>
        <v>0</v>
      </c>
      <c r="Q237" s="200"/>
      <c r="R237" s="201">
        <f>SUM(R238:R240)</f>
        <v>0</v>
      </c>
      <c r="S237" s="200"/>
      <c r="T237" s="202">
        <f>SUM(T238:T240)</f>
        <v>0</v>
      </c>
      <c r="AR237" s="203" t="s">
        <v>8</v>
      </c>
      <c r="AT237" s="204" t="s">
        <v>75</v>
      </c>
      <c r="AU237" s="204" t="s">
        <v>8</v>
      </c>
      <c r="AY237" s="203" t="s">
        <v>131</v>
      </c>
      <c r="BK237" s="205">
        <f>SUM(BK238:BK240)</f>
        <v>0</v>
      </c>
    </row>
    <row r="238" spans="1:65" s="2" customFormat="1" ht="21.75" customHeight="1">
      <c r="A238" s="34"/>
      <c r="B238" s="35"/>
      <c r="C238" s="208" t="s">
        <v>350</v>
      </c>
      <c r="D238" s="208" t="s">
        <v>133</v>
      </c>
      <c r="E238" s="209" t="s">
        <v>351</v>
      </c>
      <c r="F238" s="210" t="s">
        <v>352</v>
      </c>
      <c r="G238" s="211" t="s">
        <v>174</v>
      </c>
      <c r="H238" s="212">
        <v>17.1</v>
      </c>
      <c r="I238" s="213"/>
      <c r="J238" s="212">
        <f>ROUND(I238*H238,0)</f>
        <v>0</v>
      </c>
      <c r="K238" s="210" t="s">
        <v>137</v>
      </c>
      <c r="L238" s="39"/>
      <c r="M238" s="214" t="s">
        <v>1</v>
      </c>
      <c r="N238" s="215" t="s">
        <v>41</v>
      </c>
      <c r="O238" s="71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8" t="s">
        <v>138</v>
      </c>
      <c r="AT238" s="218" t="s">
        <v>133</v>
      </c>
      <c r="AU238" s="218" t="s">
        <v>84</v>
      </c>
      <c r="AY238" s="17" t="s">
        <v>131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7" t="s">
        <v>8</v>
      </c>
      <c r="BK238" s="219">
        <f>ROUND(I238*H238,0)</f>
        <v>0</v>
      </c>
      <c r="BL238" s="17" t="s">
        <v>138</v>
      </c>
      <c r="BM238" s="218" t="s">
        <v>353</v>
      </c>
    </row>
    <row r="239" spans="2:51" s="14" customFormat="1" ht="11.25">
      <c r="B239" s="232"/>
      <c r="C239" s="233"/>
      <c r="D239" s="222" t="s">
        <v>144</v>
      </c>
      <c r="E239" s="234" t="s">
        <v>1</v>
      </c>
      <c r="F239" s="235" t="s">
        <v>354</v>
      </c>
      <c r="G239" s="233"/>
      <c r="H239" s="234" t="s">
        <v>1</v>
      </c>
      <c r="I239" s="236"/>
      <c r="J239" s="233"/>
      <c r="K239" s="233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144</v>
      </c>
      <c r="AU239" s="241" t="s">
        <v>84</v>
      </c>
      <c r="AV239" s="14" t="s">
        <v>8</v>
      </c>
      <c r="AW239" s="14" t="s">
        <v>32</v>
      </c>
      <c r="AX239" s="14" t="s">
        <v>76</v>
      </c>
      <c r="AY239" s="241" t="s">
        <v>131</v>
      </c>
    </row>
    <row r="240" spans="2:51" s="13" customFormat="1" ht="11.25">
      <c r="B240" s="220"/>
      <c r="C240" s="221"/>
      <c r="D240" s="222" t="s">
        <v>144</v>
      </c>
      <c r="E240" s="223" t="s">
        <v>1</v>
      </c>
      <c r="F240" s="224" t="s">
        <v>355</v>
      </c>
      <c r="G240" s="221"/>
      <c r="H240" s="225">
        <v>17.1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144</v>
      </c>
      <c r="AU240" s="231" t="s">
        <v>84</v>
      </c>
      <c r="AV240" s="13" t="s">
        <v>84</v>
      </c>
      <c r="AW240" s="13" t="s">
        <v>32</v>
      </c>
      <c r="AX240" s="13" t="s">
        <v>8</v>
      </c>
      <c r="AY240" s="231" t="s">
        <v>131</v>
      </c>
    </row>
    <row r="241" spans="2:63" s="12" customFormat="1" ht="22.9" customHeight="1">
      <c r="B241" s="192"/>
      <c r="C241" s="193"/>
      <c r="D241" s="194" t="s">
        <v>75</v>
      </c>
      <c r="E241" s="206" t="s">
        <v>183</v>
      </c>
      <c r="F241" s="206" t="s">
        <v>356</v>
      </c>
      <c r="G241" s="193"/>
      <c r="H241" s="193"/>
      <c r="I241" s="196"/>
      <c r="J241" s="207">
        <f>BK241</f>
        <v>0</v>
      </c>
      <c r="K241" s="193"/>
      <c r="L241" s="198"/>
      <c r="M241" s="199"/>
      <c r="N241" s="200"/>
      <c r="O241" s="200"/>
      <c r="P241" s="201">
        <f>SUM(P242:P273)</f>
        <v>0</v>
      </c>
      <c r="Q241" s="200"/>
      <c r="R241" s="201">
        <f>SUM(R242:R273)</f>
        <v>0.40435899999999997</v>
      </c>
      <c r="S241" s="200"/>
      <c r="T241" s="202">
        <f>SUM(T242:T273)</f>
        <v>157.5054</v>
      </c>
      <c r="AR241" s="203" t="s">
        <v>8</v>
      </c>
      <c r="AT241" s="204" t="s">
        <v>75</v>
      </c>
      <c r="AU241" s="204" t="s">
        <v>8</v>
      </c>
      <c r="AY241" s="203" t="s">
        <v>131</v>
      </c>
      <c r="BK241" s="205">
        <f>SUM(BK242:BK273)</f>
        <v>0</v>
      </c>
    </row>
    <row r="242" spans="1:65" s="2" customFormat="1" ht="21.75" customHeight="1">
      <c r="A242" s="34"/>
      <c r="B242" s="35"/>
      <c r="C242" s="208" t="s">
        <v>357</v>
      </c>
      <c r="D242" s="208" t="s">
        <v>133</v>
      </c>
      <c r="E242" s="209" t="s">
        <v>358</v>
      </c>
      <c r="F242" s="210" t="s">
        <v>359</v>
      </c>
      <c r="G242" s="211" t="s">
        <v>136</v>
      </c>
      <c r="H242" s="212">
        <v>183.7</v>
      </c>
      <c r="I242" s="213"/>
      <c r="J242" s="212">
        <f>ROUND(I242*H242,0)</f>
        <v>0</v>
      </c>
      <c r="K242" s="210" t="s">
        <v>137</v>
      </c>
      <c r="L242" s="39"/>
      <c r="M242" s="214" t="s">
        <v>1</v>
      </c>
      <c r="N242" s="215" t="s">
        <v>41</v>
      </c>
      <c r="O242" s="71"/>
      <c r="P242" s="216">
        <f>O242*H242</f>
        <v>0</v>
      </c>
      <c r="Q242" s="216">
        <v>0.00047</v>
      </c>
      <c r="R242" s="216">
        <f>Q242*H242</f>
        <v>0.08633899999999999</v>
      </c>
      <c r="S242" s="216">
        <v>0</v>
      </c>
      <c r="T242" s="21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8" t="s">
        <v>138</v>
      </c>
      <c r="AT242" s="218" t="s">
        <v>133</v>
      </c>
      <c r="AU242" s="218" t="s">
        <v>84</v>
      </c>
      <c r="AY242" s="17" t="s">
        <v>131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7" t="s">
        <v>8</v>
      </c>
      <c r="BK242" s="219">
        <f>ROUND(I242*H242,0)</f>
        <v>0</v>
      </c>
      <c r="BL242" s="17" t="s">
        <v>138</v>
      </c>
      <c r="BM242" s="218" t="s">
        <v>360</v>
      </c>
    </row>
    <row r="243" spans="2:51" s="13" customFormat="1" ht="11.25">
      <c r="B243" s="220"/>
      <c r="C243" s="221"/>
      <c r="D243" s="222" t="s">
        <v>144</v>
      </c>
      <c r="E243" s="223" t="s">
        <v>1</v>
      </c>
      <c r="F243" s="224" t="s">
        <v>361</v>
      </c>
      <c r="G243" s="221"/>
      <c r="H243" s="225">
        <v>17.2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144</v>
      </c>
      <c r="AU243" s="231" t="s">
        <v>84</v>
      </c>
      <c r="AV243" s="13" t="s">
        <v>84</v>
      </c>
      <c r="AW243" s="13" t="s">
        <v>32</v>
      </c>
      <c r="AX243" s="13" t="s">
        <v>76</v>
      </c>
      <c r="AY243" s="231" t="s">
        <v>131</v>
      </c>
    </row>
    <row r="244" spans="2:51" s="13" customFormat="1" ht="11.25">
      <c r="B244" s="220"/>
      <c r="C244" s="221"/>
      <c r="D244" s="222" t="s">
        <v>144</v>
      </c>
      <c r="E244" s="223" t="s">
        <v>1</v>
      </c>
      <c r="F244" s="224" t="s">
        <v>362</v>
      </c>
      <c r="G244" s="221"/>
      <c r="H244" s="225">
        <v>166.5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144</v>
      </c>
      <c r="AU244" s="231" t="s">
        <v>84</v>
      </c>
      <c r="AV244" s="13" t="s">
        <v>84</v>
      </c>
      <c r="AW244" s="13" t="s">
        <v>32</v>
      </c>
      <c r="AX244" s="13" t="s">
        <v>76</v>
      </c>
      <c r="AY244" s="231" t="s">
        <v>131</v>
      </c>
    </row>
    <row r="245" spans="2:51" s="15" customFormat="1" ht="11.25">
      <c r="B245" s="242"/>
      <c r="C245" s="243"/>
      <c r="D245" s="222" t="s">
        <v>144</v>
      </c>
      <c r="E245" s="244" t="s">
        <v>1</v>
      </c>
      <c r="F245" s="245" t="s">
        <v>158</v>
      </c>
      <c r="G245" s="243"/>
      <c r="H245" s="246">
        <v>183.7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144</v>
      </c>
      <c r="AU245" s="252" t="s">
        <v>84</v>
      </c>
      <c r="AV245" s="15" t="s">
        <v>138</v>
      </c>
      <c r="AW245" s="15" t="s">
        <v>32</v>
      </c>
      <c r="AX245" s="15" t="s">
        <v>8</v>
      </c>
      <c r="AY245" s="252" t="s">
        <v>131</v>
      </c>
    </row>
    <row r="246" spans="1:65" s="2" customFormat="1" ht="21.75" customHeight="1">
      <c r="A246" s="34"/>
      <c r="B246" s="35"/>
      <c r="C246" s="208" t="s">
        <v>363</v>
      </c>
      <c r="D246" s="208" t="s">
        <v>133</v>
      </c>
      <c r="E246" s="209" t="s">
        <v>364</v>
      </c>
      <c r="F246" s="210" t="s">
        <v>365</v>
      </c>
      <c r="G246" s="211" t="s">
        <v>174</v>
      </c>
      <c r="H246" s="212">
        <v>30.5</v>
      </c>
      <c r="I246" s="213"/>
      <c r="J246" s="212">
        <f>ROUND(I246*H246,0)</f>
        <v>0</v>
      </c>
      <c r="K246" s="210" t="s">
        <v>137</v>
      </c>
      <c r="L246" s="39"/>
      <c r="M246" s="214" t="s">
        <v>1</v>
      </c>
      <c r="N246" s="215" t="s">
        <v>41</v>
      </c>
      <c r="O246" s="71"/>
      <c r="P246" s="216">
        <f>O246*H246</f>
        <v>0</v>
      </c>
      <c r="Q246" s="216">
        <v>0.00018</v>
      </c>
      <c r="R246" s="216">
        <f>Q246*H246</f>
        <v>0.00549</v>
      </c>
      <c r="S246" s="216">
        <v>0</v>
      </c>
      <c r="T246" s="21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8" t="s">
        <v>138</v>
      </c>
      <c r="AT246" s="218" t="s">
        <v>133</v>
      </c>
      <c r="AU246" s="218" t="s">
        <v>84</v>
      </c>
      <c r="AY246" s="17" t="s">
        <v>131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7" t="s">
        <v>8</v>
      </c>
      <c r="BK246" s="219">
        <f>ROUND(I246*H246,0)</f>
        <v>0</v>
      </c>
      <c r="BL246" s="17" t="s">
        <v>138</v>
      </c>
      <c r="BM246" s="218" t="s">
        <v>366</v>
      </c>
    </row>
    <row r="247" spans="2:51" s="14" customFormat="1" ht="11.25">
      <c r="B247" s="232"/>
      <c r="C247" s="233"/>
      <c r="D247" s="222" t="s">
        <v>144</v>
      </c>
      <c r="E247" s="234" t="s">
        <v>1</v>
      </c>
      <c r="F247" s="235" t="s">
        <v>354</v>
      </c>
      <c r="G247" s="233"/>
      <c r="H247" s="234" t="s">
        <v>1</v>
      </c>
      <c r="I247" s="236"/>
      <c r="J247" s="233"/>
      <c r="K247" s="233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144</v>
      </c>
      <c r="AU247" s="241" t="s">
        <v>84</v>
      </c>
      <c r="AV247" s="14" t="s">
        <v>8</v>
      </c>
      <c r="AW247" s="14" t="s">
        <v>32</v>
      </c>
      <c r="AX247" s="14" t="s">
        <v>76</v>
      </c>
      <c r="AY247" s="241" t="s">
        <v>131</v>
      </c>
    </row>
    <row r="248" spans="2:51" s="13" customFormat="1" ht="11.25">
      <c r="B248" s="220"/>
      <c r="C248" s="221"/>
      <c r="D248" s="222" t="s">
        <v>144</v>
      </c>
      <c r="E248" s="223" t="s">
        <v>1</v>
      </c>
      <c r="F248" s="224" t="s">
        <v>355</v>
      </c>
      <c r="G248" s="221"/>
      <c r="H248" s="225">
        <v>17.1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144</v>
      </c>
      <c r="AU248" s="231" t="s">
        <v>84</v>
      </c>
      <c r="AV248" s="13" t="s">
        <v>84</v>
      </c>
      <c r="AW248" s="13" t="s">
        <v>32</v>
      </c>
      <c r="AX248" s="13" t="s">
        <v>76</v>
      </c>
      <c r="AY248" s="231" t="s">
        <v>131</v>
      </c>
    </row>
    <row r="249" spans="2:51" s="14" customFormat="1" ht="11.25">
      <c r="B249" s="232"/>
      <c r="C249" s="233"/>
      <c r="D249" s="222" t="s">
        <v>144</v>
      </c>
      <c r="E249" s="234" t="s">
        <v>1</v>
      </c>
      <c r="F249" s="235" t="s">
        <v>367</v>
      </c>
      <c r="G249" s="233"/>
      <c r="H249" s="234" t="s">
        <v>1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144</v>
      </c>
      <c r="AU249" s="241" t="s">
        <v>84</v>
      </c>
      <c r="AV249" s="14" t="s">
        <v>8</v>
      </c>
      <c r="AW249" s="14" t="s">
        <v>32</v>
      </c>
      <c r="AX249" s="14" t="s">
        <v>76</v>
      </c>
      <c r="AY249" s="241" t="s">
        <v>131</v>
      </c>
    </row>
    <row r="250" spans="2:51" s="13" customFormat="1" ht="11.25">
      <c r="B250" s="220"/>
      <c r="C250" s="221"/>
      <c r="D250" s="222" t="s">
        <v>144</v>
      </c>
      <c r="E250" s="223" t="s">
        <v>1</v>
      </c>
      <c r="F250" s="224" t="s">
        <v>368</v>
      </c>
      <c r="G250" s="221"/>
      <c r="H250" s="225">
        <v>13.4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144</v>
      </c>
      <c r="AU250" s="231" t="s">
        <v>84</v>
      </c>
      <c r="AV250" s="13" t="s">
        <v>84</v>
      </c>
      <c r="AW250" s="13" t="s">
        <v>32</v>
      </c>
      <c r="AX250" s="13" t="s">
        <v>76</v>
      </c>
      <c r="AY250" s="231" t="s">
        <v>131</v>
      </c>
    </row>
    <row r="251" spans="2:51" s="15" customFormat="1" ht="11.25">
      <c r="B251" s="242"/>
      <c r="C251" s="243"/>
      <c r="D251" s="222" t="s">
        <v>144</v>
      </c>
      <c r="E251" s="244" t="s">
        <v>1</v>
      </c>
      <c r="F251" s="245" t="s">
        <v>158</v>
      </c>
      <c r="G251" s="243"/>
      <c r="H251" s="246">
        <v>30.5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144</v>
      </c>
      <c r="AU251" s="252" t="s">
        <v>84</v>
      </c>
      <c r="AV251" s="15" t="s">
        <v>138</v>
      </c>
      <c r="AW251" s="15" t="s">
        <v>32</v>
      </c>
      <c r="AX251" s="15" t="s">
        <v>8</v>
      </c>
      <c r="AY251" s="252" t="s">
        <v>131</v>
      </c>
    </row>
    <row r="252" spans="1:65" s="2" customFormat="1" ht="21.75" customHeight="1">
      <c r="A252" s="34"/>
      <c r="B252" s="35"/>
      <c r="C252" s="208" t="s">
        <v>369</v>
      </c>
      <c r="D252" s="208" t="s">
        <v>133</v>
      </c>
      <c r="E252" s="209" t="s">
        <v>370</v>
      </c>
      <c r="F252" s="210" t="s">
        <v>371</v>
      </c>
      <c r="G252" s="211" t="s">
        <v>136</v>
      </c>
      <c r="H252" s="212">
        <v>18</v>
      </c>
      <c r="I252" s="213"/>
      <c r="J252" s="212">
        <f>ROUND(I252*H252,0)</f>
        <v>0</v>
      </c>
      <c r="K252" s="210" t="s">
        <v>137</v>
      </c>
      <c r="L252" s="39"/>
      <c r="M252" s="214" t="s">
        <v>1</v>
      </c>
      <c r="N252" s="215" t="s">
        <v>41</v>
      </c>
      <c r="O252" s="71"/>
      <c r="P252" s="216">
        <f>O252*H252</f>
        <v>0</v>
      </c>
      <c r="Q252" s="216">
        <v>0</v>
      </c>
      <c r="R252" s="216">
        <f>Q252*H252</f>
        <v>0</v>
      </c>
      <c r="S252" s="216">
        <v>0.0003</v>
      </c>
      <c r="T252" s="217">
        <f>S252*H252</f>
        <v>0.005399999999999999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8" t="s">
        <v>138</v>
      </c>
      <c r="AT252" s="218" t="s">
        <v>133</v>
      </c>
      <c r="AU252" s="218" t="s">
        <v>84</v>
      </c>
      <c r="AY252" s="17" t="s">
        <v>131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7" t="s">
        <v>8</v>
      </c>
      <c r="BK252" s="219">
        <f>ROUND(I252*H252,0)</f>
        <v>0</v>
      </c>
      <c r="BL252" s="17" t="s">
        <v>138</v>
      </c>
      <c r="BM252" s="218" t="s">
        <v>372</v>
      </c>
    </row>
    <row r="253" spans="2:51" s="14" customFormat="1" ht="11.25">
      <c r="B253" s="232"/>
      <c r="C253" s="233"/>
      <c r="D253" s="222" t="s">
        <v>144</v>
      </c>
      <c r="E253" s="234" t="s">
        <v>1</v>
      </c>
      <c r="F253" s="235" t="s">
        <v>373</v>
      </c>
      <c r="G253" s="233"/>
      <c r="H253" s="234" t="s">
        <v>1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144</v>
      </c>
      <c r="AU253" s="241" t="s">
        <v>84</v>
      </c>
      <c r="AV253" s="14" t="s">
        <v>8</v>
      </c>
      <c r="AW253" s="14" t="s">
        <v>32</v>
      </c>
      <c r="AX253" s="14" t="s">
        <v>76</v>
      </c>
      <c r="AY253" s="241" t="s">
        <v>131</v>
      </c>
    </row>
    <row r="254" spans="2:51" s="13" customFormat="1" ht="11.25">
      <c r="B254" s="220"/>
      <c r="C254" s="221"/>
      <c r="D254" s="222" t="s">
        <v>144</v>
      </c>
      <c r="E254" s="223" t="s">
        <v>1</v>
      </c>
      <c r="F254" s="224" t="s">
        <v>374</v>
      </c>
      <c r="G254" s="221"/>
      <c r="H254" s="225">
        <v>18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144</v>
      </c>
      <c r="AU254" s="231" t="s">
        <v>84</v>
      </c>
      <c r="AV254" s="13" t="s">
        <v>84</v>
      </c>
      <c r="AW254" s="13" t="s">
        <v>32</v>
      </c>
      <c r="AX254" s="13" t="s">
        <v>8</v>
      </c>
      <c r="AY254" s="231" t="s">
        <v>131</v>
      </c>
    </row>
    <row r="255" spans="1:65" s="2" customFormat="1" ht="21.75" customHeight="1">
      <c r="A255" s="34"/>
      <c r="B255" s="35"/>
      <c r="C255" s="208" t="s">
        <v>375</v>
      </c>
      <c r="D255" s="208" t="s">
        <v>133</v>
      </c>
      <c r="E255" s="209" t="s">
        <v>376</v>
      </c>
      <c r="F255" s="210" t="s">
        <v>377</v>
      </c>
      <c r="G255" s="211" t="s">
        <v>142</v>
      </c>
      <c r="H255" s="212">
        <v>63</v>
      </c>
      <c r="I255" s="213"/>
      <c r="J255" s="212">
        <f>ROUND(I255*H255,0)</f>
        <v>0</v>
      </c>
      <c r="K255" s="210" t="s">
        <v>137</v>
      </c>
      <c r="L255" s="39"/>
      <c r="M255" s="214" t="s">
        <v>1</v>
      </c>
      <c r="N255" s="215" t="s">
        <v>41</v>
      </c>
      <c r="O255" s="71"/>
      <c r="P255" s="216">
        <f>O255*H255</f>
        <v>0</v>
      </c>
      <c r="Q255" s="216">
        <v>0</v>
      </c>
      <c r="R255" s="216">
        <f>Q255*H255</f>
        <v>0</v>
      </c>
      <c r="S255" s="216">
        <v>2.5</v>
      </c>
      <c r="T255" s="217">
        <f>S255*H255</f>
        <v>157.5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8" t="s">
        <v>138</v>
      </c>
      <c r="AT255" s="218" t="s">
        <v>133</v>
      </c>
      <c r="AU255" s="218" t="s">
        <v>84</v>
      </c>
      <c r="AY255" s="17" t="s">
        <v>131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7" t="s">
        <v>8</v>
      </c>
      <c r="BK255" s="219">
        <f>ROUND(I255*H255,0)</f>
        <v>0</v>
      </c>
      <c r="BL255" s="17" t="s">
        <v>138</v>
      </c>
      <c r="BM255" s="218" t="s">
        <v>378</v>
      </c>
    </row>
    <row r="256" spans="2:51" s="14" customFormat="1" ht="11.25">
      <c r="B256" s="232"/>
      <c r="C256" s="233"/>
      <c r="D256" s="222" t="s">
        <v>144</v>
      </c>
      <c r="E256" s="234" t="s">
        <v>1</v>
      </c>
      <c r="F256" s="235" t="s">
        <v>379</v>
      </c>
      <c r="G256" s="233"/>
      <c r="H256" s="234" t="s">
        <v>1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144</v>
      </c>
      <c r="AU256" s="241" t="s">
        <v>84</v>
      </c>
      <c r="AV256" s="14" t="s">
        <v>8</v>
      </c>
      <c r="AW256" s="14" t="s">
        <v>32</v>
      </c>
      <c r="AX256" s="14" t="s">
        <v>76</v>
      </c>
      <c r="AY256" s="241" t="s">
        <v>131</v>
      </c>
    </row>
    <row r="257" spans="2:51" s="13" customFormat="1" ht="11.25">
      <c r="B257" s="220"/>
      <c r="C257" s="221"/>
      <c r="D257" s="222" t="s">
        <v>144</v>
      </c>
      <c r="E257" s="223" t="s">
        <v>1</v>
      </c>
      <c r="F257" s="224" t="s">
        <v>380</v>
      </c>
      <c r="G257" s="221"/>
      <c r="H257" s="225">
        <v>63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144</v>
      </c>
      <c r="AU257" s="231" t="s">
        <v>84</v>
      </c>
      <c r="AV257" s="13" t="s">
        <v>84</v>
      </c>
      <c r="AW257" s="13" t="s">
        <v>32</v>
      </c>
      <c r="AX257" s="13" t="s">
        <v>8</v>
      </c>
      <c r="AY257" s="231" t="s">
        <v>131</v>
      </c>
    </row>
    <row r="258" spans="1:65" s="2" customFormat="1" ht="21.75" customHeight="1">
      <c r="A258" s="34"/>
      <c r="B258" s="35"/>
      <c r="C258" s="208" t="s">
        <v>381</v>
      </c>
      <c r="D258" s="208" t="s">
        <v>133</v>
      </c>
      <c r="E258" s="209" t="s">
        <v>382</v>
      </c>
      <c r="F258" s="210" t="s">
        <v>383</v>
      </c>
      <c r="G258" s="211" t="s">
        <v>136</v>
      </c>
      <c r="H258" s="212">
        <v>3.5</v>
      </c>
      <c r="I258" s="213"/>
      <c r="J258" s="212">
        <f>ROUND(I258*H258,0)</f>
        <v>0</v>
      </c>
      <c r="K258" s="210" t="s">
        <v>137</v>
      </c>
      <c r="L258" s="39"/>
      <c r="M258" s="214" t="s">
        <v>1</v>
      </c>
      <c r="N258" s="215" t="s">
        <v>41</v>
      </c>
      <c r="O258" s="71"/>
      <c r="P258" s="216">
        <f>O258*H258</f>
        <v>0</v>
      </c>
      <c r="Q258" s="216">
        <v>0.03908</v>
      </c>
      <c r="R258" s="216">
        <f>Q258*H258</f>
        <v>0.13677999999999998</v>
      </c>
      <c r="S258" s="216">
        <v>0</v>
      </c>
      <c r="T258" s="217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8" t="s">
        <v>138</v>
      </c>
      <c r="AT258" s="218" t="s">
        <v>133</v>
      </c>
      <c r="AU258" s="218" t="s">
        <v>84</v>
      </c>
      <c r="AY258" s="17" t="s">
        <v>131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7" t="s">
        <v>8</v>
      </c>
      <c r="BK258" s="219">
        <f>ROUND(I258*H258,0)</f>
        <v>0</v>
      </c>
      <c r="BL258" s="17" t="s">
        <v>138</v>
      </c>
      <c r="BM258" s="218" t="s">
        <v>384</v>
      </c>
    </row>
    <row r="259" spans="2:51" s="14" customFormat="1" ht="11.25">
      <c r="B259" s="232"/>
      <c r="C259" s="233"/>
      <c r="D259" s="222" t="s">
        <v>144</v>
      </c>
      <c r="E259" s="234" t="s">
        <v>1</v>
      </c>
      <c r="F259" s="235" t="s">
        <v>385</v>
      </c>
      <c r="G259" s="233"/>
      <c r="H259" s="234" t="s">
        <v>1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144</v>
      </c>
      <c r="AU259" s="241" t="s">
        <v>84</v>
      </c>
      <c r="AV259" s="14" t="s">
        <v>8</v>
      </c>
      <c r="AW259" s="14" t="s">
        <v>32</v>
      </c>
      <c r="AX259" s="14" t="s">
        <v>76</v>
      </c>
      <c r="AY259" s="241" t="s">
        <v>131</v>
      </c>
    </row>
    <row r="260" spans="2:51" s="13" customFormat="1" ht="11.25">
      <c r="B260" s="220"/>
      <c r="C260" s="221"/>
      <c r="D260" s="222" t="s">
        <v>144</v>
      </c>
      <c r="E260" s="223" t="s">
        <v>1</v>
      </c>
      <c r="F260" s="224" t="s">
        <v>386</v>
      </c>
      <c r="G260" s="221"/>
      <c r="H260" s="225">
        <v>3.5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144</v>
      </c>
      <c r="AU260" s="231" t="s">
        <v>84</v>
      </c>
      <c r="AV260" s="13" t="s">
        <v>84</v>
      </c>
      <c r="AW260" s="13" t="s">
        <v>32</v>
      </c>
      <c r="AX260" s="13" t="s">
        <v>8</v>
      </c>
      <c r="AY260" s="231" t="s">
        <v>131</v>
      </c>
    </row>
    <row r="261" spans="1:65" s="2" customFormat="1" ht="21.75" customHeight="1">
      <c r="A261" s="34"/>
      <c r="B261" s="35"/>
      <c r="C261" s="208" t="s">
        <v>387</v>
      </c>
      <c r="D261" s="208" t="s">
        <v>133</v>
      </c>
      <c r="E261" s="209" t="s">
        <v>388</v>
      </c>
      <c r="F261" s="210" t="s">
        <v>389</v>
      </c>
      <c r="G261" s="211" t="s">
        <v>136</v>
      </c>
      <c r="H261" s="212">
        <v>3.5</v>
      </c>
      <c r="I261" s="213"/>
      <c r="J261" s="212">
        <f aca="true" t="shared" si="0" ref="J261:J266">ROUND(I261*H261,0)</f>
        <v>0</v>
      </c>
      <c r="K261" s="210" t="s">
        <v>137</v>
      </c>
      <c r="L261" s="39"/>
      <c r="M261" s="214" t="s">
        <v>1</v>
      </c>
      <c r="N261" s="215" t="s">
        <v>41</v>
      </c>
      <c r="O261" s="71"/>
      <c r="P261" s="216">
        <f aca="true" t="shared" si="1" ref="P261:P266">O261*H261</f>
        <v>0</v>
      </c>
      <c r="Q261" s="216">
        <v>0</v>
      </c>
      <c r="R261" s="216">
        <f aca="true" t="shared" si="2" ref="R261:R266">Q261*H261</f>
        <v>0</v>
      </c>
      <c r="S261" s="216">
        <v>0</v>
      </c>
      <c r="T261" s="217">
        <f aca="true" t="shared" si="3" ref="T261:T266"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8" t="s">
        <v>138</v>
      </c>
      <c r="AT261" s="218" t="s">
        <v>133</v>
      </c>
      <c r="AU261" s="218" t="s">
        <v>84</v>
      </c>
      <c r="AY261" s="17" t="s">
        <v>131</v>
      </c>
      <c r="BE261" s="219">
        <f aca="true" t="shared" si="4" ref="BE261:BE266">IF(N261="základní",J261,0)</f>
        <v>0</v>
      </c>
      <c r="BF261" s="219">
        <f aca="true" t="shared" si="5" ref="BF261:BF266">IF(N261="snížená",J261,0)</f>
        <v>0</v>
      </c>
      <c r="BG261" s="219">
        <f aca="true" t="shared" si="6" ref="BG261:BG266">IF(N261="zákl. přenesená",J261,0)</f>
        <v>0</v>
      </c>
      <c r="BH261" s="219">
        <f aca="true" t="shared" si="7" ref="BH261:BH266">IF(N261="sníž. přenesená",J261,0)</f>
        <v>0</v>
      </c>
      <c r="BI261" s="219">
        <f aca="true" t="shared" si="8" ref="BI261:BI266">IF(N261="nulová",J261,0)</f>
        <v>0</v>
      </c>
      <c r="BJ261" s="17" t="s">
        <v>8</v>
      </c>
      <c r="BK261" s="219">
        <f aca="true" t="shared" si="9" ref="BK261:BK266">ROUND(I261*H261,0)</f>
        <v>0</v>
      </c>
      <c r="BL261" s="17" t="s">
        <v>138</v>
      </c>
      <c r="BM261" s="218" t="s">
        <v>390</v>
      </c>
    </row>
    <row r="262" spans="1:65" s="2" customFormat="1" ht="21.75" customHeight="1">
      <c r="A262" s="34"/>
      <c r="B262" s="35"/>
      <c r="C262" s="208" t="s">
        <v>391</v>
      </c>
      <c r="D262" s="208" t="s">
        <v>133</v>
      </c>
      <c r="E262" s="209" t="s">
        <v>392</v>
      </c>
      <c r="F262" s="210" t="s">
        <v>393</v>
      </c>
      <c r="G262" s="211" t="s">
        <v>136</v>
      </c>
      <c r="H262" s="212">
        <v>3.5</v>
      </c>
      <c r="I262" s="213"/>
      <c r="J262" s="212">
        <f t="shared" si="0"/>
        <v>0</v>
      </c>
      <c r="K262" s="210" t="s">
        <v>137</v>
      </c>
      <c r="L262" s="39"/>
      <c r="M262" s="214" t="s">
        <v>1</v>
      </c>
      <c r="N262" s="215" t="s">
        <v>41</v>
      </c>
      <c r="O262" s="71"/>
      <c r="P262" s="216">
        <f t="shared" si="1"/>
        <v>0</v>
      </c>
      <c r="Q262" s="216">
        <v>0</v>
      </c>
      <c r="R262" s="216">
        <f t="shared" si="2"/>
        <v>0</v>
      </c>
      <c r="S262" s="216">
        <v>0</v>
      </c>
      <c r="T262" s="217">
        <f t="shared" si="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8" t="s">
        <v>138</v>
      </c>
      <c r="AT262" s="218" t="s">
        <v>133</v>
      </c>
      <c r="AU262" s="218" t="s">
        <v>84</v>
      </c>
      <c r="AY262" s="17" t="s">
        <v>131</v>
      </c>
      <c r="BE262" s="219">
        <f t="shared" si="4"/>
        <v>0</v>
      </c>
      <c r="BF262" s="219">
        <f t="shared" si="5"/>
        <v>0</v>
      </c>
      <c r="BG262" s="219">
        <f t="shared" si="6"/>
        <v>0</v>
      </c>
      <c r="BH262" s="219">
        <f t="shared" si="7"/>
        <v>0</v>
      </c>
      <c r="BI262" s="219">
        <f t="shared" si="8"/>
        <v>0</v>
      </c>
      <c r="BJ262" s="17" t="s">
        <v>8</v>
      </c>
      <c r="BK262" s="219">
        <f t="shared" si="9"/>
        <v>0</v>
      </c>
      <c r="BL262" s="17" t="s">
        <v>138</v>
      </c>
      <c r="BM262" s="218" t="s">
        <v>394</v>
      </c>
    </row>
    <row r="263" spans="1:65" s="2" customFormat="1" ht="21.75" customHeight="1">
      <c r="A263" s="34"/>
      <c r="B263" s="35"/>
      <c r="C263" s="208" t="s">
        <v>395</v>
      </c>
      <c r="D263" s="208" t="s">
        <v>133</v>
      </c>
      <c r="E263" s="209" t="s">
        <v>396</v>
      </c>
      <c r="F263" s="210" t="s">
        <v>397</v>
      </c>
      <c r="G263" s="211" t="s">
        <v>136</v>
      </c>
      <c r="H263" s="212">
        <v>3.5</v>
      </c>
      <c r="I263" s="213"/>
      <c r="J263" s="212">
        <f t="shared" si="0"/>
        <v>0</v>
      </c>
      <c r="K263" s="210" t="s">
        <v>137</v>
      </c>
      <c r="L263" s="39"/>
      <c r="M263" s="214" t="s">
        <v>1</v>
      </c>
      <c r="N263" s="215" t="s">
        <v>41</v>
      </c>
      <c r="O263" s="71"/>
      <c r="P263" s="216">
        <f t="shared" si="1"/>
        <v>0</v>
      </c>
      <c r="Q263" s="216">
        <v>0</v>
      </c>
      <c r="R263" s="216">
        <f t="shared" si="2"/>
        <v>0</v>
      </c>
      <c r="S263" s="216">
        <v>0</v>
      </c>
      <c r="T263" s="217">
        <f t="shared" si="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8" t="s">
        <v>138</v>
      </c>
      <c r="AT263" s="218" t="s">
        <v>133</v>
      </c>
      <c r="AU263" s="218" t="s">
        <v>84</v>
      </c>
      <c r="AY263" s="17" t="s">
        <v>131</v>
      </c>
      <c r="BE263" s="219">
        <f t="shared" si="4"/>
        <v>0</v>
      </c>
      <c r="BF263" s="219">
        <f t="shared" si="5"/>
        <v>0</v>
      </c>
      <c r="BG263" s="219">
        <f t="shared" si="6"/>
        <v>0</v>
      </c>
      <c r="BH263" s="219">
        <f t="shared" si="7"/>
        <v>0</v>
      </c>
      <c r="BI263" s="219">
        <f t="shared" si="8"/>
        <v>0</v>
      </c>
      <c r="BJ263" s="17" t="s">
        <v>8</v>
      </c>
      <c r="BK263" s="219">
        <f t="shared" si="9"/>
        <v>0</v>
      </c>
      <c r="BL263" s="17" t="s">
        <v>138</v>
      </c>
      <c r="BM263" s="218" t="s">
        <v>398</v>
      </c>
    </row>
    <row r="264" spans="1:65" s="2" customFormat="1" ht="16.5" customHeight="1">
      <c r="A264" s="34"/>
      <c r="B264" s="35"/>
      <c r="C264" s="208" t="s">
        <v>399</v>
      </c>
      <c r="D264" s="208" t="s">
        <v>133</v>
      </c>
      <c r="E264" s="209" t="s">
        <v>400</v>
      </c>
      <c r="F264" s="210" t="s">
        <v>401</v>
      </c>
      <c r="G264" s="211" t="s">
        <v>136</v>
      </c>
      <c r="H264" s="212">
        <v>3.5</v>
      </c>
      <c r="I264" s="213"/>
      <c r="J264" s="212">
        <f t="shared" si="0"/>
        <v>0</v>
      </c>
      <c r="K264" s="210" t="s">
        <v>137</v>
      </c>
      <c r="L264" s="39"/>
      <c r="M264" s="214" t="s">
        <v>1</v>
      </c>
      <c r="N264" s="215" t="s">
        <v>41</v>
      </c>
      <c r="O264" s="71"/>
      <c r="P264" s="216">
        <f t="shared" si="1"/>
        <v>0</v>
      </c>
      <c r="Q264" s="216">
        <v>0</v>
      </c>
      <c r="R264" s="216">
        <f t="shared" si="2"/>
        <v>0</v>
      </c>
      <c r="S264" s="216">
        <v>0</v>
      </c>
      <c r="T264" s="217">
        <f t="shared" si="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8" t="s">
        <v>138</v>
      </c>
      <c r="AT264" s="218" t="s">
        <v>133</v>
      </c>
      <c r="AU264" s="218" t="s">
        <v>84</v>
      </c>
      <c r="AY264" s="17" t="s">
        <v>131</v>
      </c>
      <c r="BE264" s="219">
        <f t="shared" si="4"/>
        <v>0</v>
      </c>
      <c r="BF264" s="219">
        <f t="shared" si="5"/>
        <v>0</v>
      </c>
      <c r="BG264" s="219">
        <f t="shared" si="6"/>
        <v>0</v>
      </c>
      <c r="BH264" s="219">
        <f t="shared" si="7"/>
        <v>0</v>
      </c>
      <c r="BI264" s="219">
        <f t="shared" si="8"/>
        <v>0</v>
      </c>
      <c r="BJ264" s="17" t="s">
        <v>8</v>
      </c>
      <c r="BK264" s="219">
        <f t="shared" si="9"/>
        <v>0</v>
      </c>
      <c r="BL264" s="17" t="s">
        <v>138</v>
      </c>
      <c r="BM264" s="218" t="s">
        <v>402</v>
      </c>
    </row>
    <row r="265" spans="1:65" s="2" customFormat="1" ht="16.5" customHeight="1">
      <c r="A265" s="34"/>
      <c r="B265" s="35"/>
      <c r="C265" s="208" t="s">
        <v>403</v>
      </c>
      <c r="D265" s="208" t="s">
        <v>133</v>
      </c>
      <c r="E265" s="209" t="s">
        <v>404</v>
      </c>
      <c r="F265" s="210" t="s">
        <v>405</v>
      </c>
      <c r="G265" s="211" t="s">
        <v>136</v>
      </c>
      <c r="H265" s="212">
        <v>3.5</v>
      </c>
      <c r="I265" s="213"/>
      <c r="J265" s="212">
        <f t="shared" si="0"/>
        <v>0</v>
      </c>
      <c r="K265" s="210" t="s">
        <v>137</v>
      </c>
      <c r="L265" s="39"/>
      <c r="M265" s="214" t="s">
        <v>1</v>
      </c>
      <c r="N265" s="215" t="s">
        <v>41</v>
      </c>
      <c r="O265" s="71"/>
      <c r="P265" s="216">
        <f t="shared" si="1"/>
        <v>0</v>
      </c>
      <c r="Q265" s="216">
        <v>0</v>
      </c>
      <c r="R265" s="216">
        <f t="shared" si="2"/>
        <v>0</v>
      </c>
      <c r="S265" s="216">
        <v>0</v>
      </c>
      <c r="T265" s="217">
        <f t="shared" si="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8" t="s">
        <v>138</v>
      </c>
      <c r="AT265" s="218" t="s">
        <v>133</v>
      </c>
      <c r="AU265" s="218" t="s">
        <v>84</v>
      </c>
      <c r="AY265" s="17" t="s">
        <v>131</v>
      </c>
      <c r="BE265" s="219">
        <f t="shared" si="4"/>
        <v>0</v>
      </c>
      <c r="BF265" s="219">
        <f t="shared" si="5"/>
        <v>0</v>
      </c>
      <c r="BG265" s="219">
        <f t="shared" si="6"/>
        <v>0</v>
      </c>
      <c r="BH265" s="219">
        <f t="shared" si="7"/>
        <v>0</v>
      </c>
      <c r="BI265" s="219">
        <f t="shared" si="8"/>
        <v>0</v>
      </c>
      <c r="BJ265" s="17" t="s">
        <v>8</v>
      </c>
      <c r="BK265" s="219">
        <f t="shared" si="9"/>
        <v>0</v>
      </c>
      <c r="BL265" s="17" t="s">
        <v>138</v>
      </c>
      <c r="BM265" s="218" t="s">
        <v>406</v>
      </c>
    </row>
    <row r="266" spans="1:65" s="2" customFormat="1" ht="16.5" customHeight="1">
      <c r="A266" s="34"/>
      <c r="B266" s="35"/>
      <c r="C266" s="208" t="s">
        <v>407</v>
      </c>
      <c r="D266" s="208" t="s">
        <v>133</v>
      </c>
      <c r="E266" s="209" t="s">
        <v>408</v>
      </c>
      <c r="F266" s="210" t="s">
        <v>409</v>
      </c>
      <c r="G266" s="211" t="s">
        <v>136</v>
      </c>
      <c r="H266" s="212">
        <v>351.5</v>
      </c>
      <c r="I266" s="213"/>
      <c r="J266" s="212">
        <f t="shared" si="0"/>
        <v>0</v>
      </c>
      <c r="K266" s="210" t="s">
        <v>137</v>
      </c>
      <c r="L266" s="39"/>
      <c r="M266" s="214" t="s">
        <v>1</v>
      </c>
      <c r="N266" s="215" t="s">
        <v>41</v>
      </c>
      <c r="O266" s="71"/>
      <c r="P266" s="216">
        <f t="shared" si="1"/>
        <v>0</v>
      </c>
      <c r="Q266" s="216">
        <v>0.0005</v>
      </c>
      <c r="R266" s="216">
        <f t="shared" si="2"/>
        <v>0.17575000000000002</v>
      </c>
      <c r="S266" s="216">
        <v>0</v>
      </c>
      <c r="T266" s="217">
        <f t="shared" si="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8" t="s">
        <v>138</v>
      </c>
      <c r="AT266" s="218" t="s">
        <v>133</v>
      </c>
      <c r="AU266" s="218" t="s">
        <v>84</v>
      </c>
      <c r="AY266" s="17" t="s">
        <v>131</v>
      </c>
      <c r="BE266" s="219">
        <f t="shared" si="4"/>
        <v>0</v>
      </c>
      <c r="BF266" s="219">
        <f t="shared" si="5"/>
        <v>0</v>
      </c>
      <c r="BG266" s="219">
        <f t="shared" si="6"/>
        <v>0</v>
      </c>
      <c r="BH266" s="219">
        <f t="shared" si="7"/>
        <v>0</v>
      </c>
      <c r="BI266" s="219">
        <f t="shared" si="8"/>
        <v>0</v>
      </c>
      <c r="BJ266" s="17" t="s">
        <v>8</v>
      </c>
      <c r="BK266" s="219">
        <f t="shared" si="9"/>
        <v>0</v>
      </c>
      <c r="BL266" s="17" t="s">
        <v>138</v>
      </c>
      <c r="BM266" s="218" t="s">
        <v>410</v>
      </c>
    </row>
    <row r="267" spans="2:51" s="13" customFormat="1" ht="11.25">
      <c r="B267" s="220"/>
      <c r="C267" s="221"/>
      <c r="D267" s="222" t="s">
        <v>144</v>
      </c>
      <c r="E267" s="223" t="s">
        <v>1</v>
      </c>
      <c r="F267" s="224" t="s">
        <v>411</v>
      </c>
      <c r="G267" s="221"/>
      <c r="H267" s="225">
        <v>56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144</v>
      </c>
      <c r="AU267" s="231" t="s">
        <v>84</v>
      </c>
      <c r="AV267" s="13" t="s">
        <v>84</v>
      </c>
      <c r="AW267" s="13" t="s">
        <v>32</v>
      </c>
      <c r="AX267" s="13" t="s">
        <v>76</v>
      </c>
      <c r="AY267" s="231" t="s">
        <v>131</v>
      </c>
    </row>
    <row r="268" spans="2:51" s="14" customFormat="1" ht="11.25">
      <c r="B268" s="232"/>
      <c r="C268" s="233"/>
      <c r="D268" s="222" t="s">
        <v>144</v>
      </c>
      <c r="E268" s="234" t="s">
        <v>1</v>
      </c>
      <c r="F268" s="235" t="s">
        <v>412</v>
      </c>
      <c r="G268" s="233"/>
      <c r="H268" s="234" t="s">
        <v>1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144</v>
      </c>
      <c r="AU268" s="241" t="s">
        <v>84</v>
      </c>
      <c r="AV268" s="14" t="s">
        <v>8</v>
      </c>
      <c r="AW268" s="14" t="s">
        <v>32</v>
      </c>
      <c r="AX268" s="14" t="s">
        <v>76</v>
      </c>
      <c r="AY268" s="241" t="s">
        <v>131</v>
      </c>
    </row>
    <row r="269" spans="2:51" s="13" customFormat="1" ht="11.25">
      <c r="B269" s="220"/>
      <c r="C269" s="221"/>
      <c r="D269" s="222" t="s">
        <v>144</v>
      </c>
      <c r="E269" s="223" t="s">
        <v>1</v>
      </c>
      <c r="F269" s="224" t="s">
        <v>413</v>
      </c>
      <c r="G269" s="221"/>
      <c r="H269" s="225">
        <v>90.3</v>
      </c>
      <c r="I269" s="226"/>
      <c r="J269" s="221"/>
      <c r="K269" s="221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144</v>
      </c>
      <c r="AU269" s="231" t="s">
        <v>84</v>
      </c>
      <c r="AV269" s="13" t="s">
        <v>84</v>
      </c>
      <c r="AW269" s="13" t="s">
        <v>32</v>
      </c>
      <c r="AX269" s="13" t="s">
        <v>76</v>
      </c>
      <c r="AY269" s="231" t="s">
        <v>131</v>
      </c>
    </row>
    <row r="270" spans="2:51" s="13" customFormat="1" ht="11.25">
      <c r="B270" s="220"/>
      <c r="C270" s="221"/>
      <c r="D270" s="222" t="s">
        <v>144</v>
      </c>
      <c r="E270" s="223" t="s">
        <v>1</v>
      </c>
      <c r="F270" s="224" t="s">
        <v>362</v>
      </c>
      <c r="G270" s="221"/>
      <c r="H270" s="225">
        <v>166.5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144</v>
      </c>
      <c r="AU270" s="231" t="s">
        <v>84</v>
      </c>
      <c r="AV270" s="13" t="s">
        <v>84</v>
      </c>
      <c r="AW270" s="13" t="s">
        <v>32</v>
      </c>
      <c r="AX270" s="13" t="s">
        <v>76</v>
      </c>
      <c r="AY270" s="231" t="s">
        <v>131</v>
      </c>
    </row>
    <row r="271" spans="2:51" s="13" customFormat="1" ht="11.25">
      <c r="B271" s="220"/>
      <c r="C271" s="221"/>
      <c r="D271" s="222" t="s">
        <v>144</v>
      </c>
      <c r="E271" s="223" t="s">
        <v>1</v>
      </c>
      <c r="F271" s="224" t="s">
        <v>414</v>
      </c>
      <c r="G271" s="221"/>
      <c r="H271" s="225">
        <v>38.7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144</v>
      </c>
      <c r="AU271" s="231" t="s">
        <v>84</v>
      </c>
      <c r="AV271" s="13" t="s">
        <v>84</v>
      </c>
      <c r="AW271" s="13" t="s">
        <v>32</v>
      </c>
      <c r="AX271" s="13" t="s">
        <v>76</v>
      </c>
      <c r="AY271" s="231" t="s">
        <v>131</v>
      </c>
    </row>
    <row r="272" spans="2:51" s="15" customFormat="1" ht="11.25">
      <c r="B272" s="242"/>
      <c r="C272" s="243"/>
      <c r="D272" s="222" t="s">
        <v>144</v>
      </c>
      <c r="E272" s="244" t="s">
        <v>1</v>
      </c>
      <c r="F272" s="245" t="s">
        <v>158</v>
      </c>
      <c r="G272" s="243"/>
      <c r="H272" s="246">
        <v>351.5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144</v>
      </c>
      <c r="AU272" s="252" t="s">
        <v>84</v>
      </c>
      <c r="AV272" s="15" t="s">
        <v>138</v>
      </c>
      <c r="AW272" s="15" t="s">
        <v>32</v>
      </c>
      <c r="AX272" s="15" t="s">
        <v>8</v>
      </c>
      <c r="AY272" s="252" t="s">
        <v>131</v>
      </c>
    </row>
    <row r="273" spans="1:65" s="2" customFormat="1" ht="16.5" customHeight="1">
      <c r="A273" s="34"/>
      <c r="B273" s="35"/>
      <c r="C273" s="208" t="s">
        <v>415</v>
      </c>
      <c r="D273" s="208" t="s">
        <v>133</v>
      </c>
      <c r="E273" s="209" t="s">
        <v>416</v>
      </c>
      <c r="F273" s="210" t="s">
        <v>417</v>
      </c>
      <c r="G273" s="211" t="s">
        <v>418</v>
      </c>
      <c r="H273" s="212">
        <v>1</v>
      </c>
      <c r="I273" s="213"/>
      <c r="J273" s="212">
        <f>ROUND(I273*H273,0)</f>
        <v>0</v>
      </c>
      <c r="K273" s="210" t="s">
        <v>1</v>
      </c>
      <c r="L273" s="39"/>
      <c r="M273" s="214" t="s">
        <v>1</v>
      </c>
      <c r="N273" s="215" t="s">
        <v>41</v>
      </c>
      <c r="O273" s="71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8" t="s">
        <v>138</v>
      </c>
      <c r="AT273" s="218" t="s">
        <v>133</v>
      </c>
      <c r="AU273" s="218" t="s">
        <v>84</v>
      </c>
      <c r="AY273" s="17" t="s">
        <v>131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7" t="s">
        <v>8</v>
      </c>
      <c r="BK273" s="219">
        <f>ROUND(I273*H273,0)</f>
        <v>0</v>
      </c>
      <c r="BL273" s="17" t="s">
        <v>138</v>
      </c>
      <c r="BM273" s="218" t="s">
        <v>419</v>
      </c>
    </row>
    <row r="274" spans="2:63" s="12" customFormat="1" ht="22.9" customHeight="1">
      <c r="B274" s="192"/>
      <c r="C274" s="193"/>
      <c r="D274" s="194" t="s">
        <v>75</v>
      </c>
      <c r="E274" s="206" t="s">
        <v>420</v>
      </c>
      <c r="F274" s="206" t="s">
        <v>421</v>
      </c>
      <c r="G274" s="193"/>
      <c r="H274" s="193"/>
      <c r="I274" s="196"/>
      <c r="J274" s="207">
        <f>BK274</f>
        <v>0</v>
      </c>
      <c r="K274" s="193"/>
      <c r="L274" s="198"/>
      <c r="M274" s="199"/>
      <c r="N274" s="200"/>
      <c r="O274" s="200"/>
      <c r="P274" s="201">
        <f>SUM(P275:P278)</f>
        <v>0</v>
      </c>
      <c r="Q274" s="200"/>
      <c r="R274" s="201">
        <f>SUM(R275:R278)</f>
        <v>0</v>
      </c>
      <c r="S274" s="200"/>
      <c r="T274" s="202">
        <f>SUM(T275:T278)</f>
        <v>0</v>
      </c>
      <c r="AR274" s="203" t="s">
        <v>8</v>
      </c>
      <c r="AT274" s="204" t="s">
        <v>75</v>
      </c>
      <c r="AU274" s="204" t="s">
        <v>8</v>
      </c>
      <c r="AY274" s="203" t="s">
        <v>131</v>
      </c>
      <c r="BK274" s="205">
        <f>SUM(BK275:BK278)</f>
        <v>0</v>
      </c>
    </row>
    <row r="275" spans="1:65" s="2" customFormat="1" ht="21.75" customHeight="1">
      <c r="A275" s="34"/>
      <c r="B275" s="35"/>
      <c r="C275" s="208" t="s">
        <v>422</v>
      </c>
      <c r="D275" s="208" t="s">
        <v>133</v>
      </c>
      <c r="E275" s="209" t="s">
        <v>423</v>
      </c>
      <c r="F275" s="210" t="s">
        <v>424</v>
      </c>
      <c r="G275" s="211" t="s">
        <v>181</v>
      </c>
      <c r="H275" s="212">
        <v>186.76</v>
      </c>
      <c r="I275" s="213"/>
      <c r="J275" s="212">
        <f>ROUND(I275*H275,0)</f>
        <v>0</v>
      </c>
      <c r="K275" s="210" t="s">
        <v>137</v>
      </c>
      <c r="L275" s="39"/>
      <c r="M275" s="214" t="s">
        <v>1</v>
      </c>
      <c r="N275" s="215" t="s">
        <v>41</v>
      </c>
      <c r="O275" s="71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8" t="s">
        <v>138</v>
      </c>
      <c r="AT275" s="218" t="s">
        <v>133</v>
      </c>
      <c r="AU275" s="218" t="s">
        <v>84</v>
      </c>
      <c r="AY275" s="17" t="s">
        <v>131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7" t="s">
        <v>8</v>
      </c>
      <c r="BK275" s="219">
        <f>ROUND(I275*H275,0)</f>
        <v>0</v>
      </c>
      <c r="BL275" s="17" t="s">
        <v>138</v>
      </c>
      <c r="BM275" s="218" t="s">
        <v>425</v>
      </c>
    </row>
    <row r="276" spans="1:65" s="2" customFormat="1" ht="21.75" customHeight="1">
      <c r="A276" s="34"/>
      <c r="B276" s="35"/>
      <c r="C276" s="208" t="s">
        <v>426</v>
      </c>
      <c r="D276" s="208" t="s">
        <v>133</v>
      </c>
      <c r="E276" s="209" t="s">
        <v>427</v>
      </c>
      <c r="F276" s="210" t="s">
        <v>428</v>
      </c>
      <c r="G276" s="211" t="s">
        <v>181</v>
      </c>
      <c r="H276" s="212">
        <v>1867.6</v>
      </c>
      <c r="I276" s="213"/>
      <c r="J276" s="212">
        <f>ROUND(I276*H276,0)</f>
        <v>0</v>
      </c>
      <c r="K276" s="210" t="s">
        <v>137</v>
      </c>
      <c r="L276" s="39"/>
      <c r="M276" s="214" t="s">
        <v>1</v>
      </c>
      <c r="N276" s="215" t="s">
        <v>41</v>
      </c>
      <c r="O276" s="71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8" t="s">
        <v>138</v>
      </c>
      <c r="AT276" s="218" t="s">
        <v>133</v>
      </c>
      <c r="AU276" s="218" t="s">
        <v>84</v>
      </c>
      <c r="AY276" s="17" t="s">
        <v>131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7" t="s">
        <v>8</v>
      </c>
      <c r="BK276" s="219">
        <f>ROUND(I276*H276,0)</f>
        <v>0</v>
      </c>
      <c r="BL276" s="17" t="s">
        <v>138</v>
      </c>
      <c r="BM276" s="218" t="s">
        <v>429</v>
      </c>
    </row>
    <row r="277" spans="2:51" s="13" customFormat="1" ht="11.25">
      <c r="B277" s="220"/>
      <c r="C277" s="221"/>
      <c r="D277" s="222" t="s">
        <v>144</v>
      </c>
      <c r="E277" s="221"/>
      <c r="F277" s="224" t="s">
        <v>430</v>
      </c>
      <c r="G277" s="221"/>
      <c r="H277" s="225">
        <v>1867.6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144</v>
      </c>
      <c r="AU277" s="231" t="s">
        <v>84</v>
      </c>
      <c r="AV277" s="13" t="s">
        <v>84</v>
      </c>
      <c r="AW277" s="13" t="s">
        <v>4</v>
      </c>
      <c r="AX277" s="13" t="s">
        <v>8</v>
      </c>
      <c r="AY277" s="231" t="s">
        <v>131</v>
      </c>
    </row>
    <row r="278" spans="1:65" s="2" customFormat="1" ht="44.25" customHeight="1">
      <c r="A278" s="34"/>
      <c r="B278" s="35"/>
      <c r="C278" s="208" t="s">
        <v>431</v>
      </c>
      <c r="D278" s="208" t="s">
        <v>133</v>
      </c>
      <c r="E278" s="209" t="s">
        <v>432</v>
      </c>
      <c r="F278" s="210" t="s">
        <v>433</v>
      </c>
      <c r="G278" s="211" t="s">
        <v>181</v>
      </c>
      <c r="H278" s="212">
        <v>186.76</v>
      </c>
      <c r="I278" s="213"/>
      <c r="J278" s="212">
        <f>ROUND(I278*H278,0)</f>
        <v>0</v>
      </c>
      <c r="K278" s="210" t="s">
        <v>137</v>
      </c>
      <c r="L278" s="39"/>
      <c r="M278" s="214" t="s">
        <v>1</v>
      </c>
      <c r="N278" s="215" t="s">
        <v>41</v>
      </c>
      <c r="O278" s="71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8" t="s">
        <v>138</v>
      </c>
      <c r="AT278" s="218" t="s">
        <v>133</v>
      </c>
      <c r="AU278" s="218" t="s">
        <v>84</v>
      </c>
      <c r="AY278" s="17" t="s">
        <v>131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7" t="s">
        <v>8</v>
      </c>
      <c r="BK278" s="219">
        <f>ROUND(I278*H278,0)</f>
        <v>0</v>
      </c>
      <c r="BL278" s="17" t="s">
        <v>138</v>
      </c>
      <c r="BM278" s="218" t="s">
        <v>434</v>
      </c>
    </row>
    <row r="279" spans="2:63" s="12" customFormat="1" ht="22.9" customHeight="1">
      <c r="B279" s="192"/>
      <c r="C279" s="193"/>
      <c r="D279" s="194" t="s">
        <v>75</v>
      </c>
      <c r="E279" s="206" t="s">
        <v>435</v>
      </c>
      <c r="F279" s="206" t="s">
        <v>436</v>
      </c>
      <c r="G279" s="193"/>
      <c r="H279" s="193"/>
      <c r="I279" s="196"/>
      <c r="J279" s="207">
        <f>BK279</f>
        <v>0</v>
      </c>
      <c r="K279" s="193"/>
      <c r="L279" s="198"/>
      <c r="M279" s="199"/>
      <c r="N279" s="200"/>
      <c r="O279" s="200"/>
      <c r="P279" s="201">
        <f>P280</f>
        <v>0</v>
      </c>
      <c r="Q279" s="200"/>
      <c r="R279" s="201">
        <f>R280</f>
        <v>0</v>
      </c>
      <c r="S279" s="200"/>
      <c r="T279" s="202">
        <f>T280</f>
        <v>0</v>
      </c>
      <c r="AR279" s="203" t="s">
        <v>8</v>
      </c>
      <c r="AT279" s="204" t="s">
        <v>75</v>
      </c>
      <c r="AU279" s="204" t="s">
        <v>8</v>
      </c>
      <c r="AY279" s="203" t="s">
        <v>131</v>
      </c>
      <c r="BK279" s="205">
        <f>BK280</f>
        <v>0</v>
      </c>
    </row>
    <row r="280" spans="1:65" s="2" customFormat="1" ht="21.75" customHeight="1">
      <c r="A280" s="34"/>
      <c r="B280" s="35"/>
      <c r="C280" s="208" t="s">
        <v>437</v>
      </c>
      <c r="D280" s="208" t="s">
        <v>133</v>
      </c>
      <c r="E280" s="209" t="s">
        <v>438</v>
      </c>
      <c r="F280" s="210" t="s">
        <v>439</v>
      </c>
      <c r="G280" s="211" t="s">
        <v>181</v>
      </c>
      <c r="H280" s="212">
        <v>755.16</v>
      </c>
      <c r="I280" s="213"/>
      <c r="J280" s="212">
        <f>ROUND(I280*H280,0)</f>
        <v>0</v>
      </c>
      <c r="K280" s="210" t="s">
        <v>137</v>
      </c>
      <c r="L280" s="39"/>
      <c r="M280" s="214" t="s">
        <v>1</v>
      </c>
      <c r="N280" s="215" t="s">
        <v>41</v>
      </c>
      <c r="O280" s="71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8" t="s">
        <v>138</v>
      </c>
      <c r="AT280" s="218" t="s">
        <v>133</v>
      </c>
      <c r="AU280" s="218" t="s">
        <v>84</v>
      </c>
      <c r="AY280" s="17" t="s">
        <v>131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7" t="s">
        <v>8</v>
      </c>
      <c r="BK280" s="219">
        <f>ROUND(I280*H280,0)</f>
        <v>0</v>
      </c>
      <c r="BL280" s="17" t="s">
        <v>138</v>
      </c>
      <c r="BM280" s="218" t="s">
        <v>440</v>
      </c>
    </row>
    <row r="281" spans="2:63" s="12" customFormat="1" ht="25.9" customHeight="1">
      <c r="B281" s="192"/>
      <c r="C281" s="193"/>
      <c r="D281" s="194" t="s">
        <v>75</v>
      </c>
      <c r="E281" s="195" t="s">
        <v>441</v>
      </c>
      <c r="F281" s="195" t="s">
        <v>442</v>
      </c>
      <c r="G281" s="193"/>
      <c r="H281" s="193"/>
      <c r="I281" s="196"/>
      <c r="J281" s="197">
        <f>BK281</f>
        <v>0</v>
      </c>
      <c r="K281" s="193"/>
      <c r="L281" s="198"/>
      <c r="M281" s="199"/>
      <c r="N281" s="200"/>
      <c r="O281" s="200"/>
      <c r="P281" s="201">
        <f>P282+P295+P301</f>
        <v>0</v>
      </c>
      <c r="Q281" s="200"/>
      <c r="R281" s="201">
        <f>R282+R295+R301</f>
        <v>0.5153205000000001</v>
      </c>
      <c r="S281" s="200"/>
      <c r="T281" s="202">
        <f>T282+T295+T301</f>
        <v>0</v>
      </c>
      <c r="AR281" s="203" t="s">
        <v>84</v>
      </c>
      <c r="AT281" s="204" t="s">
        <v>75</v>
      </c>
      <c r="AU281" s="204" t="s">
        <v>76</v>
      </c>
      <c r="AY281" s="203" t="s">
        <v>131</v>
      </c>
      <c r="BK281" s="205">
        <f>BK282+BK295+BK301</f>
        <v>0</v>
      </c>
    </row>
    <row r="282" spans="2:63" s="12" customFormat="1" ht="22.9" customHeight="1">
      <c r="B282" s="192"/>
      <c r="C282" s="193"/>
      <c r="D282" s="194" t="s">
        <v>75</v>
      </c>
      <c r="E282" s="206" t="s">
        <v>443</v>
      </c>
      <c r="F282" s="206" t="s">
        <v>444</v>
      </c>
      <c r="G282" s="193"/>
      <c r="H282" s="193"/>
      <c r="I282" s="196"/>
      <c r="J282" s="207">
        <f>BK282</f>
        <v>0</v>
      </c>
      <c r="K282" s="193"/>
      <c r="L282" s="198"/>
      <c r="M282" s="199"/>
      <c r="N282" s="200"/>
      <c r="O282" s="200"/>
      <c r="P282" s="201">
        <f>SUM(P283:P294)</f>
        <v>0</v>
      </c>
      <c r="Q282" s="200"/>
      <c r="R282" s="201">
        <f>SUM(R283:R294)</f>
        <v>0.16899999999999998</v>
      </c>
      <c r="S282" s="200"/>
      <c r="T282" s="202">
        <f>SUM(T283:T294)</f>
        <v>0</v>
      </c>
      <c r="AR282" s="203" t="s">
        <v>84</v>
      </c>
      <c r="AT282" s="204" t="s">
        <v>75</v>
      </c>
      <c r="AU282" s="204" t="s">
        <v>8</v>
      </c>
      <c r="AY282" s="203" t="s">
        <v>131</v>
      </c>
      <c r="BK282" s="205">
        <f>SUM(BK283:BK294)</f>
        <v>0</v>
      </c>
    </row>
    <row r="283" spans="1:65" s="2" customFormat="1" ht="21.75" customHeight="1">
      <c r="A283" s="34"/>
      <c r="B283" s="35"/>
      <c r="C283" s="208" t="s">
        <v>445</v>
      </c>
      <c r="D283" s="208" t="s">
        <v>133</v>
      </c>
      <c r="E283" s="209" t="s">
        <v>446</v>
      </c>
      <c r="F283" s="210" t="s">
        <v>447</v>
      </c>
      <c r="G283" s="211" t="s">
        <v>136</v>
      </c>
      <c r="H283" s="212">
        <v>6</v>
      </c>
      <c r="I283" s="213"/>
      <c r="J283" s="212">
        <f>ROUND(I283*H283,0)</f>
        <v>0</v>
      </c>
      <c r="K283" s="210" t="s">
        <v>137</v>
      </c>
      <c r="L283" s="39"/>
      <c r="M283" s="214" t="s">
        <v>1</v>
      </c>
      <c r="N283" s="215" t="s">
        <v>41</v>
      </c>
      <c r="O283" s="71"/>
      <c r="P283" s="216">
        <f>O283*H283</f>
        <v>0</v>
      </c>
      <c r="Q283" s="216">
        <v>0.0004</v>
      </c>
      <c r="R283" s="216">
        <f>Q283*H283</f>
        <v>0.0024000000000000002</v>
      </c>
      <c r="S283" s="216">
        <v>0</v>
      </c>
      <c r="T283" s="21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8" t="s">
        <v>222</v>
      </c>
      <c r="AT283" s="218" t="s">
        <v>133</v>
      </c>
      <c r="AU283" s="218" t="s">
        <v>84</v>
      </c>
      <c r="AY283" s="17" t="s">
        <v>131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7" t="s">
        <v>8</v>
      </c>
      <c r="BK283" s="219">
        <f>ROUND(I283*H283,0)</f>
        <v>0</v>
      </c>
      <c r="BL283" s="17" t="s">
        <v>222</v>
      </c>
      <c r="BM283" s="218" t="s">
        <v>448</v>
      </c>
    </row>
    <row r="284" spans="2:51" s="14" customFormat="1" ht="11.25">
      <c r="B284" s="232"/>
      <c r="C284" s="233"/>
      <c r="D284" s="222" t="s">
        <v>144</v>
      </c>
      <c r="E284" s="234" t="s">
        <v>1</v>
      </c>
      <c r="F284" s="235" t="s">
        <v>449</v>
      </c>
      <c r="G284" s="233"/>
      <c r="H284" s="234" t="s">
        <v>1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144</v>
      </c>
      <c r="AU284" s="241" t="s">
        <v>84</v>
      </c>
      <c r="AV284" s="14" t="s">
        <v>8</v>
      </c>
      <c r="AW284" s="14" t="s">
        <v>32</v>
      </c>
      <c r="AX284" s="14" t="s">
        <v>76</v>
      </c>
      <c r="AY284" s="241" t="s">
        <v>131</v>
      </c>
    </row>
    <row r="285" spans="2:51" s="13" customFormat="1" ht="11.25">
      <c r="B285" s="220"/>
      <c r="C285" s="221"/>
      <c r="D285" s="222" t="s">
        <v>144</v>
      </c>
      <c r="E285" s="223" t="s">
        <v>1</v>
      </c>
      <c r="F285" s="224" t="s">
        <v>450</v>
      </c>
      <c r="G285" s="221"/>
      <c r="H285" s="225">
        <v>6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144</v>
      </c>
      <c r="AU285" s="231" t="s">
        <v>84</v>
      </c>
      <c r="AV285" s="13" t="s">
        <v>84</v>
      </c>
      <c r="AW285" s="13" t="s">
        <v>32</v>
      </c>
      <c r="AX285" s="13" t="s">
        <v>8</v>
      </c>
      <c r="AY285" s="231" t="s">
        <v>131</v>
      </c>
    </row>
    <row r="286" spans="1:65" s="2" customFormat="1" ht="21.75" customHeight="1">
      <c r="A286" s="34"/>
      <c r="B286" s="35"/>
      <c r="C286" s="208" t="s">
        <v>451</v>
      </c>
      <c r="D286" s="208" t="s">
        <v>133</v>
      </c>
      <c r="E286" s="209" t="s">
        <v>452</v>
      </c>
      <c r="F286" s="210" t="s">
        <v>453</v>
      </c>
      <c r="G286" s="211" t="s">
        <v>136</v>
      </c>
      <c r="H286" s="212">
        <v>166.5</v>
      </c>
      <c r="I286" s="213"/>
      <c r="J286" s="212">
        <f>ROUND(I286*H286,0)</f>
        <v>0</v>
      </c>
      <c r="K286" s="210" t="s">
        <v>137</v>
      </c>
      <c r="L286" s="39"/>
      <c r="M286" s="214" t="s">
        <v>1</v>
      </c>
      <c r="N286" s="215" t="s">
        <v>41</v>
      </c>
      <c r="O286" s="71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8" t="s">
        <v>222</v>
      </c>
      <c r="AT286" s="218" t="s">
        <v>133</v>
      </c>
      <c r="AU286" s="218" t="s">
        <v>84</v>
      </c>
      <c r="AY286" s="17" t="s">
        <v>131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7" t="s">
        <v>8</v>
      </c>
      <c r="BK286" s="219">
        <f>ROUND(I286*H286,0)</f>
        <v>0</v>
      </c>
      <c r="BL286" s="17" t="s">
        <v>222</v>
      </c>
      <c r="BM286" s="218" t="s">
        <v>454</v>
      </c>
    </row>
    <row r="287" spans="2:51" s="13" customFormat="1" ht="11.25">
      <c r="B287" s="220"/>
      <c r="C287" s="221"/>
      <c r="D287" s="222" t="s">
        <v>144</v>
      </c>
      <c r="E287" s="223" t="s">
        <v>1</v>
      </c>
      <c r="F287" s="224" t="s">
        <v>362</v>
      </c>
      <c r="G287" s="221"/>
      <c r="H287" s="225">
        <v>166.5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144</v>
      </c>
      <c r="AU287" s="231" t="s">
        <v>84</v>
      </c>
      <c r="AV287" s="13" t="s">
        <v>84</v>
      </c>
      <c r="AW287" s="13" t="s">
        <v>32</v>
      </c>
      <c r="AX287" s="13" t="s">
        <v>8</v>
      </c>
      <c r="AY287" s="231" t="s">
        <v>131</v>
      </c>
    </row>
    <row r="288" spans="1:65" s="2" customFormat="1" ht="16.5" customHeight="1">
      <c r="A288" s="34"/>
      <c r="B288" s="35"/>
      <c r="C288" s="253" t="s">
        <v>455</v>
      </c>
      <c r="D288" s="253" t="s">
        <v>178</v>
      </c>
      <c r="E288" s="254" t="s">
        <v>456</v>
      </c>
      <c r="F288" s="255" t="s">
        <v>457</v>
      </c>
      <c r="G288" s="256" t="s">
        <v>458</v>
      </c>
      <c r="H288" s="257">
        <v>66.6</v>
      </c>
      <c r="I288" s="258"/>
      <c r="J288" s="257">
        <f>ROUND(I288*H288,0)</f>
        <v>0</v>
      </c>
      <c r="K288" s="255" t="s">
        <v>137</v>
      </c>
      <c r="L288" s="259"/>
      <c r="M288" s="260" t="s">
        <v>1</v>
      </c>
      <c r="N288" s="261" t="s">
        <v>41</v>
      </c>
      <c r="O288" s="71"/>
      <c r="P288" s="216">
        <f>O288*H288</f>
        <v>0</v>
      </c>
      <c r="Q288" s="216">
        <v>0.001</v>
      </c>
      <c r="R288" s="216">
        <f>Q288*H288</f>
        <v>0.06659999999999999</v>
      </c>
      <c r="S288" s="216">
        <v>0</v>
      </c>
      <c r="T288" s="21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8" t="s">
        <v>299</v>
      </c>
      <c r="AT288" s="218" t="s">
        <v>178</v>
      </c>
      <c r="AU288" s="218" t="s">
        <v>84</v>
      </c>
      <c r="AY288" s="17" t="s">
        <v>131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7" t="s">
        <v>8</v>
      </c>
      <c r="BK288" s="219">
        <f>ROUND(I288*H288,0)</f>
        <v>0</v>
      </c>
      <c r="BL288" s="17" t="s">
        <v>222</v>
      </c>
      <c r="BM288" s="218" t="s">
        <v>459</v>
      </c>
    </row>
    <row r="289" spans="2:51" s="13" customFormat="1" ht="11.25">
      <c r="B289" s="220"/>
      <c r="C289" s="221"/>
      <c r="D289" s="222" t="s">
        <v>144</v>
      </c>
      <c r="E289" s="223" t="s">
        <v>1</v>
      </c>
      <c r="F289" s="224" t="s">
        <v>460</v>
      </c>
      <c r="G289" s="221"/>
      <c r="H289" s="225">
        <v>66.6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144</v>
      </c>
      <c r="AU289" s="231" t="s">
        <v>84</v>
      </c>
      <c r="AV289" s="13" t="s">
        <v>84</v>
      </c>
      <c r="AW289" s="13" t="s">
        <v>32</v>
      </c>
      <c r="AX289" s="13" t="s">
        <v>8</v>
      </c>
      <c r="AY289" s="231" t="s">
        <v>131</v>
      </c>
    </row>
    <row r="290" spans="1:65" s="2" customFormat="1" ht="21.75" customHeight="1">
      <c r="A290" s="34"/>
      <c r="B290" s="35"/>
      <c r="C290" s="208" t="s">
        <v>461</v>
      </c>
      <c r="D290" s="208" t="s">
        <v>133</v>
      </c>
      <c r="E290" s="209" t="s">
        <v>462</v>
      </c>
      <c r="F290" s="210" t="s">
        <v>463</v>
      </c>
      <c r="G290" s="211" t="s">
        <v>136</v>
      </c>
      <c r="H290" s="212">
        <v>333</v>
      </c>
      <c r="I290" s="213"/>
      <c r="J290" s="212">
        <f>ROUND(I290*H290,0)</f>
        <v>0</v>
      </c>
      <c r="K290" s="210" t="s">
        <v>137</v>
      </c>
      <c r="L290" s="39"/>
      <c r="M290" s="214" t="s">
        <v>1</v>
      </c>
      <c r="N290" s="215" t="s">
        <v>41</v>
      </c>
      <c r="O290" s="71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8" t="s">
        <v>222</v>
      </c>
      <c r="AT290" s="218" t="s">
        <v>133</v>
      </c>
      <c r="AU290" s="218" t="s">
        <v>84</v>
      </c>
      <c r="AY290" s="17" t="s">
        <v>131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7" t="s">
        <v>8</v>
      </c>
      <c r="BK290" s="219">
        <f>ROUND(I290*H290,0)</f>
        <v>0</v>
      </c>
      <c r="BL290" s="17" t="s">
        <v>222</v>
      </c>
      <c r="BM290" s="218" t="s">
        <v>464</v>
      </c>
    </row>
    <row r="291" spans="2:51" s="13" customFormat="1" ht="11.25">
      <c r="B291" s="220"/>
      <c r="C291" s="221"/>
      <c r="D291" s="222" t="s">
        <v>144</v>
      </c>
      <c r="E291" s="223" t="s">
        <v>1</v>
      </c>
      <c r="F291" s="224" t="s">
        <v>465</v>
      </c>
      <c r="G291" s="221"/>
      <c r="H291" s="225">
        <v>333</v>
      </c>
      <c r="I291" s="226"/>
      <c r="J291" s="221"/>
      <c r="K291" s="221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144</v>
      </c>
      <c r="AU291" s="231" t="s">
        <v>84</v>
      </c>
      <c r="AV291" s="13" t="s">
        <v>84</v>
      </c>
      <c r="AW291" s="13" t="s">
        <v>32</v>
      </c>
      <c r="AX291" s="13" t="s">
        <v>8</v>
      </c>
      <c r="AY291" s="231" t="s">
        <v>131</v>
      </c>
    </row>
    <row r="292" spans="1:65" s="2" customFormat="1" ht="16.5" customHeight="1">
      <c r="A292" s="34"/>
      <c r="B292" s="35"/>
      <c r="C292" s="253" t="s">
        <v>466</v>
      </c>
      <c r="D292" s="253" t="s">
        <v>178</v>
      </c>
      <c r="E292" s="254" t="s">
        <v>467</v>
      </c>
      <c r="F292" s="255" t="s">
        <v>468</v>
      </c>
      <c r="G292" s="256" t="s">
        <v>181</v>
      </c>
      <c r="H292" s="257">
        <v>0.1</v>
      </c>
      <c r="I292" s="258"/>
      <c r="J292" s="257">
        <f>ROUND(I292*H292,0)</f>
        <v>0</v>
      </c>
      <c r="K292" s="255" t="s">
        <v>137</v>
      </c>
      <c r="L292" s="259"/>
      <c r="M292" s="260" t="s">
        <v>1</v>
      </c>
      <c r="N292" s="261" t="s">
        <v>41</v>
      </c>
      <c r="O292" s="71"/>
      <c r="P292" s="216">
        <f>O292*H292</f>
        <v>0</v>
      </c>
      <c r="Q292" s="216">
        <v>1</v>
      </c>
      <c r="R292" s="216">
        <f>Q292*H292</f>
        <v>0.1</v>
      </c>
      <c r="S292" s="216">
        <v>0</v>
      </c>
      <c r="T292" s="21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8" t="s">
        <v>299</v>
      </c>
      <c r="AT292" s="218" t="s">
        <v>178</v>
      </c>
      <c r="AU292" s="218" t="s">
        <v>84</v>
      </c>
      <c r="AY292" s="17" t="s">
        <v>131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7" t="s">
        <v>8</v>
      </c>
      <c r="BK292" s="219">
        <f>ROUND(I292*H292,0)</f>
        <v>0</v>
      </c>
      <c r="BL292" s="17" t="s">
        <v>222</v>
      </c>
      <c r="BM292" s="218" t="s">
        <v>469</v>
      </c>
    </row>
    <row r="293" spans="2:51" s="13" customFormat="1" ht="11.25">
      <c r="B293" s="220"/>
      <c r="C293" s="221"/>
      <c r="D293" s="222" t="s">
        <v>144</v>
      </c>
      <c r="E293" s="223" t="s">
        <v>1</v>
      </c>
      <c r="F293" s="224" t="s">
        <v>470</v>
      </c>
      <c r="G293" s="221"/>
      <c r="H293" s="225">
        <v>0.1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144</v>
      </c>
      <c r="AU293" s="231" t="s">
        <v>84</v>
      </c>
      <c r="AV293" s="13" t="s">
        <v>84</v>
      </c>
      <c r="AW293" s="13" t="s">
        <v>32</v>
      </c>
      <c r="AX293" s="13" t="s">
        <v>8</v>
      </c>
      <c r="AY293" s="231" t="s">
        <v>131</v>
      </c>
    </row>
    <row r="294" spans="1:65" s="2" customFormat="1" ht="21.75" customHeight="1">
      <c r="A294" s="34"/>
      <c r="B294" s="35"/>
      <c r="C294" s="208" t="s">
        <v>471</v>
      </c>
      <c r="D294" s="208" t="s">
        <v>133</v>
      </c>
      <c r="E294" s="209" t="s">
        <v>472</v>
      </c>
      <c r="F294" s="210" t="s">
        <v>473</v>
      </c>
      <c r="G294" s="211" t="s">
        <v>181</v>
      </c>
      <c r="H294" s="212">
        <v>0.17</v>
      </c>
      <c r="I294" s="213"/>
      <c r="J294" s="212">
        <f>ROUND(I294*H294,0)</f>
        <v>0</v>
      </c>
      <c r="K294" s="210" t="s">
        <v>137</v>
      </c>
      <c r="L294" s="39"/>
      <c r="M294" s="214" t="s">
        <v>1</v>
      </c>
      <c r="N294" s="215" t="s">
        <v>41</v>
      </c>
      <c r="O294" s="71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8" t="s">
        <v>222</v>
      </c>
      <c r="AT294" s="218" t="s">
        <v>133</v>
      </c>
      <c r="AU294" s="218" t="s">
        <v>84</v>
      </c>
      <c r="AY294" s="17" t="s">
        <v>131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7" t="s">
        <v>8</v>
      </c>
      <c r="BK294" s="219">
        <f>ROUND(I294*H294,0)</f>
        <v>0</v>
      </c>
      <c r="BL294" s="17" t="s">
        <v>222</v>
      </c>
      <c r="BM294" s="218" t="s">
        <v>474</v>
      </c>
    </row>
    <row r="295" spans="2:63" s="12" customFormat="1" ht="22.9" customHeight="1">
      <c r="B295" s="192"/>
      <c r="C295" s="193"/>
      <c r="D295" s="194" t="s">
        <v>75</v>
      </c>
      <c r="E295" s="206" t="s">
        <v>475</v>
      </c>
      <c r="F295" s="206" t="s">
        <v>476</v>
      </c>
      <c r="G295" s="193"/>
      <c r="H295" s="193"/>
      <c r="I295" s="196"/>
      <c r="J295" s="207">
        <f>BK295</f>
        <v>0</v>
      </c>
      <c r="K295" s="193"/>
      <c r="L295" s="198"/>
      <c r="M295" s="199"/>
      <c r="N295" s="200"/>
      <c r="O295" s="200"/>
      <c r="P295" s="201">
        <f>SUM(P296:P300)</f>
        <v>0</v>
      </c>
      <c r="Q295" s="200"/>
      <c r="R295" s="201">
        <f>SUM(R296:R300)</f>
        <v>0.0105</v>
      </c>
      <c r="S295" s="200"/>
      <c r="T295" s="202">
        <f>SUM(T296:T300)</f>
        <v>0</v>
      </c>
      <c r="AR295" s="203" t="s">
        <v>84</v>
      </c>
      <c r="AT295" s="204" t="s">
        <v>75</v>
      </c>
      <c r="AU295" s="204" t="s">
        <v>8</v>
      </c>
      <c r="AY295" s="203" t="s">
        <v>131</v>
      </c>
      <c r="BK295" s="205">
        <f>SUM(BK296:BK300)</f>
        <v>0</v>
      </c>
    </row>
    <row r="296" spans="1:65" s="2" customFormat="1" ht="21.75" customHeight="1">
      <c r="A296" s="34"/>
      <c r="B296" s="35"/>
      <c r="C296" s="208" t="s">
        <v>477</v>
      </c>
      <c r="D296" s="208" t="s">
        <v>133</v>
      </c>
      <c r="E296" s="209" t="s">
        <v>478</v>
      </c>
      <c r="F296" s="210" t="s">
        <v>479</v>
      </c>
      <c r="G296" s="211" t="s">
        <v>136</v>
      </c>
      <c r="H296" s="212">
        <v>6</v>
      </c>
      <c r="I296" s="213"/>
      <c r="J296" s="212">
        <f>ROUND(I296*H296,0)</f>
        <v>0</v>
      </c>
      <c r="K296" s="210" t="s">
        <v>137</v>
      </c>
      <c r="L296" s="39"/>
      <c r="M296" s="214" t="s">
        <v>1</v>
      </c>
      <c r="N296" s="215" t="s">
        <v>41</v>
      </c>
      <c r="O296" s="71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8" t="s">
        <v>222</v>
      </c>
      <c r="AT296" s="218" t="s">
        <v>133</v>
      </c>
      <c r="AU296" s="218" t="s">
        <v>84</v>
      </c>
      <c r="AY296" s="17" t="s">
        <v>131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7" t="s">
        <v>8</v>
      </c>
      <c r="BK296" s="219">
        <f>ROUND(I296*H296,0)</f>
        <v>0</v>
      </c>
      <c r="BL296" s="17" t="s">
        <v>222</v>
      </c>
      <c r="BM296" s="218" t="s">
        <v>480</v>
      </c>
    </row>
    <row r="297" spans="2:51" s="14" customFormat="1" ht="11.25">
      <c r="B297" s="232"/>
      <c r="C297" s="233"/>
      <c r="D297" s="222" t="s">
        <v>144</v>
      </c>
      <c r="E297" s="234" t="s">
        <v>1</v>
      </c>
      <c r="F297" s="235" t="s">
        <v>449</v>
      </c>
      <c r="G297" s="233"/>
      <c r="H297" s="234" t="s">
        <v>1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144</v>
      </c>
      <c r="AU297" s="241" t="s">
        <v>84</v>
      </c>
      <c r="AV297" s="14" t="s">
        <v>8</v>
      </c>
      <c r="AW297" s="14" t="s">
        <v>32</v>
      </c>
      <c r="AX297" s="14" t="s">
        <v>76</v>
      </c>
      <c r="AY297" s="241" t="s">
        <v>131</v>
      </c>
    </row>
    <row r="298" spans="2:51" s="13" customFormat="1" ht="11.25">
      <c r="B298" s="220"/>
      <c r="C298" s="221"/>
      <c r="D298" s="222" t="s">
        <v>144</v>
      </c>
      <c r="E298" s="223" t="s">
        <v>1</v>
      </c>
      <c r="F298" s="224" t="s">
        <v>450</v>
      </c>
      <c r="G298" s="221"/>
      <c r="H298" s="225">
        <v>6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144</v>
      </c>
      <c r="AU298" s="231" t="s">
        <v>84</v>
      </c>
      <c r="AV298" s="13" t="s">
        <v>84</v>
      </c>
      <c r="AW298" s="13" t="s">
        <v>32</v>
      </c>
      <c r="AX298" s="13" t="s">
        <v>8</v>
      </c>
      <c r="AY298" s="231" t="s">
        <v>131</v>
      </c>
    </row>
    <row r="299" spans="1:65" s="2" customFormat="1" ht="44.25" customHeight="1">
      <c r="A299" s="34"/>
      <c r="B299" s="35"/>
      <c r="C299" s="253" t="s">
        <v>481</v>
      </c>
      <c r="D299" s="253" t="s">
        <v>178</v>
      </c>
      <c r="E299" s="254" t="s">
        <v>482</v>
      </c>
      <c r="F299" s="255" t="s">
        <v>483</v>
      </c>
      <c r="G299" s="256" t="s">
        <v>136</v>
      </c>
      <c r="H299" s="257">
        <v>7</v>
      </c>
      <c r="I299" s="258"/>
      <c r="J299" s="257">
        <f>ROUND(I299*H299,0)</f>
        <v>0</v>
      </c>
      <c r="K299" s="255" t="s">
        <v>1</v>
      </c>
      <c r="L299" s="259"/>
      <c r="M299" s="260" t="s">
        <v>1</v>
      </c>
      <c r="N299" s="261" t="s">
        <v>41</v>
      </c>
      <c r="O299" s="71"/>
      <c r="P299" s="216">
        <f>O299*H299</f>
        <v>0</v>
      </c>
      <c r="Q299" s="216">
        <v>0.0015</v>
      </c>
      <c r="R299" s="216">
        <f>Q299*H299</f>
        <v>0.0105</v>
      </c>
      <c r="S299" s="216">
        <v>0</v>
      </c>
      <c r="T299" s="21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8" t="s">
        <v>299</v>
      </c>
      <c r="AT299" s="218" t="s">
        <v>178</v>
      </c>
      <c r="AU299" s="218" t="s">
        <v>84</v>
      </c>
      <c r="AY299" s="17" t="s">
        <v>131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7" t="s">
        <v>8</v>
      </c>
      <c r="BK299" s="219">
        <f>ROUND(I299*H299,0)</f>
        <v>0</v>
      </c>
      <c r="BL299" s="17" t="s">
        <v>222</v>
      </c>
      <c r="BM299" s="218" t="s">
        <v>484</v>
      </c>
    </row>
    <row r="300" spans="1:65" s="2" customFormat="1" ht="21.75" customHeight="1">
      <c r="A300" s="34"/>
      <c r="B300" s="35"/>
      <c r="C300" s="208" t="s">
        <v>485</v>
      </c>
      <c r="D300" s="208" t="s">
        <v>133</v>
      </c>
      <c r="E300" s="209" t="s">
        <v>486</v>
      </c>
      <c r="F300" s="210" t="s">
        <v>487</v>
      </c>
      <c r="G300" s="211" t="s">
        <v>181</v>
      </c>
      <c r="H300" s="212">
        <v>0.01</v>
      </c>
      <c r="I300" s="213"/>
      <c r="J300" s="212">
        <f>ROUND(I300*H300,0)</f>
        <v>0</v>
      </c>
      <c r="K300" s="210" t="s">
        <v>137</v>
      </c>
      <c r="L300" s="39"/>
      <c r="M300" s="214" t="s">
        <v>1</v>
      </c>
      <c r="N300" s="215" t="s">
        <v>41</v>
      </c>
      <c r="O300" s="71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8" t="s">
        <v>222</v>
      </c>
      <c r="AT300" s="218" t="s">
        <v>133</v>
      </c>
      <c r="AU300" s="218" t="s">
        <v>84</v>
      </c>
      <c r="AY300" s="17" t="s">
        <v>131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7" t="s">
        <v>8</v>
      </c>
      <c r="BK300" s="219">
        <f>ROUND(I300*H300,0)</f>
        <v>0</v>
      </c>
      <c r="BL300" s="17" t="s">
        <v>222</v>
      </c>
      <c r="BM300" s="218" t="s">
        <v>488</v>
      </c>
    </row>
    <row r="301" spans="2:63" s="12" customFormat="1" ht="22.9" customHeight="1">
      <c r="B301" s="192"/>
      <c r="C301" s="193"/>
      <c r="D301" s="194" t="s">
        <v>75</v>
      </c>
      <c r="E301" s="206" t="s">
        <v>489</v>
      </c>
      <c r="F301" s="206" t="s">
        <v>490</v>
      </c>
      <c r="G301" s="193"/>
      <c r="H301" s="193"/>
      <c r="I301" s="196"/>
      <c r="J301" s="207">
        <f>BK301</f>
        <v>0</v>
      </c>
      <c r="K301" s="193"/>
      <c r="L301" s="198"/>
      <c r="M301" s="199"/>
      <c r="N301" s="200"/>
      <c r="O301" s="200"/>
      <c r="P301" s="201">
        <f>SUM(P302:P306)</f>
        <v>0</v>
      </c>
      <c r="Q301" s="200"/>
      <c r="R301" s="201">
        <f>SUM(R302:R306)</f>
        <v>0.3358205</v>
      </c>
      <c r="S301" s="200"/>
      <c r="T301" s="202">
        <f>SUM(T302:T306)</f>
        <v>0</v>
      </c>
      <c r="AR301" s="203" t="s">
        <v>84</v>
      </c>
      <c r="AT301" s="204" t="s">
        <v>75</v>
      </c>
      <c r="AU301" s="204" t="s">
        <v>8</v>
      </c>
      <c r="AY301" s="203" t="s">
        <v>131</v>
      </c>
      <c r="BK301" s="205">
        <f>SUM(BK302:BK306)</f>
        <v>0</v>
      </c>
    </row>
    <row r="302" spans="1:65" s="2" customFormat="1" ht="21.75" customHeight="1">
      <c r="A302" s="34"/>
      <c r="B302" s="35"/>
      <c r="C302" s="208" t="s">
        <v>491</v>
      </c>
      <c r="D302" s="208" t="s">
        <v>133</v>
      </c>
      <c r="E302" s="209" t="s">
        <v>492</v>
      </c>
      <c r="F302" s="210" t="s">
        <v>493</v>
      </c>
      <c r="G302" s="211" t="s">
        <v>244</v>
      </c>
      <c r="H302" s="212">
        <v>316.41</v>
      </c>
      <c r="I302" s="213"/>
      <c r="J302" s="212">
        <f>ROUND(I302*H302,0)</f>
        <v>0</v>
      </c>
      <c r="K302" s="210" t="s">
        <v>137</v>
      </c>
      <c r="L302" s="39"/>
      <c r="M302" s="214" t="s">
        <v>1</v>
      </c>
      <c r="N302" s="215" t="s">
        <v>41</v>
      </c>
      <c r="O302" s="71"/>
      <c r="P302" s="216">
        <f>O302*H302</f>
        <v>0</v>
      </c>
      <c r="Q302" s="216">
        <v>5E-05</v>
      </c>
      <c r="R302" s="216">
        <f>Q302*H302</f>
        <v>0.0158205</v>
      </c>
      <c r="S302" s="216">
        <v>0</v>
      </c>
      <c r="T302" s="21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8" t="s">
        <v>222</v>
      </c>
      <c r="AT302" s="218" t="s">
        <v>133</v>
      </c>
      <c r="AU302" s="218" t="s">
        <v>84</v>
      </c>
      <c r="AY302" s="17" t="s">
        <v>131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7" t="s">
        <v>8</v>
      </c>
      <c r="BK302" s="219">
        <f>ROUND(I302*H302,0)</f>
        <v>0</v>
      </c>
      <c r="BL302" s="17" t="s">
        <v>222</v>
      </c>
      <c r="BM302" s="218" t="s">
        <v>494</v>
      </c>
    </row>
    <row r="303" spans="2:51" s="14" customFormat="1" ht="11.25">
      <c r="B303" s="232"/>
      <c r="C303" s="233"/>
      <c r="D303" s="222" t="s">
        <v>144</v>
      </c>
      <c r="E303" s="234" t="s">
        <v>1</v>
      </c>
      <c r="F303" s="235" t="s">
        <v>495</v>
      </c>
      <c r="G303" s="233"/>
      <c r="H303" s="234" t="s">
        <v>1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144</v>
      </c>
      <c r="AU303" s="241" t="s">
        <v>84</v>
      </c>
      <c r="AV303" s="14" t="s">
        <v>8</v>
      </c>
      <c r="AW303" s="14" t="s">
        <v>32</v>
      </c>
      <c r="AX303" s="14" t="s">
        <v>76</v>
      </c>
      <c r="AY303" s="241" t="s">
        <v>131</v>
      </c>
    </row>
    <row r="304" spans="2:51" s="13" customFormat="1" ht="11.25">
      <c r="B304" s="220"/>
      <c r="C304" s="221"/>
      <c r="D304" s="222" t="s">
        <v>144</v>
      </c>
      <c r="E304" s="223" t="s">
        <v>1</v>
      </c>
      <c r="F304" s="224" t="s">
        <v>496</v>
      </c>
      <c r="G304" s="221"/>
      <c r="H304" s="225">
        <v>316.41</v>
      </c>
      <c r="I304" s="226"/>
      <c r="J304" s="221"/>
      <c r="K304" s="221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144</v>
      </c>
      <c r="AU304" s="231" t="s">
        <v>84</v>
      </c>
      <c r="AV304" s="13" t="s">
        <v>84</v>
      </c>
      <c r="AW304" s="13" t="s">
        <v>32</v>
      </c>
      <c r="AX304" s="13" t="s">
        <v>8</v>
      </c>
      <c r="AY304" s="231" t="s">
        <v>131</v>
      </c>
    </row>
    <row r="305" spans="1:65" s="2" customFormat="1" ht="16.5" customHeight="1">
      <c r="A305" s="34"/>
      <c r="B305" s="35"/>
      <c r="C305" s="253" t="s">
        <v>497</v>
      </c>
      <c r="D305" s="253" t="s">
        <v>178</v>
      </c>
      <c r="E305" s="254" t="s">
        <v>498</v>
      </c>
      <c r="F305" s="255" t="s">
        <v>499</v>
      </c>
      <c r="G305" s="256" t="s">
        <v>181</v>
      </c>
      <c r="H305" s="257">
        <v>0.32</v>
      </c>
      <c r="I305" s="258"/>
      <c r="J305" s="257">
        <f>ROUND(I305*H305,0)</f>
        <v>0</v>
      </c>
      <c r="K305" s="255" t="s">
        <v>137</v>
      </c>
      <c r="L305" s="259"/>
      <c r="M305" s="260" t="s">
        <v>1</v>
      </c>
      <c r="N305" s="261" t="s">
        <v>41</v>
      </c>
      <c r="O305" s="71"/>
      <c r="P305" s="216">
        <f>O305*H305</f>
        <v>0</v>
      </c>
      <c r="Q305" s="216">
        <v>1</v>
      </c>
      <c r="R305" s="216">
        <f>Q305*H305</f>
        <v>0.32</v>
      </c>
      <c r="S305" s="216">
        <v>0</v>
      </c>
      <c r="T305" s="217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8" t="s">
        <v>299</v>
      </c>
      <c r="AT305" s="218" t="s">
        <v>178</v>
      </c>
      <c r="AU305" s="218" t="s">
        <v>84</v>
      </c>
      <c r="AY305" s="17" t="s">
        <v>131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7" t="s">
        <v>8</v>
      </c>
      <c r="BK305" s="219">
        <f>ROUND(I305*H305,0)</f>
        <v>0</v>
      </c>
      <c r="BL305" s="17" t="s">
        <v>222</v>
      </c>
      <c r="BM305" s="218" t="s">
        <v>500</v>
      </c>
    </row>
    <row r="306" spans="1:65" s="2" customFormat="1" ht="21.75" customHeight="1">
      <c r="A306" s="34"/>
      <c r="B306" s="35"/>
      <c r="C306" s="208" t="s">
        <v>501</v>
      </c>
      <c r="D306" s="208" t="s">
        <v>133</v>
      </c>
      <c r="E306" s="209" t="s">
        <v>502</v>
      </c>
      <c r="F306" s="210" t="s">
        <v>503</v>
      </c>
      <c r="G306" s="211" t="s">
        <v>181</v>
      </c>
      <c r="H306" s="212">
        <v>0.34</v>
      </c>
      <c r="I306" s="213"/>
      <c r="J306" s="212">
        <f>ROUND(I306*H306,0)</f>
        <v>0</v>
      </c>
      <c r="K306" s="210" t="s">
        <v>137</v>
      </c>
      <c r="L306" s="39"/>
      <c r="M306" s="262" t="s">
        <v>1</v>
      </c>
      <c r="N306" s="263" t="s">
        <v>41</v>
      </c>
      <c r="O306" s="264"/>
      <c r="P306" s="265">
        <f>O306*H306</f>
        <v>0</v>
      </c>
      <c r="Q306" s="265">
        <v>0</v>
      </c>
      <c r="R306" s="265">
        <f>Q306*H306</f>
        <v>0</v>
      </c>
      <c r="S306" s="265">
        <v>0</v>
      </c>
      <c r="T306" s="26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8" t="s">
        <v>222</v>
      </c>
      <c r="AT306" s="218" t="s">
        <v>133</v>
      </c>
      <c r="AU306" s="218" t="s">
        <v>84</v>
      </c>
      <c r="AY306" s="17" t="s">
        <v>131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7" t="s">
        <v>8</v>
      </c>
      <c r="BK306" s="219">
        <f>ROUND(I306*H306,0)</f>
        <v>0</v>
      </c>
      <c r="BL306" s="17" t="s">
        <v>222</v>
      </c>
      <c r="BM306" s="218" t="s">
        <v>504</v>
      </c>
    </row>
    <row r="307" spans="1:31" s="2" customFormat="1" ht="6.95" customHeight="1">
      <c r="A307" s="34"/>
      <c r="B307" s="54"/>
      <c r="C307" s="55"/>
      <c r="D307" s="55"/>
      <c r="E307" s="55"/>
      <c r="F307" s="55"/>
      <c r="G307" s="55"/>
      <c r="H307" s="55"/>
      <c r="I307" s="158"/>
      <c r="J307" s="55"/>
      <c r="K307" s="55"/>
      <c r="L307" s="39"/>
      <c r="M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</sheetData>
  <sheetProtection algorithmName="SHA-512" hashValue="FfRn6fqbAqIJk3epp6DkmSMgHSh6ZEKg2ENtAjMVVjY/8T/Gicad1i+Ct3s7oMMxUJJ8PJPW1xPWKYRe1k5Vzw==" saltValue="K7o0xQKEk3AEEh9lWEg5e7XL69Ticxuj1N5yuA24AkyF4/WH9ittRn4zEzOgyGCsYvL4r65JhDxZR0kTQJl58w==" spinCount="100000" sheet="1" objects="1" scenarios="1" formatColumns="0" formatRows="0" autoFilter="0"/>
  <autoFilter ref="C132:K30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92</v>
      </c>
    </row>
    <row r="3" spans="2:46" s="1" customFormat="1" ht="6.95" customHeight="1" hidden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84</v>
      </c>
    </row>
    <row r="4" spans="2:46" s="1" customFormat="1" ht="24.95" customHeight="1" hidden="1">
      <c r="B4" s="20"/>
      <c r="D4" s="119" t="s">
        <v>93</v>
      </c>
      <c r="I4" s="115"/>
      <c r="L4" s="20"/>
      <c r="M4" s="120" t="s">
        <v>11</v>
      </c>
      <c r="AT4" s="17" t="s">
        <v>4</v>
      </c>
    </row>
    <row r="5" spans="2:12" s="1" customFormat="1" ht="6.95" customHeight="1" hidden="1">
      <c r="B5" s="20"/>
      <c r="I5" s="115"/>
      <c r="L5" s="20"/>
    </row>
    <row r="6" spans="2:12" s="1" customFormat="1" ht="12" customHeight="1" hidden="1">
      <c r="B6" s="20"/>
      <c r="D6" s="121" t="s">
        <v>16</v>
      </c>
      <c r="I6" s="115"/>
      <c r="L6" s="20"/>
    </row>
    <row r="7" spans="2:12" s="1" customFormat="1" ht="23.25" customHeight="1" hidden="1">
      <c r="B7" s="20"/>
      <c r="E7" s="312" t="str">
        <f>'Rekapitulace stavby'!K6</f>
        <v>DVŮR KRÁLOVÉ N.L. - VERDEK, PĚŠÍ KOMUNIKACE - II. ETAPA, Vrtané mikrozápory</v>
      </c>
      <c r="F7" s="313"/>
      <c r="G7" s="313"/>
      <c r="H7" s="313"/>
      <c r="I7" s="115"/>
      <c r="L7" s="20"/>
    </row>
    <row r="8" spans="2:12" s="1" customFormat="1" ht="12" customHeight="1" hidden="1">
      <c r="B8" s="20"/>
      <c r="D8" s="121" t="s">
        <v>94</v>
      </c>
      <c r="I8" s="115"/>
      <c r="L8" s="20"/>
    </row>
    <row r="9" spans="1:31" s="2" customFormat="1" ht="16.5" customHeight="1" hidden="1">
      <c r="A9" s="34"/>
      <c r="B9" s="39"/>
      <c r="C9" s="34"/>
      <c r="D9" s="34"/>
      <c r="E9" s="312" t="s">
        <v>95</v>
      </c>
      <c r="F9" s="314"/>
      <c r="G9" s="314"/>
      <c r="H9" s="314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21" t="s">
        <v>96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 hidden="1">
      <c r="A11" s="34"/>
      <c r="B11" s="39"/>
      <c r="C11" s="34"/>
      <c r="D11" s="34"/>
      <c r="E11" s="315" t="s">
        <v>505</v>
      </c>
      <c r="F11" s="314"/>
      <c r="G11" s="314"/>
      <c r="H11" s="314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 hidden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 hidden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 hidden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 hidden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 hidden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27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 hidden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 hidden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 hidden="1">
      <c r="A20" s="34"/>
      <c r="B20" s="39"/>
      <c r="C20" s="34"/>
      <c r="D20" s="34"/>
      <c r="E20" s="316" t="str">
        <f>'Rekapitulace stavby'!E14</f>
        <v>Vyplň údaj</v>
      </c>
      <c r="F20" s="317"/>
      <c r="G20" s="317"/>
      <c r="H20" s="317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 hidden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 hidden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 hidden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 hidden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 hidden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 hidden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 hidden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 hidden="1">
      <c r="A29" s="125"/>
      <c r="B29" s="126"/>
      <c r="C29" s="125"/>
      <c r="D29" s="125"/>
      <c r="E29" s="318" t="s">
        <v>1</v>
      </c>
      <c r="F29" s="318"/>
      <c r="G29" s="318"/>
      <c r="H29" s="318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 hidden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 hidden="1">
      <c r="A32" s="34"/>
      <c r="B32" s="39"/>
      <c r="C32" s="34"/>
      <c r="D32" s="131" t="s">
        <v>36</v>
      </c>
      <c r="E32" s="34"/>
      <c r="F32" s="34"/>
      <c r="G32" s="34"/>
      <c r="H32" s="34"/>
      <c r="I32" s="122"/>
      <c r="J32" s="132">
        <f>ROUND(J132,2)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 hidden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34"/>
      <c r="F34" s="133" t="s">
        <v>38</v>
      </c>
      <c r="G34" s="34"/>
      <c r="H34" s="34"/>
      <c r="I34" s="134" t="s">
        <v>37</v>
      </c>
      <c r="J34" s="13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135" t="s">
        <v>40</v>
      </c>
      <c r="E35" s="121" t="s">
        <v>41</v>
      </c>
      <c r="F35" s="136">
        <f>ROUND((SUM(BE132:BE288)),2)</f>
        <v>0</v>
      </c>
      <c r="G35" s="34"/>
      <c r="H35" s="34"/>
      <c r="I35" s="137">
        <v>0.21</v>
      </c>
      <c r="J35" s="136">
        <f>ROUND(((SUM(BE132:BE288))*I35),2)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42</v>
      </c>
      <c r="F36" s="136">
        <f>ROUND((SUM(BF132:BF288)),2)</f>
        <v>0</v>
      </c>
      <c r="G36" s="34"/>
      <c r="H36" s="34"/>
      <c r="I36" s="137">
        <v>0.15</v>
      </c>
      <c r="J36" s="136">
        <f>ROUND(((SUM(BF132:BF288))*I36),2)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43</v>
      </c>
      <c r="F37" s="136">
        <f>ROUND((SUM(BG132:BG288)),2)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44</v>
      </c>
      <c r="F38" s="136">
        <f>ROUND((SUM(BH132:BH288)),2)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45</v>
      </c>
      <c r="F39" s="136">
        <f>ROUND((SUM(BI132:BI288)),2)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 hidden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 hidden="1">
      <c r="A41" s="34"/>
      <c r="B41" s="39"/>
      <c r="C41" s="138"/>
      <c r="D41" s="139" t="s">
        <v>46</v>
      </c>
      <c r="E41" s="140"/>
      <c r="F41" s="140"/>
      <c r="G41" s="141" t="s">
        <v>47</v>
      </c>
      <c r="H41" s="142" t="s">
        <v>48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 hidden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 hidden="1">
      <c r="B43" s="20"/>
      <c r="I43" s="115"/>
      <c r="L43" s="20"/>
    </row>
    <row r="44" spans="2:12" s="1" customFormat="1" ht="14.45" customHeight="1" hidden="1">
      <c r="B44" s="20"/>
      <c r="I44" s="115"/>
      <c r="L44" s="20"/>
    </row>
    <row r="45" spans="2:12" s="1" customFormat="1" ht="14.45" customHeight="1" hidden="1">
      <c r="B45" s="20"/>
      <c r="I45" s="115"/>
      <c r="L45" s="20"/>
    </row>
    <row r="46" spans="2:12" s="1" customFormat="1" ht="14.45" customHeight="1" hidden="1">
      <c r="B46" s="20"/>
      <c r="I46" s="115"/>
      <c r="L46" s="20"/>
    </row>
    <row r="47" spans="2:12" s="1" customFormat="1" ht="14.45" customHeight="1" hidden="1">
      <c r="B47" s="20"/>
      <c r="I47" s="115"/>
      <c r="L47" s="20"/>
    </row>
    <row r="48" spans="2:12" s="1" customFormat="1" ht="14.45" customHeight="1" hidden="1">
      <c r="B48" s="20"/>
      <c r="I48" s="115"/>
      <c r="L48" s="20"/>
    </row>
    <row r="49" spans="2:12" s="1" customFormat="1" ht="14.45" customHeight="1" hidden="1">
      <c r="B49" s="20"/>
      <c r="I49" s="115"/>
      <c r="L49" s="20"/>
    </row>
    <row r="50" spans="2:12" s="2" customFormat="1" ht="14.45" customHeight="1" hidden="1">
      <c r="B50" s="51"/>
      <c r="D50" s="146" t="s">
        <v>49</v>
      </c>
      <c r="E50" s="147"/>
      <c r="F50" s="147"/>
      <c r="G50" s="146" t="s">
        <v>50</v>
      </c>
      <c r="H50" s="147"/>
      <c r="I50" s="148"/>
      <c r="J50" s="147"/>
      <c r="K50" s="147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9" t="s">
        <v>51</v>
      </c>
      <c r="E61" s="150"/>
      <c r="F61" s="151" t="s">
        <v>52</v>
      </c>
      <c r="G61" s="149" t="s">
        <v>51</v>
      </c>
      <c r="H61" s="150"/>
      <c r="I61" s="152"/>
      <c r="J61" s="153" t="s">
        <v>52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6" t="s">
        <v>53</v>
      </c>
      <c r="E65" s="154"/>
      <c r="F65" s="154"/>
      <c r="G65" s="146" t="s">
        <v>54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9" t="s">
        <v>51</v>
      </c>
      <c r="E76" s="150"/>
      <c r="F76" s="151" t="s">
        <v>52</v>
      </c>
      <c r="G76" s="149" t="s">
        <v>51</v>
      </c>
      <c r="H76" s="150"/>
      <c r="I76" s="152"/>
      <c r="J76" s="153" t="s">
        <v>52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19" t="str">
        <f>E7</f>
        <v>DVŮR KRÁLOVÉ N.L. - VERDEK, PĚŠÍ KOMUNIKACE - II. ETAPA, Vrtané mikrozápory</v>
      </c>
      <c r="F85" s="320"/>
      <c r="G85" s="320"/>
      <c r="H85" s="320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94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9" t="s">
        <v>95</v>
      </c>
      <c r="F87" s="321"/>
      <c r="G87" s="321"/>
      <c r="H87" s="321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96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6" t="str">
        <f>E11</f>
        <v>201.12 - OPĚRNÁ ZEĎ Z2</v>
      </c>
      <c r="F89" s="321"/>
      <c r="G89" s="321"/>
      <c r="H89" s="321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30</v>
      </c>
      <c r="J93" s="32" t="str">
        <f>E23</f>
        <v>Ing. Hynek Stiehl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Roman Charvát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99</v>
      </c>
      <c r="D96" s="163"/>
      <c r="E96" s="163"/>
      <c r="F96" s="163"/>
      <c r="G96" s="163"/>
      <c r="H96" s="163"/>
      <c r="I96" s="164"/>
      <c r="J96" s="165" t="s">
        <v>100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101</v>
      </c>
      <c r="D98" s="36"/>
      <c r="E98" s="36"/>
      <c r="F98" s="36"/>
      <c r="G98" s="36"/>
      <c r="H98" s="36"/>
      <c r="I98" s="122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102</v>
      </c>
    </row>
    <row r="99" spans="2:12" s="9" customFormat="1" ht="24.95" customHeight="1">
      <c r="B99" s="167"/>
      <c r="C99" s="168"/>
      <c r="D99" s="169" t="s">
        <v>103</v>
      </c>
      <c r="E99" s="170"/>
      <c r="F99" s="170"/>
      <c r="G99" s="170"/>
      <c r="H99" s="170"/>
      <c r="I99" s="171"/>
      <c r="J99" s="172">
        <f>J133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104</v>
      </c>
      <c r="E100" s="176"/>
      <c r="F100" s="176"/>
      <c r="G100" s="176"/>
      <c r="H100" s="176"/>
      <c r="I100" s="177"/>
      <c r="J100" s="178">
        <f>J134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105</v>
      </c>
      <c r="E101" s="176"/>
      <c r="F101" s="176"/>
      <c r="G101" s="176"/>
      <c r="H101" s="176"/>
      <c r="I101" s="177"/>
      <c r="J101" s="178">
        <f>J187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106</v>
      </c>
      <c r="E102" s="176"/>
      <c r="F102" s="176"/>
      <c r="G102" s="176"/>
      <c r="H102" s="176"/>
      <c r="I102" s="177"/>
      <c r="J102" s="178">
        <f>J195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506</v>
      </c>
      <c r="E103" s="176"/>
      <c r="F103" s="176"/>
      <c r="G103" s="176"/>
      <c r="H103" s="176"/>
      <c r="I103" s="177"/>
      <c r="J103" s="178">
        <f>J227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107</v>
      </c>
      <c r="E104" s="176"/>
      <c r="F104" s="176"/>
      <c r="G104" s="176"/>
      <c r="H104" s="176"/>
      <c r="I104" s="177"/>
      <c r="J104" s="178">
        <f>J237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108</v>
      </c>
      <c r="E105" s="176"/>
      <c r="F105" s="176"/>
      <c r="G105" s="176"/>
      <c r="H105" s="176"/>
      <c r="I105" s="177"/>
      <c r="J105" s="178">
        <f>J246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109</v>
      </c>
      <c r="E106" s="176"/>
      <c r="F106" s="176"/>
      <c r="G106" s="176"/>
      <c r="H106" s="176"/>
      <c r="I106" s="177"/>
      <c r="J106" s="178">
        <f>J250</f>
        <v>0</v>
      </c>
      <c r="K106" s="104"/>
      <c r="L106" s="179"/>
    </row>
    <row r="107" spans="2:12" s="10" customFormat="1" ht="19.9" customHeight="1">
      <c r="B107" s="174"/>
      <c r="C107" s="104"/>
      <c r="D107" s="175" t="s">
        <v>110</v>
      </c>
      <c r="E107" s="176"/>
      <c r="F107" s="176"/>
      <c r="G107" s="176"/>
      <c r="H107" s="176"/>
      <c r="I107" s="177"/>
      <c r="J107" s="178">
        <f>J271</f>
        <v>0</v>
      </c>
      <c r="K107" s="104"/>
      <c r="L107" s="179"/>
    </row>
    <row r="108" spans="2:12" s="10" customFormat="1" ht="19.9" customHeight="1">
      <c r="B108" s="174"/>
      <c r="C108" s="104"/>
      <c r="D108" s="175" t="s">
        <v>111</v>
      </c>
      <c r="E108" s="176"/>
      <c r="F108" s="176"/>
      <c r="G108" s="176"/>
      <c r="H108" s="176"/>
      <c r="I108" s="177"/>
      <c r="J108" s="178">
        <f>J276</f>
        <v>0</v>
      </c>
      <c r="K108" s="104"/>
      <c r="L108" s="179"/>
    </row>
    <row r="109" spans="2:12" s="9" customFormat="1" ht="24.95" customHeight="1">
      <c r="B109" s="167"/>
      <c r="C109" s="168"/>
      <c r="D109" s="169" t="s">
        <v>112</v>
      </c>
      <c r="E109" s="170"/>
      <c r="F109" s="170"/>
      <c r="G109" s="170"/>
      <c r="H109" s="170"/>
      <c r="I109" s="171"/>
      <c r="J109" s="172">
        <f>J278</f>
        <v>0</v>
      </c>
      <c r="K109" s="168"/>
      <c r="L109" s="173"/>
    </row>
    <row r="110" spans="2:12" s="10" customFormat="1" ht="19.9" customHeight="1">
      <c r="B110" s="174"/>
      <c r="C110" s="104"/>
      <c r="D110" s="175" t="s">
        <v>113</v>
      </c>
      <c r="E110" s="176"/>
      <c r="F110" s="176"/>
      <c r="G110" s="176"/>
      <c r="H110" s="176"/>
      <c r="I110" s="177"/>
      <c r="J110" s="178">
        <f>J279</f>
        <v>0</v>
      </c>
      <c r="K110" s="104"/>
      <c r="L110" s="179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158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161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116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3.25" customHeight="1">
      <c r="A120" s="34"/>
      <c r="B120" s="35"/>
      <c r="C120" s="36"/>
      <c r="D120" s="36"/>
      <c r="E120" s="319" t="str">
        <f>E7</f>
        <v>DVŮR KRÁLOVÉ N.L. - VERDEK, PĚŠÍ KOMUNIKACE - II. ETAPA, Vrtané mikrozápory</v>
      </c>
      <c r="F120" s="320"/>
      <c r="G120" s="320"/>
      <c r="H120" s="320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94</v>
      </c>
      <c r="D121" s="22"/>
      <c r="E121" s="22"/>
      <c r="F121" s="22"/>
      <c r="G121" s="22"/>
      <c r="H121" s="22"/>
      <c r="I121" s="115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19" t="s">
        <v>95</v>
      </c>
      <c r="F122" s="321"/>
      <c r="G122" s="321"/>
      <c r="H122" s="321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96</v>
      </c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86" t="str">
        <f>E11</f>
        <v>201.12 - OPĚRNÁ ZEĎ Z2</v>
      </c>
      <c r="F124" s="321"/>
      <c r="G124" s="321"/>
      <c r="H124" s="321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 xml:space="preserve"> </v>
      </c>
      <c r="G126" s="36"/>
      <c r="H126" s="36"/>
      <c r="I126" s="123" t="s">
        <v>22</v>
      </c>
      <c r="J126" s="66" t="str">
        <f>IF(J14="","",J14)</f>
        <v>3. 6. 2020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122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E17</f>
        <v xml:space="preserve"> </v>
      </c>
      <c r="G128" s="36"/>
      <c r="H128" s="36"/>
      <c r="I128" s="123" t="s">
        <v>30</v>
      </c>
      <c r="J128" s="32" t="str">
        <f>E23</f>
        <v>Ing. Hynek Stiehl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28</v>
      </c>
      <c r="D129" s="36"/>
      <c r="E129" s="36"/>
      <c r="F129" s="27" t="str">
        <f>IF(E20="","",E20)</f>
        <v>Vyplň údaj</v>
      </c>
      <c r="G129" s="36"/>
      <c r="H129" s="36"/>
      <c r="I129" s="123" t="s">
        <v>33</v>
      </c>
      <c r="J129" s="32" t="str">
        <f>E26</f>
        <v>Ing. Roman Charvát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122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80"/>
      <c r="B131" s="181"/>
      <c r="C131" s="182" t="s">
        <v>117</v>
      </c>
      <c r="D131" s="183" t="s">
        <v>61</v>
      </c>
      <c r="E131" s="183" t="s">
        <v>57</v>
      </c>
      <c r="F131" s="183" t="s">
        <v>58</v>
      </c>
      <c r="G131" s="183" t="s">
        <v>118</v>
      </c>
      <c r="H131" s="183" t="s">
        <v>119</v>
      </c>
      <c r="I131" s="184" t="s">
        <v>120</v>
      </c>
      <c r="J131" s="183" t="s">
        <v>100</v>
      </c>
      <c r="K131" s="185" t="s">
        <v>121</v>
      </c>
      <c r="L131" s="186"/>
      <c r="M131" s="75" t="s">
        <v>1</v>
      </c>
      <c r="N131" s="76" t="s">
        <v>40</v>
      </c>
      <c r="O131" s="76" t="s">
        <v>122</v>
      </c>
      <c r="P131" s="76" t="s">
        <v>123</v>
      </c>
      <c r="Q131" s="76" t="s">
        <v>124</v>
      </c>
      <c r="R131" s="76" t="s">
        <v>125</v>
      </c>
      <c r="S131" s="76" t="s">
        <v>126</v>
      </c>
      <c r="T131" s="77" t="s">
        <v>127</v>
      </c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</row>
    <row r="132" spans="1:63" s="2" customFormat="1" ht="22.9" customHeight="1">
      <c r="A132" s="34"/>
      <c r="B132" s="35"/>
      <c r="C132" s="82" t="s">
        <v>128</v>
      </c>
      <c r="D132" s="36"/>
      <c r="E132" s="36"/>
      <c r="F132" s="36"/>
      <c r="G132" s="36"/>
      <c r="H132" s="36"/>
      <c r="I132" s="122"/>
      <c r="J132" s="187">
        <f>BK132</f>
        <v>0</v>
      </c>
      <c r="K132" s="36"/>
      <c r="L132" s="39"/>
      <c r="M132" s="78"/>
      <c r="N132" s="188"/>
      <c r="O132" s="79"/>
      <c r="P132" s="189">
        <f>P133+P278</f>
        <v>0</v>
      </c>
      <c r="Q132" s="79"/>
      <c r="R132" s="189">
        <f>R133+R278</f>
        <v>707.8761336</v>
      </c>
      <c r="S132" s="79"/>
      <c r="T132" s="190">
        <f>T133+T278</f>
        <v>43.965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75</v>
      </c>
      <c r="AU132" s="17" t="s">
        <v>102</v>
      </c>
      <c r="BK132" s="191">
        <f>BK133+BK278</f>
        <v>0</v>
      </c>
    </row>
    <row r="133" spans="2:63" s="12" customFormat="1" ht="25.9" customHeight="1">
      <c r="B133" s="192"/>
      <c r="C133" s="193"/>
      <c r="D133" s="194" t="s">
        <v>75</v>
      </c>
      <c r="E133" s="195" t="s">
        <v>129</v>
      </c>
      <c r="F133" s="195" t="s">
        <v>130</v>
      </c>
      <c r="G133" s="193"/>
      <c r="H133" s="193"/>
      <c r="I133" s="196"/>
      <c r="J133" s="197">
        <f>BK133</f>
        <v>0</v>
      </c>
      <c r="K133" s="193"/>
      <c r="L133" s="198"/>
      <c r="M133" s="199"/>
      <c r="N133" s="200"/>
      <c r="O133" s="200"/>
      <c r="P133" s="201">
        <f>P134+P187+P195+P227+P237+P246+P250+P271+P276</f>
        <v>0</v>
      </c>
      <c r="Q133" s="200"/>
      <c r="R133" s="201">
        <f>R134+R187+R195+R227+R237+R246+R250+R271+R276</f>
        <v>707.7254536</v>
      </c>
      <c r="S133" s="200"/>
      <c r="T133" s="202">
        <f>T134+T187+T195+T227+T237+T246+T250+T271+T276</f>
        <v>43.965</v>
      </c>
      <c r="AR133" s="203" t="s">
        <v>8</v>
      </c>
      <c r="AT133" s="204" t="s">
        <v>75</v>
      </c>
      <c r="AU133" s="204" t="s">
        <v>76</v>
      </c>
      <c r="AY133" s="203" t="s">
        <v>131</v>
      </c>
      <c r="BK133" s="205">
        <f>BK134+BK187+BK195+BK227+BK237+BK246+BK250+BK271+BK276</f>
        <v>0</v>
      </c>
    </row>
    <row r="134" spans="2:63" s="12" customFormat="1" ht="22.9" customHeight="1">
      <c r="B134" s="192"/>
      <c r="C134" s="193"/>
      <c r="D134" s="194" t="s">
        <v>75</v>
      </c>
      <c r="E134" s="206" t="s">
        <v>8</v>
      </c>
      <c r="F134" s="206" t="s">
        <v>132</v>
      </c>
      <c r="G134" s="193"/>
      <c r="H134" s="193"/>
      <c r="I134" s="196"/>
      <c r="J134" s="207">
        <f>BK134</f>
        <v>0</v>
      </c>
      <c r="K134" s="193"/>
      <c r="L134" s="198"/>
      <c r="M134" s="199"/>
      <c r="N134" s="200"/>
      <c r="O134" s="200"/>
      <c r="P134" s="201">
        <f>SUM(P135:P186)</f>
        <v>0</v>
      </c>
      <c r="Q134" s="200"/>
      <c r="R134" s="201">
        <f>SUM(R135:R186)</f>
        <v>647.263275</v>
      </c>
      <c r="S134" s="200"/>
      <c r="T134" s="202">
        <f>SUM(T135:T186)</f>
        <v>40.95</v>
      </c>
      <c r="AR134" s="203" t="s">
        <v>8</v>
      </c>
      <c r="AT134" s="204" t="s">
        <v>75</v>
      </c>
      <c r="AU134" s="204" t="s">
        <v>8</v>
      </c>
      <c r="AY134" s="203" t="s">
        <v>131</v>
      </c>
      <c r="BK134" s="205">
        <f>SUM(BK135:BK186)</f>
        <v>0</v>
      </c>
    </row>
    <row r="135" spans="1:65" s="2" customFormat="1" ht="21.75" customHeight="1">
      <c r="A135" s="34"/>
      <c r="B135" s="35"/>
      <c r="C135" s="208" t="s">
        <v>8</v>
      </c>
      <c r="D135" s="208" t="s">
        <v>133</v>
      </c>
      <c r="E135" s="209" t="s">
        <v>134</v>
      </c>
      <c r="F135" s="210" t="s">
        <v>135</v>
      </c>
      <c r="G135" s="211" t="s">
        <v>136</v>
      </c>
      <c r="H135" s="212">
        <v>60</v>
      </c>
      <c r="I135" s="213"/>
      <c r="J135" s="212">
        <f>ROUND(I135*H135,0)</f>
        <v>0</v>
      </c>
      <c r="K135" s="210" t="s">
        <v>137</v>
      </c>
      <c r="L135" s="39"/>
      <c r="M135" s="214" t="s">
        <v>1</v>
      </c>
      <c r="N135" s="215" t="s">
        <v>41</v>
      </c>
      <c r="O135" s="71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8" t="s">
        <v>138</v>
      </c>
      <c r="AT135" s="218" t="s">
        <v>133</v>
      </c>
      <c r="AU135" s="218" t="s">
        <v>84</v>
      </c>
      <c r="AY135" s="17" t="s">
        <v>131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7" t="s">
        <v>8</v>
      </c>
      <c r="BK135" s="219">
        <f>ROUND(I135*H135,0)</f>
        <v>0</v>
      </c>
      <c r="BL135" s="17" t="s">
        <v>138</v>
      </c>
      <c r="BM135" s="218" t="s">
        <v>507</v>
      </c>
    </row>
    <row r="136" spans="1:65" s="2" customFormat="1" ht="21.75" customHeight="1">
      <c r="A136" s="34"/>
      <c r="B136" s="35"/>
      <c r="C136" s="208" t="s">
        <v>84</v>
      </c>
      <c r="D136" s="208" t="s">
        <v>133</v>
      </c>
      <c r="E136" s="209" t="s">
        <v>140</v>
      </c>
      <c r="F136" s="210" t="s">
        <v>141</v>
      </c>
      <c r="G136" s="211" t="s">
        <v>142</v>
      </c>
      <c r="H136" s="212">
        <v>31.5</v>
      </c>
      <c r="I136" s="213"/>
      <c r="J136" s="212">
        <f>ROUND(I136*H136,0)</f>
        <v>0</v>
      </c>
      <c r="K136" s="210" t="s">
        <v>137</v>
      </c>
      <c r="L136" s="39"/>
      <c r="M136" s="214" t="s">
        <v>1</v>
      </c>
      <c r="N136" s="215" t="s">
        <v>41</v>
      </c>
      <c r="O136" s="71"/>
      <c r="P136" s="216">
        <f>O136*H136</f>
        <v>0</v>
      </c>
      <c r="Q136" s="216">
        <v>0</v>
      </c>
      <c r="R136" s="216">
        <f>Q136*H136</f>
        <v>0</v>
      </c>
      <c r="S136" s="216">
        <v>1.3</v>
      </c>
      <c r="T136" s="217">
        <f>S136*H136</f>
        <v>40.95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8" t="s">
        <v>138</v>
      </c>
      <c r="AT136" s="218" t="s">
        <v>133</v>
      </c>
      <c r="AU136" s="218" t="s">
        <v>84</v>
      </c>
      <c r="AY136" s="17" t="s">
        <v>131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</v>
      </c>
      <c r="BK136" s="219">
        <f>ROUND(I136*H136,0)</f>
        <v>0</v>
      </c>
      <c r="BL136" s="17" t="s">
        <v>138</v>
      </c>
      <c r="BM136" s="218" t="s">
        <v>508</v>
      </c>
    </row>
    <row r="137" spans="2:51" s="13" customFormat="1" ht="11.25">
      <c r="B137" s="220"/>
      <c r="C137" s="221"/>
      <c r="D137" s="222" t="s">
        <v>144</v>
      </c>
      <c r="E137" s="223" t="s">
        <v>1</v>
      </c>
      <c r="F137" s="224" t="s">
        <v>509</v>
      </c>
      <c r="G137" s="221"/>
      <c r="H137" s="225">
        <v>31.5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144</v>
      </c>
      <c r="AU137" s="231" t="s">
        <v>84</v>
      </c>
      <c r="AV137" s="13" t="s">
        <v>84</v>
      </c>
      <c r="AW137" s="13" t="s">
        <v>32</v>
      </c>
      <c r="AX137" s="13" t="s">
        <v>8</v>
      </c>
      <c r="AY137" s="231" t="s">
        <v>131</v>
      </c>
    </row>
    <row r="138" spans="1:65" s="2" customFormat="1" ht="21.75" customHeight="1">
      <c r="A138" s="34"/>
      <c r="B138" s="35"/>
      <c r="C138" s="208" t="s">
        <v>146</v>
      </c>
      <c r="D138" s="208" t="s">
        <v>133</v>
      </c>
      <c r="E138" s="209" t="s">
        <v>147</v>
      </c>
      <c r="F138" s="210" t="s">
        <v>148</v>
      </c>
      <c r="G138" s="211" t="s">
        <v>136</v>
      </c>
      <c r="H138" s="212">
        <v>140</v>
      </c>
      <c r="I138" s="213"/>
      <c r="J138" s="212">
        <f>ROUND(I138*H138,0)</f>
        <v>0</v>
      </c>
      <c r="K138" s="210" t="s">
        <v>137</v>
      </c>
      <c r="L138" s="39"/>
      <c r="M138" s="214" t="s">
        <v>1</v>
      </c>
      <c r="N138" s="215" t="s">
        <v>41</v>
      </c>
      <c r="O138" s="71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8" t="s">
        <v>138</v>
      </c>
      <c r="AT138" s="218" t="s">
        <v>133</v>
      </c>
      <c r="AU138" s="218" t="s">
        <v>84</v>
      </c>
      <c r="AY138" s="17" t="s">
        <v>131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7" t="s">
        <v>8</v>
      </c>
      <c r="BK138" s="219">
        <f>ROUND(I138*H138,0)</f>
        <v>0</v>
      </c>
      <c r="BL138" s="17" t="s">
        <v>138</v>
      </c>
      <c r="BM138" s="218" t="s">
        <v>510</v>
      </c>
    </row>
    <row r="139" spans="2:51" s="13" customFormat="1" ht="11.25">
      <c r="B139" s="220"/>
      <c r="C139" s="221"/>
      <c r="D139" s="222" t="s">
        <v>144</v>
      </c>
      <c r="E139" s="223" t="s">
        <v>1</v>
      </c>
      <c r="F139" s="224" t="s">
        <v>511</v>
      </c>
      <c r="G139" s="221"/>
      <c r="H139" s="225">
        <v>140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144</v>
      </c>
      <c r="AU139" s="231" t="s">
        <v>84</v>
      </c>
      <c r="AV139" s="13" t="s">
        <v>84</v>
      </c>
      <c r="AW139" s="13" t="s">
        <v>32</v>
      </c>
      <c r="AX139" s="13" t="s">
        <v>8</v>
      </c>
      <c r="AY139" s="231" t="s">
        <v>131</v>
      </c>
    </row>
    <row r="140" spans="1:65" s="2" customFormat="1" ht="21.75" customHeight="1">
      <c r="A140" s="34"/>
      <c r="B140" s="35"/>
      <c r="C140" s="208" t="s">
        <v>138</v>
      </c>
      <c r="D140" s="208" t="s">
        <v>133</v>
      </c>
      <c r="E140" s="209" t="s">
        <v>512</v>
      </c>
      <c r="F140" s="210" t="s">
        <v>513</v>
      </c>
      <c r="G140" s="211" t="s">
        <v>142</v>
      </c>
      <c r="H140" s="212">
        <v>70</v>
      </c>
      <c r="I140" s="213"/>
      <c r="J140" s="212">
        <f>ROUND(I140*H140,0)</f>
        <v>0</v>
      </c>
      <c r="K140" s="210" t="s">
        <v>137</v>
      </c>
      <c r="L140" s="39"/>
      <c r="M140" s="214" t="s">
        <v>1</v>
      </c>
      <c r="N140" s="215" t="s">
        <v>41</v>
      </c>
      <c r="O140" s="71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8" t="s">
        <v>138</v>
      </c>
      <c r="AT140" s="218" t="s">
        <v>133</v>
      </c>
      <c r="AU140" s="218" t="s">
        <v>84</v>
      </c>
      <c r="AY140" s="17" t="s">
        <v>131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</v>
      </c>
      <c r="BK140" s="219">
        <f>ROUND(I140*H140,0)</f>
        <v>0</v>
      </c>
      <c r="BL140" s="17" t="s">
        <v>138</v>
      </c>
      <c r="BM140" s="218" t="s">
        <v>514</v>
      </c>
    </row>
    <row r="141" spans="2:51" s="13" customFormat="1" ht="11.25">
      <c r="B141" s="220"/>
      <c r="C141" s="221"/>
      <c r="D141" s="222" t="s">
        <v>144</v>
      </c>
      <c r="E141" s="223" t="s">
        <v>1</v>
      </c>
      <c r="F141" s="224" t="s">
        <v>515</v>
      </c>
      <c r="G141" s="221"/>
      <c r="H141" s="225">
        <v>70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144</v>
      </c>
      <c r="AU141" s="231" t="s">
        <v>84</v>
      </c>
      <c r="AV141" s="13" t="s">
        <v>84</v>
      </c>
      <c r="AW141" s="13" t="s">
        <v>32</v>
      </c>
      <c r="AX141" s="13" t="s">
        <v>8</v>
      </c>
      <c r="AY141" s="231" t="s">
        <v>131</v>
      </c>
    </row>
    <row r="142" spans="1:65" s="2" customFormat="1" ht="21.75" customHeight="1">
      <c r="A142" s="34"/>
      <c r="B142" s="35"/>
      <c r="C142" s="208" t="s">
        <v>159</v>
      </c>
      <c r="D142" s="208" t="s">
        <v>133</v>
      </c>
      <c r="E142" s="209" t="s">
        <v>160</v>
      </c>
      <c r="F142" s="210" t="s">
        <v>161</v>
      </c>
      <c r="G142" s="211" t="s">
        <v>142</v>
      </c>
      <c r="H142" s="212">
        <v>102.6</v>
      </c>
      <c r="I142" s="213"/>
      <c r="J142" s="212">
        <f>ROUND(I142*H142,0)</f>
        <v>0</v>
      </c>
      <c r="K142" s="210" t="s">
        <v>137</v>
      </c>
      <c r="L142" s="39"/>
      <c r="M142" s="214" t="s">
        <v>1</v>
      </c>
      <c r="N142" s="215" t="s">
        <v>41</v>
      </c>
      <c r="O142" s="71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8" t="s">
        <v>138</v>
      </c>
      <c r="AT142" s="218" t="s">
        <v>133</v>
      </c>
      <c r="AU142" s="218" t="s">
        <v>84</v>
      </c>
      <c r="AY142" s="17" t="s">
        <v>131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7" t="s">
        <v>8</v>
      </c>
      <c r="BK142" s="219">
        <f>ROUND(I142*H142,0)</f>
        <v>0</v>
      </c>
      <c r="BL142" s="17" t="s">
        <v>138</v>
      </c>
      <c r="BM142" s="218" t="s">
        <v>516</v>
      </c>
    </row>
    <row r="143" spans="2:51" s="14" customFormat="1" ht="11.25">
      <c r="B143" s="232"/>
      <c r="C143" s="233"/>
      <c r="D143" s="222" t="s">
        <v>144</v>
      </c>
      <c r="E143" s="234" t="s">
        <v>1</v>
      </c>
      <c r="F143" s="235" t="s">
        <v>163</v>
      </c>
      <c r="G143" s="233"/>
      <c r="H143" s="234" t="s">
        <v>1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144</v>
      </c>
      <c r="AU143" s="241" t="s">
        <v>84</v>
      </c>
      <c r="AV143" s="14" t="s">
        <v>8</v>
      </c>
      <c r="AW143" s="14" t="s">
        <v>32</v>
      </c>
      <c r="AX143" s="14" t="s">
        <v>76</v>
      </c>
      <c r="AY143" s="241" t="s">
        <v>131</v>
      </c>
    </row>
    <row r="144" spans="2:51" s="13" customFormat="1" ht="11.25">
      <c r="B144" s="220"/>
      <c r="C144" s="221"/>
      <c r="D144" s="222" t="s">
        <v>144</v>
      </c>
      <c r="E144" s="223" t="s">
        <v>1</v>
      </c>
      <c r="F144" s="224" t="s">
        <v>517</v>
      </c>
      <c r="G144" s="221"/>
      <c r="H144" s="225">
        <v>102.6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144</v>
      </c>
      <c r="AU144" s="231" t="s">
        <v>84</v>
      </c>
      <c r="AV144" s="13" t="s">
        <v>84</v>
      </c>
      <c r="AW144" s="13" t="s">
        <v>32</v>
      </c>
      <c r="AX144" s="13" t="s">
        <v>8</v>
      </c>
      <c r="AY144" s="231" t="s">
        <v>131</v>
      </c>
    </row>
    <row r="145" spans="1:65" s="2" customFormat="1" ht="21.75" customHeight="1">
      <c r="A145" s="34"/>
      <c r="B145" s="35"/>
      <c r="C145" s="208" t="s">
        <v>165</v>
      </c>
      <c r="D145" s="208" t="s">
        <v>133</v>
      </c>
      <c r="E145" s="209" t="s">
        <v>166</v>
      </c>
      <c r="F145" s="210" t="s">
        <v>167</v>
      </c>
      <c r="G145" s="211" t="s">
        <v>142</v>
      </c>
      <c r="H145" s="212">
        <v>539.6</v>
      </c>
      <c r="I145" s="213"/>
      <c r="J145" s="212">
        <f>ROUND(I145*H145,0)</f>
        <v>0</v>
      </c>
      <c r="K145" s="210" t="s">
        <v>137</v>
      </c>
      <c r="L145" s="39"/>
      <c r="M145" s="214" t="s">
        <v>1</v>
      </c>
      <c r="N145" s="215" t="s">
        <v>41</v>
      </c>
      <c r="O145" s="71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8" t="s">
        <v>138</v>
      </c>
      <c r="AT145" s="218" t="s">
        <v>133</v>
      </c>
      <c r="AU145" s="218" t="s">
        <v>84</v>
      </c>
      <c r="AY145" s="17" t="s">
        <v>131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7" t="s">
        <v>8</v>
      </c>
      <c r="BK145" s="219">
        <f>ROUND(I145*H145,0)</f>
        <v>0</v>
      </c>
      <c r="BL145" s="17" t="s">
        <v>138</v>
      </c>
      <c r="BM145" s="218" t="s">
        <v>518</v>
      </c>
    </row>
    <row r="146" spans="2:51" s="13" customFormat="1" ht="11.25">
      <c r="B146" s="220"/>
      <c r="C146" s="221"/>
      <c r="D146" s="222" t="s">
        <v>144</v>
      </c>
      <c r="E146" s="223" t="s">
        <v>1</v>
      </c>
      <c r="F146" s="224" t="s">
        <v>519</v>
      </c>
      <c r="G146" s="221"/>
      <c r="H146" s="225">
        <v>144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144</v>
      </c>
      <c r="AU146" s="231" t="s">
        <v>84</v>
      </c>
      <c r="AV146" s="13" t="s">
        <v>84</v>
      </c>
      <c r="AW146" s="13" t="s">
        <v>32</v>
      </c>
      <c r="AX146" s="13" t="s">
        <v>76</v>
      </c>
      <c r="AY146" s="231" t="s">
        <v>131</v>
      </c>
    </row>
    <row r="147" spans="2:51" s="13" customFormat="1" ht="11.25">
      <c r="B147" s="220"/>
      <c r="C147" s="221"/>
      <c r="D147" s="222" t="s">
        <v>144</v>
      </c>
      <c r="E147" s="223" t="s">
        <v>1</v>
      </c>
      <c r="F147" s="224" t="s">
        <v>520</v>
      </c>
      <c r="G147" s="221"/>
      <c r="H147" s="225">
        <v>395.6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144</v>
      </c>
      <c r="AU147" s="231" t="s">
        <v>84</v>
      </c>
      <c r="AV147" s="13" t="s">
        <v>84</v>
      </c>
      <c r="AW147" s="13" t="s">
        <v>32</v>
      </c>
      <c r="AX147" s="13" t="s">
        <v>76</v>
      </c>
      <c r="AY147" s="231" t="s">
        <v>131</v>
      </c>
    </row>
    <row r="148" spans="2:51" s="15" customFormat="1" ht="11.25">
      <c r="B148" s="242"/>
      <c r="C148" s="243"/>
      <c r="D148" s="222" t="s">
        <v>144</v>
      </c>
      <c r="E148" s="244" t="s">
        <v>1</v>
      </c>
      <c r="F148" s="245" t="s">
        <v>158</v>
      </c>
      <c r="G148" s="243"/>
      <c r="H148" s="246">
        <v>539.6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144</v>
      </c>
      <c r="AU148" s="252" t="s">
        <v>84</v>
      </c>
      <c r="AV148" s="15" t="s">
        <v>138</v>
      </c>
      <c r="AW148" s="15" t="s">
        <v>32</v>
      </c>
      <c r="AX148" s="15" t="s">
        <v>8</v>
      </c>
      <c r="AY148" s="252" t="s">
        <v>131</v>
      </c>
    </row>
    <row r="149" spans="1:65" s="2" customFormat="1" ht="16.5" customHeight="1">
      <c r="A149" s="34"/>
      <c r="B149" s="35"/>
      <c r="C149" s="208" t="s">
        <v>171</v>
      </c>
      <c r="D149" s="208" t="s">
        <v>133</v>
      </c>
      <c r="E149" s="209" t="s">
        <v>172</v>
      </c>
      <c r="F149" s="210" t="s">
        <v>173</v>
      </c>
      <c r="G149" s="211" t="s">
        <v>174</v>
      </c>
      <c r="H149" s="212">
        <v>175.5</v>
      </c>
      <c r="I149" s="213"/>
      <c r="J149" s="212">
        <f>ROUND(I149*H149,0)</f>
        <v>0</v>
      </c>
      <c r="K149" s="210" t="s">
        <v>137</v>
      </c>
      <c r="L149" s="39"/>
      <c r="M149" s="214" t="s">
        <v>1</v>
      </c>
      <c r="N149" s="215" t="s">
        <v>41</v>
      </c>
      <c r="O149" s="71"/>
      <c r="P149" s="216">
        <f>O149*H149</f>
        <v>0</v>
      </c>
      <c r="Q149" s="216">
        <v>0.00133</v>
      </c>
      <c r="R149" s="216">
        <f>Q149*H149</f>
        <v>0.233415</v>
      </c>
      <c r="S149" s="216">
        <v>0</v>
      </c>
      <c r="T149" s="21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8" t="s">
        <v>138</v>
      </c>
      <c r="AT149" s="218" t="s">
        <v>133</v>
      </c>
      <c r="AU149" s="218" t="s">
        <v>84</v>
      </c>
      <c r="AY149" s="17" t="s">
        <v>131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7" t="s">
        <v>8</v>
      </c>
      <c r="BK149" s="219">
        <f>ROUND(I149*H149,0)</f>
        <v>0</v>
      </c>
      <c r="BL149" s="17" t="s">
        <v>138</v>
      </c>
      <c r="BM149" s="218" t="s">
        <v>521</v>
      </c>
    </row>
    <row r="150" spans="2:51" s="13" customFormat="1" ht="11.25">
      <c r="B150" s="220"/>
      <c r="C150" s="221"/>
      <c r="D150" s="222" t="s">
        <v>144</v>
      </c>
      <c r="E150" s="223" t="s">
        <v>1</v>
      </c>
      <c r="F150" s="224" t="s">
        <v>522</v>
      </c>
      <c r="G150" s="221"/>
      <c r="H150" s="225">
        <v>175.5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144</v>
      </c>
      <c r="AU150" s="231" t="s">
        <v>84</v>
      </c>
      <c r="AV150" s="13" t="s">
        <v>84</v>
      </c>
      <c r="AW150" s="13" t="s">
        <v>32</v>
      </c>
      <c r="AX150" s="13" t="s">
        <v>8</v>
      </c>
      <c r="AY150" s="231" t="s">
        <v>131</v>
      </c>
    </row>
    <row r="151" spans="1:65" s="2" customFormat="1" ht="16.5" customHeight="1">
      <c r="A151" s="34"/>
      <c r="B151" s="35"/>
      <c r="C151" s="253" t="s">
        <v>177</v>
      </c>
      <c r="D151" s="253" t="s">
        <v>178</v>
      </c>
      <c r="E151" s="254" t="s">
        <v>179</v>
      </c>
      <c r="F151" s="255" t="s">
        <v>180</v>
      </c>
      <c r="G151" s="256" t="s">
        <v>181</v>
      </c>
      <c r="H151" s="257">
        <v>4.7</v>
      </c>
      <c r="I151" s="258"/>
      <c r="J151" s="257">
        <f>ROUND(I151*H151,0)</f>
        <v>0</v>
      </c>
      <c r="K151" s="255" t="s">
        <v>137</v>
      </c>
      <c r="L151" s="259"/>
      <c r="M151" s="260" t="s">
        <v>1</v>
      </c>
      <c r="N151" s="261" t="s">
        <v>41</v>
      </c>
      <c r="O151" s="71"/>
      <c r="P151" s="216">
        <f>O151*H151</f>
        <v>0</v>
      </c>
      <c r="Q151" s="216">
        <v>1</v>
      </c>
      <c r="R151" s="216">
        <f>Q151*H151</f>
        <v>4.7</v>
      </c>
      <c r="S151" s="216">
        <v>0</v>
      </c>
      <c r="T151" s="21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8" t="s">
        <v>177</v>
      </c>
      <c r="AT151" s="218" t="s">
        <v>178</v>
      </c>
      <c r="AU151" s="218" t="s">
        <v>84</v>
      </c>
      <c r="AY151" s="17" t="s">
        <v>131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7" t="s">
        <v>8</v>
      </c>
      <c r="BK151" s="219">
        <f>ROUND(I151*H151,0)</f>
        <v>0</v>
      </c>
      <c r="BL151" s="17" t="s">
        <v>138</v>
      </c>
      <c r="BM151" s="218" t="s">
        <v>523</v>
      </c>
    </row>
    <row r="152" spans="1:65" s="2" customFormat="1" ht="16.5" customHeight="1">
      <c r="A152" s="34"/>
      <c r="B152" s="35"/>
      <c r="C152" s="208" t="s">
        <v>183</v>
      </c>
      <c r="D152" s="208" t="s">
        <v>133</v>
      </c>
      <c r="E152" s="209" t="s">
        <v>184</v>
      </c>
      <c r="F152" s="210" t="s">
        <v>185</v>
      </c>
      <c r="G152" s="211" t="s">
        <v>186</v>
      </c>
      <c r="H152" s="212">
        <v>13</v>
      </c>
      <c r="I152" s="213"/>
      <c r="J152" s="212">
        <f>ROUND(I152*H152,0)</f>
        <v>0</v>
      </c>
      <c r="K152" s="210" t="s">
        <v>137</v>
      </c>
      <c r="L152" s="39"/>
      <c r="M152" s="214" t="s">
        <v>1</v>
      </c>
      <c r="N152" s="215" t="s">
        <v>41</v>
      </c>
      <c r="O152" s="71"/>
      <c r="P152" s="216">
        <f>O152*H152</f>
        <v>0</v>
      </c>
      <c r="Q152" s="216">
        <v>3.70982</v>
      </c>
      <c r="R152" s="216">
        <f>Q152*H152</f>
        <v>48.22766</v>
      </c>
      <c r="S152" s="216">
        <v>0</v>
      </c>
      <c r="T152" s="21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8" t="s">
        <v>138</v>
      </c>
      <c r="AT152" s="218" t="s">
        <v>133</v>
      </c>
      <c r="AU152" s="218" t="s">
        <v>84</v>
      </c>
      <c r="AY152" s="17" t="s">
        <v>131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7" t="s">
        <v>8</v>
      </c>
      <c r="BK152" s="219">
        <f>ROUND(I152*H152,0)</f>
        <v>0</v>
      </c>
      <c r="BL152" s="17" t="s">
        <v>138</v>
      </c>
      <c r="BM152" s="218" t="s">
        <v>524</v>
      </c>
    </row>
    <row r="153" spans="2:51" s="13" customFormat="1" ht="11.25">
      <c r="B153" s="220"/>
      <c r="C153" s="221"/>
      <c r="D153" s="222" t="s">
        <v>144</v>
      </c>
      <c r="E153" s="223" t="s">
        <v>1</v>
      </c>
      <c r="F153" s="224" t="s">
        <v>525</v>
      </c>
      <c r="G153" s="221"/>
      <c r="H153" s="225">
        <v>13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144</v>
      </c>
      <c r="AU153" s="231" t="s">
        <v>84</v>
      </c>
      <c r="AV153" s="13" t="s">
        <v>84</v>
      </c>
      <c r="AW153" s="13" t="s">
        <v>32</v>
      </c>
      <c r="AX153" s="13" t="s">
        <v>8</v>
      </c>
      <c r="AY153" s="231" t="s">
        <v>131</v>
      </c>
    </row>
    <row r="154" spans="1:65" s="2" customFormat="1" ht="21.75" customHeight="1">
      <c r="A154" s="34"/>
      <c r="B154" s="35"/>
      <c r="C154" s="208" t="s">
        <v>189</v>
      </c>
      <c r="D154" s="208" t="s">
        <v>133</v>
      </c>
      <c r="E154" s="209" t="s">
        <v>190</v>
      </c>
      <c r="F154" s="210" t="s">
        <v>191</v>
      </c>
      <c r="G154" s="211" t="s">
        <v>136</v>
      </c>
      <c r="H154" s="212">
        <v>115</v>
      </c>
      <c r="I154" s="213"/>
      <c r="J154" s="212">
        <f>ROUND(I154*H154,0)</f>
        <v>0</v>
      </c>
      <c r="K154" s="210" t="s">
        <v>137</v>
      </c>
      <c r="L154" s="39"/>
      <c r="M154" s="214" t="s">
        <v>1</v>
      </c>
      <c r="N154" s="215" t="s">
        <v>41</v>
      </c>
      <c r="O154" s="71"/>
      <c r="P154" s="216">
        <f>O154*H154</f>
        <v>0</v>
      </c>
      <c r="Q154" s="216">
        <v>0.02944</v>
      </c>
      <c r="R154" s="216">
        <f>Q154*H154</f>
        <v>3.3856</v>
      </c>
      <c r="S154" s="216">
        <v>0</v>
      </c>
      <c r="T154" s="21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8" t="s">
        <v>138</v>
      </c>
      <c r="AT154" s="218" t="s">
        <v>133</v>
      </c>
      <c r="AU154" s="218" t="s">
        <v>84</v>
      </c>
      <c r="AY154" s="17" t="s">
        <v>131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7" t="s">
        <v>8</v>
      </c>
      <c r="BK154" s="219">
        <f>ROUND(I154*H154,0)</f>
        <v>0</v>
      </c>
      <c r="BL154" s="17" t="s">
        <v>138</v>
      </c>
      <c r="BM154" s="218" t="s">
        <v>526</v>
      </c>
    </row>
    <row r="155" spans="2:51" s="13" customFormat="1" ht="11.25">
      <c r="B155" s="220"/>
      <c r="C155" s="221"/>
      <c r="D155" s="222" t="s">
        <v>144</v>
      </c>
      <c r="E155" s="223" t="s">
        <v>1</v>
      </c>
      <c r="F155" s="224" t="s">
        <v>527</v>
      </c>
      <c r="G155" s="221"/>
      <c r="H155" s="225">
        <v>115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144</v>
      </c>
      <c r="AU155" s="231" t="s">
        <v>84</v>
      </c>
      <c r="AV155" s="13" t="s">
        <v>84</v>
      </c>
      <c r="AW155" s="13" t="s">
        <v>32</v>
      </c>
      <c r="AX155" s="13" t="s">
        <v>8</v>
      </c>
      <c r="AY155" s="231" t="s">
        <v>131</v>
      </c>
    </row>
    <row r="156" spans="1:65" s="2" customFormat="1" ht="21.75" customHeight="1">
      <c r="A156" s="34"/>
      <c r="B156" s="35"/>
      <c r="C156" s="208" t="s">
        <v>194</v>
      </c>
      <c r="D156" s="208" t="s">
        <v>133</v>
      </c>
      <c r="E156" s="209" t="s">
        <v>195</v>
      </c>
      <c r="F156" s="210" t="s">
        <v>196</v>
      </c>
      <c r="G156" s="211" t="s">
        <v>142</v>
      </c>
      <c r="H156" s="212">
        <v>642.2</v>
      </c>
      <c r="I156" s="213"/>
      <c r="J156" s="212">
        <f>ROUND(I156*H156,0)</f>
        <v>0</v>
      </c>
      <c r="K156" s="210" t="s">
        <v>137</v>
      </c>
      <c r="L156" s="39"/>
      <c r="M156" s="214" t="s">
        <v>1</v>
      </c>
      <c r="N156" s="215" t="s">
        <v>41</v>
      </c>
      <c r="O156" s="71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8" t="s">
        <v>138</v>
      </c>
      <c r="AT156" s="218" t="s">
        <v>133</v>
      </c>
      <c r="AU156" s="218" t="s">
        <v>84</v>
      </c>
      <c r="AY156" s="17" t="s">
        <v>131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7" t="s">
        <v>8</v>
      </c>
      <c r="BK156" s="219">
        <f>ROUND(I156*H156,0)</f>
        <v>0</v>
      </c>
      <c r="BL156" s="17" t="s">
        <v>138</v>
      </c>
      <c r="BM156" s="218" t="s">
        <v>528</v>
      </c>
    </row>
    <row r="157" spans="2:51" s="13" customFormat="1" ht="11.25">
      <c r="B157" s="220"/>
      <c r="C157" s="221"/>
      <c r="D157" s="222" t="s">
        <v>144</v>
      </c>
      <c r="E157" s="223" t="s">
        <v>1</v>
      </c>
      <c r="F157" s="224" t="s">
        <v>529</v>
      </c>
      <c r="G157" s="221"/>
      <c r="H157" s="225">
        <v>642.2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144</v>
      </c>
      <c r="AU157" s="231" t="s">
        <v>84</v>
      </c>
      <c r="AV157" s="13" t="s">
        <v>84</v>
      </c>
      <c r="AW157" s="13" t="s">
        <v>32</v>
      </c>
      <c r="AX157" s="13" t="s">
        <v>8</v>
      </c>
      <c r="AY157" s="231" t="s">
        <v>131</v>
      </c>
    </row>
    <row r="158" spans="1:65" s="2" customFormat="1" ht="33" customHeight="1">
      <c r="A158" s="34"/>
      <c r="B158" s="35"/>
      <c r="C158" s="208" t="s">
        <v>199</v>
      </c>
      <c r="D158" s="208" t="s">
        <v>133</v>
      </c>
      <c r="E158" s="209" t="s">
        <v>200</v>
      </c>
      <c r="F158" s="210" t="s">
        <v>201</v>
      </c>
      <c r="G158" s="211" t="s">
        <v>142</v>
      </c>
      <c r="H158" s="212">
        <v>3211</v>
      </c>
      <c r="I158" s="213"/>
      <c r="J158" s="212">
        <f>ROUND(I158*H158,0)</f>
        <v>0</v>
      </c>
      <c r="K158" s="210" t="s">
        <v>137</v>
      </c>
      <c r="L158" s="39"/>
      <c r="M158" s="214" t="s">
        <v>1</v>
      </c>
      <c r="N158" s="215" t="s">
        <v>41</v>
      </c>
      <c r="O158" s="71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8" t="s">
        <v>138</v>
      </c>
      <c r="AT158" s="218" t="s">
        <v>133</v>
      </c>
      <c r="AU158" s="218" t="s">
        <v>84</v>
      </c>
      <c r="AY158" s="17" t="s">
        <v>131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</v>
      </c>
      <c r="BK158" s="219">
        <f>ROUND(I158*H158,0)</f>
        <v>0</v>
      </c>
      <c r="BL158" s="17" t="s">
        <v>138</v>
      </c>
      <c r="BM158" s="218" t="s">
        <v>530</v>
      </c>
    </row>
    <row r="159" spans="2:51" s="13" customFormat="1" ht="11.25">
      <c r="B159" s="220"/>
      <c r="C159" s="221"/>
      <c r="D159" s="222" t="s">
        <v>144</v>
      </c>
      <c r="E159" s="223" t="s">
        <v>1</v>
      </c>
      <c r="F159" s="224" t="s">
        <v>531</v>
      </c>
      <c r="G159" s="221"/>
      <c r="H159" s="225">
        <v>3211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144</v>
      </c>
      <c r="AU159" s="231" t="s">
        <v>84</v>
      </c>
      <c r="AV159" s="13" t="s">
        <v>84</v>
      </c>
      <c r="AW159" s="13" t="s">
        <v>32</v>
      </c>
      <c r="AX159" s="13" t="s">
        <v>8</v>
      </c>
      <c r="AY159" s="231" t="s">
        <v>131</v>
      </c>
    </row>
    <row r="160" spans="1:65" s="2" customFormat="1" ht="21.75" customHeight="1">
      <c r="A160" s="34"/>
      <c r="B160" s="35"/>
      <c r="C160" s="208" t="s">
        <v>204</v>
      </c>
      <c r="D160" s="208" t="s">
        <v>133</v>
      </c>
      <c r="E160" s="209" t="s">
        <v>532</v>
      </c>
      <c r="F160" s="210" t="s">
        <v>533</v>
      </c>
      <c r="G160" s="211" t="s">
        <v>142</v>
      </c>
      <c r="H160" s="212">
        <v>70</v>
      </c>
      <c r="I160" s="213"/>
      <c r="J160" s="212">
        <f>ROUND(I160*H160,0)</f>
        <v>0</v>
      </c>
      <c r="K160" s="210" t="s">
        <v>137</v>
      </c>
      <c r="L160" s="39"/>
      <c r="M160" s="214" t="s">
        <v>1</v>
      </c>
      <c r="N160" s="215" t="s">
        <v>41</v>
      </c>
      <c r="O160" s="71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8" t="s">
        <v>138</v>
      </c>
      <c r="AT160" s="218" t="s">
        <v>133</v>
      </c>
      <c r="AU160" s="218" t="s">
        <v>84</v>
      </c>
      <c r="AY160" s="17" t="s">
        <v>131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7" t="s">
        <v>8</v>
      </c>
      <c r="BK160" s="219">
        <f>ROUND(I160*H160,0)</f>
        <v>0</v>
      </c>
      <c r="BL160" s="17" t="s">
        <v>138</v>
      </c>
      <c r="BM160" s="218" t="s">
        <v>534</v>
      </c>
    </row>
    <row r="161" spans="2:51" s="13" customFormat="1" ht="11.25">
      <c r="B161" s="220"/>
      <c r="C161" s="221"/>
      <c r="D161" s="222" t="s">
        <v>144</v>
      </c>
      <c r="E161" s="223" t="s">
        <v>1</v>
      </c>
      <c r="F161" s="224" t="s">
        <v>515</v>
      </c>
      <c r="G161" s="221"/>
      <c r="H161" s="225">
        <v>70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144</v>
      </c>
      <c r="AU161" s="231" t="s">
        <v>84</v>
      </c>
      <c r="AV161" s="13" t="s">
        <v>84</v>
      </c>
      <c r="AW161" s="13" t="s">
        <v>32</v>
      </c>
      <c r="AX161" s="13" t="s">
        <v>8</v>
      </c>
      <c r="AY161" s="231" t="s">
        <v>131</v>
      </c>
    </row>
    <row r="162" spans="1:65" s="2" customFormat="1" ht="21.75" customHeight="1">
      <c r="A162" s="34"/>
      <c r="B162" s="35"/>
      <c r="C162" s="208" t="s">
        <v>209</v>
      </c>
      <c r="D162" s="208" t="s">
        <v>133</v>
      </c>
      <c r="E162" s="209" t="s">
        <v>205</v>
      </c>
      <c r="F162" s="210" t="s">
        <v>206</v>
      </c>
      <c r="G162" s="211" t="s">
        <v>181</v>
      </c>
      <c r="H162" s="212">
        <v>1155.96</v>
      </c>
      <c r="I162" s="213"/>
      <c r="J162" s="212">
        <f>ROUND(I162*H162,0)</f>
        <v>0</v>
      </c>
      <c r="K162" s="210" t="s">
        <v>137</v>
      </c>
      <c r="L162" s="39"/>
      <c r="M162" s="214" t="s">
        <v>1</v>
      </c>
      <c r="N162" s="215" t="s">
        <v>41</v>
      </c>
      <c r="O162" s="71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8" t="s">
        <v>138</v>
      </c>
      <c r="AT162" s="218" t="s">
        <v>133</v>
      </c>
      <c r="AU162" s="218" t="s">
        <v>84</v>
      </c>
      <c r="AY162" s="17" t="s">
        <v>131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</v>
      </c>
      <c r="BK162" s="219">
        <f>ROUND(I162*H162,0)</f>
        <v>0</v>
      </c>
      <c r="BL162" s="17" t="s">
        <v>138</v>
      </c>
      <c r="BM162" s="218" t="s">
        <v>535</v>
      </c>
    </row>
    <row r="163" spans="2:51" s="13" customFormat="1" ht="11.25">
      <c r="B163" s="220"/>
      <c r="C163" s="221"/>
      <c r="D163" s="222" t="s">
        <v>144</v>
      </c>
      <c r="E163" s="223" t="s">
        <v>1</v>
      </c>
      <c r="F163" s="224" t="s">
        <v>536</v>
      </c>
      <c r="G163" s="221"/>
      <c r="H163" s="225">
        <v>1155.96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144</v>
      </c>
      <c r="AU163" s="231" t="s">
        <v>84</v>
      </c>
      <c r="AV163" s="13" t="s">
        <v>84</v>
      </c>
      <c r="AW163" s="13" t="s">
        <v>32</v>
      </c>
      <c r="AX163" s="13" t="s">
        <v>8</v>
      </c>
      <c r="AY163" s="231" t="s">
        <v>131</v>
      </c>
    </row>
    <row r="164" spans="1:65" s="2" customFormat="1" ht="16.5" customHeight="1">
      <c r="A164" s="34"/>
      <c r="B164" s="35"/>
      <c r="C164" s="208" t="s">
        <v>9</v>
      </c>
      <c r="D164" s="208" t="s">
        <v>133</v>
      </c>
      <c r="E164" s="209" t="s">
        <v>210</v>
      </c>
      <c r="F164" s="210" t="s">
        <v>211</v>
      </c>
      <c r="G164" s="211" t="s">
        <v>142</v>
      </c>
      <c r="H164" s="212">
        <v>642.2</v>
      </c>
      <c r="I164" s="213"/>
      <c r="J164" s="212">
        <f>ROUND(I164*H164,0)</f>
        <v>0</v>
      </c>
      <c r="K164" s="210" t="s">
        <v>137</v>
      </c>
      <c r="L164" s="39"/>
      <c r="M164" s="214" t="s">
        <v>1</v>
      </c>
      <c r="N164" s="215" t="s">
        <v>41</v>
      </c>
      <c r="O164" s="71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8" t="s">
        <v>138</v>
      </c>
      <c r="AT164" s="218" t="s">
        <v>133</v>
      </c>
      <c r="AU164" s="218" t="s">
        <v>84</v>
      </c>
      <c r="AY164" s="17" t="s">
        <v>131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7" t="s">
        <v>8</v>
      </c>
      <c r="BK164" s="219">
        <f>ROUND(I164*H164,0)</f>
        <v>0</v>
      </c>
      <c r="BL164" s="17" t="s">
        <v>138</v>
      </c>
      <c r="BM164" s="218" t="s">
        <v>537</v>
      </c>
    </row>
    <row r="165" spans="2:51" s="13" customFormat="1" ht="11.25">
      <c r="B165" s="220"/>
      <c r="C165" s="221"/>
      <c r="D165" s="222" t="s">
        <v>144</v>
      </c>
      <c r="E165" s="223" t="s">
        <v>1</v>
      </c>
      <c r="F165" s="224" t="s">
        <v>538</v>
      </c>
      <c r="G165" s="221"/>
      <c r="H165" s="225">
        <v>642.2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144</v>
      </c>
      <c r="AU165" s="231" t="s">
        <v>84</v>
      </c>
      <c r="AV165" s="13" t="s">
        <v>84</v>
      </c>
      <c r="AW165" s="13" t="s">
        <v>32</v>
      </c>
      <c r="AX165" s="13" t="s">
        <v>8</v>
      </c>
      <c r="AY165" s="231" t="s">
        <v>131</v>
      </c>
    </row>
    <row r="166" spans="1:65" s="2" customFormat="1" ht="21.75" customHeight="1">
      <c r="A166" s="34"/>
      <c r="B166" s="35"/>
      <c r="C166" s="208" t="s">
        <v>222</v>
      </c>
      <c r="D166" s="208" t="s">
        <v>133</v>
      </c>
      <c r="E166" s="209" t="s">
        <v>214</v>
      </c>
      <c r="F166" s="210" t="s">
        <v>215</v>
      </c>
      <c r="G166" s="211" t="s">
        <v>142</v>
      </c>
      <c r="H166" s="212">
        <v>306.17</v>
      </c>
      <c r="I166" s="213"/>
      <c r="J166" s="212">
        <f>ROUND(I166*H166,0)</f>
        <v>0</v>
      </c>
      <c r="K166" s="210" t="s">
        <v>137</v>
      </c>
      <c r="L166" s="39"/>
      <c r="M166" s="214" t="s">
        <v>1</v>
      </c>
      <c r="N166" s="215" t="s">
        <v>41</v>
      </c>
      <c r="O166" s="71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8" t="s">
        <v>138</v>
      </c>
      <c r="AT166" s="218" t="s">
        <v>133</v>
      </c>
      <c r="AU166" s="218" t="s">
        <v>84</v>
      </c>
      <c r="AY166" s="17" t="s">
        <v>131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7" t="s">
        <v>8</v>
      </c>
      <c r="BK166" s="219">
        <f>ROUND(I166*H166,0)</f>
        <v>0</v>
      </c>
      <c r="BL166" s="17" t="s">
        <v>138</v>
      </c>
      <c r="BM166" s="218" t="s">
        <v>539</v>
      </c>
    </row>
    <row r="167" spans="2:51" s="14" customFormat="1" ht="11.25">
      <c r="B167" s="232"/>
      <c r="C167" s="233"/>
      <c r="D167" s="222" t="s">
        <v>144</v>
      </c>
      <c r="E167" s="234" t="s">
        <v>1</v>
      </c>
      <c r="F167" s="235" t="s">
        <v>217</v>
      </c>
      <c r="G167" s="233"/>
      <c r="H167" s="234" t="s">
        <v>1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144</v>
      </c>
      <c r="AU167" s="241" t="s">
        <v>84</v>
      </c>
      <c r="AV167" s="14" t="s">
        <v>8</v>
      </c>
      <c r="AW167" s="14" t="s">
        <v>32</v>
      </c>
      <c r="AX167" s="14" t="s">
        <v>76</v>
      </c>
      <c r="AY167" s="241" t="s">
        <v>131</v>
      </c>
    </row>
    <row r="168" spans="2:51" s="13" customFormat="1" ht="11.25">
      <c r="B168" s="220"/>
      <c r="C168" s="221"/>
      <c r="D168" s="222" t="s">
        <v>144</v>
      </c>
      <c r="E168" s="223" t="s">
        <v>1</v>
      </c>
      <c r="F168" s="224" t="s">
        <v>540</v>
      </c>
      <c r="G168" s="221"/>
      <c r="H168" s="225">
        <v>99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144</v>
      </c>
      <c r="AU168" s="231" t="s">
        <v>84</v>
      </c>
      <c r="AV168" s="13" t="s">
        <v>84</v>
      </c>
      <c r="AW168" s="13" t="s">
        <v>32</v>
      </c>
      <c r="AX168" s="13" t="s">
        <v>76</v>
      </c>
      <c r="AY168" s="231" t="s">
        <v>131</v>
      </c>
    </row>
    <row r="169" spans="2:51" s="13" customFormat="1" ht="11.25">
      <c r="B169" s="220"/>
      <c r="C169" s="221"/>
      <c r="D169" s="222" t="s">
        <v>144</v>
      </c>
      <c r="E169" s="223" t="s">
        <v>1</v>
      </c>
      <c r="F169" s="224" t="s">
        <v>541</v>
      </c>
      <c r="G169" s="221"/>
      <c r="H169" s="225">
        <v>64.8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144</v>
      </c>
      <c r="AU169" s="231" t="s">
        <v>84</v>
      </c>
      <c r="AV169" s="13" t="s">
        <v>84</v>
      </c>
      <c r="AW169" s="13" t="s">
        <v>32</v>
      </c>
      <c r="AX169" s="13" t="s">
        <v>76</v>
      </c>
      <c r="AY169" s="231" t="s">
        <v>131</v>
      </c>
    </row>
    <row r="170" spans="2:51" s="14" customFormat="1" ht="11.25">
      <c r="B170" s="232"/>
      <c r="C170" s="233"/>
      <c r="D170" s="222" t="s">
        <v>144</v>
      </c>
      <c r="E170" s="234" t="s">
        <v>1</v>
      </c>
      <c r="F170" s="235" t="s">
        <v>220</v>
      </c>
      <c r="G170" s="233"/>
      <c r="H170" s="234" t="s">
        <v>1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144</v>
      </c>
      <c r="AU170" s="241" t="s">
        <v>84</v>
      </c>
      <c r="AV170" s="14" t="s">
        <v>8</v>
      </c>
      <c r="AW170" s="14" t="s">
        <v>32</v>
      </c>
      <c r="AX170" s="14" t="s">
        <v>76</v>
      </c>
      <c r="AY170" s="241" t="s">
        <v>131</v>
      </c>
    </row>
    <row r="171" spans="2:51" s="13" customFormat="1" ht="11.25">
      <c r="B171" s="220"/>
      <c r="C171" s="221"/>
      <c r="D171" s="222" t="s">
        <v>144</v>
      </c>
      <c r="E171" s="223" t="s">
        <v>1</v>
      </c>
      <c r="F171" s="224" t="s">
        <v>542</v>
      </c>
      <c r="G171" s="221"/>
      <c r="H171" s="225">
        <v>114.24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144</v>
      </c>
      <c r="AU171" s="231" t="s">
        <v>84</v>
      </c>
      <c r="AV171" s="13" t="s">
        <v>84</v>
      </c>
      <c r="AW171" s="13" t="s">
        <v>32</v>
      </c>
      <c r="AX171" s="13" t="s">
        <v>76</v>
      </c>
      <c r="AY171" s="231" t="s">
        <v>131</v>
      </c>
    </row>
    <row r="172" spans="2:51" s="14" customFormat="1" ht="11.25">
      <c r="B172" s="232"/>
      <c r="C172" s="233"/>
      <c r="D172" s="222" t="s">
        <v>144</v>
      </c>
      <c r="E172" s="234" t="s">
        <v>1</v>
      </c>
      <c r="F172" s="235" t="s">
        <v>543</v>
      </c>
      <c r="G172" s="233"/>
      <c r="H172" s="234" t="s">
        <v>1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144</v>
      </c>
      <c r="AU172" s="241" t="s">
        <v>84</v>
      </c>
      <c r="AV172" s="14" t="s">
        <v>8</v>
      </c>
      <c r="AW172" s="14" t="s">
        <v>32</v>
      </c>
      <c r="AX172" s="14" t="s">
        <v>76</v>
      </c>
      <c r="AY172" s="241" t="s">
        <v>131</v>
      </c>
    </row>
    <row r="173" spans="2:51" s="13" customFormat="1" ht="11.25">
      <c r="B173" s="220"/>
      <c r="C173" s="221"/>
      <c r="D173" s="222" t="s">
        <v>144</v>
      </c>
      <c r="E173" s="223" t="s">
        <v>1</v>
      </c>
      <c r="F173" s="224" t="s">
        <v>544</v>
      </c>
      <c r="G173" s="221"/>
      <c r="H173" s="225">
        <v>28.13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144</v>
      </c>
      <c r="AU173" s="231" t="s">
        <v>84</v>
      </c>
      <c r="AV173" s="13" t="s">
        <v>84</v>
      </c>
      <c r="AW173" s="13" t="s">
        <v>32</v>
      </c>
      <c r="AX173" s="13" t="s">
        <v>76</v>
      </c>
      <c r="AY173" s="231" t="s">
        <v>131</v>
      </c>
    </row>
    <row r="174" spans="2:51" s="15" customFormat="1" ht="11.25">
      <c r="B174" s="242"/>
      <c r="C174" s="243"/>
      <c r="D174" s="222" t="s">
        <v>144</v>
      </c>
      <c r="E174" s="244" t="s">
        <v>1</v>
      </c>
      <c r="F174" s="245" t="s">
        <v>158</v>
      </c>
      <c r="G174" s="243"/>
      <c r="H174" s="246">
        <v>306.17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144</v>
      </c>
      <c r="AU174" s="252" t="s">
        <v>84</v>
      </c>
      <c r="AV174" s="15" t="s">
        <v>138</v>
      </c>
      <c r="AW174" s="15" t="s">
        <v>32</v>
      </c>
      <c r="AX174" s="15" t="s">
        <v>8</v>
      </c>
      <c r="AY174" s="252" t="s">
        <v>131</v>
      </c>
    </row>
    <row r="175" spans="1:65" s="2" customFormat="1" ht="16.5" customHeight="1">
      <c r="A175" s="34"/>
      <c r="B175" s="35"/>
      <c r="C175" s="253" t="s">
        <v>227</v>
      </c>
      <c r="D175" s="253" t="s">
        <v>178</v>
      </c>
      <c r="E175" s="254" t="s">
        <v>223</v>
      </c>
      <c r="F175" s="255" t="s">
        <v>224</v>
      </c>
      <c r="G175" s="256" t="s">
        <v>181</v>
      </c>
      <c r="H175" s="257">
        <v>551.11</v>
      </c>
      <c r="I175" s="258"/>
      <c r="J175" s="257">
        <f>ROUND(I175*H175,0)</f>
        <v>0</v>
      </c>
      <c r="K175" s="255" t="s">
        <v>137</v>
      </c>
      <c r="L175" s="259"/>
      <c r="M175" s="260" t="s">
        <v>1</v>
      </c>
      <c r="N175" s="261" t="s">
        <v>41</v>
      </c>
      <c r="O175" s="71"/>
      <c r="P175" s="216">
        <f>O175*H175</f>
        <v>0</v>
      </c>
      <c r="Q175" s="216">
        <v>1</v>
      </c>
      <c r="R175" s="216">
        <f>Q175*H175</f>
        <v>551.11</v>
      </c>
      <c r="S175" s="216">
        <v>0</v>
      </c>
      <c r="T175" s="21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8" t="s">
        <v>177</v>
      </c>
      <c r="AT175" s="218" t="s">
        <v>178</v>
      </c>
      <c r="AU175" s="218" t="s">
        <v>84</v>
      </c>
      <c r="AY175" s="17" t="s">
        <v>131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7" t="s">
        <v>8</v>
      </c>
      <c r="BK175" s="219">
        <f>ROUND(I175*H175,0)</f>
        <v>0</v>
      </c>
      <c r="BL175" s="17" t="s">
        <v>138</v>
      </c>
      <c r="BM175" s="218" t="s">
        <v>545</v>
      </c>
    </row>
    <row r="176" spans="2:51" s="13" customFormat="1" ht="11.25">
      <c r="B176" s="220"/>
      <c r="C176" s="221"/>
      <c r="D176" s="222" t="s">
        <v>144</v>
      </c>
      <c r="E176" s="223" t="s">
        <v>1</v>
      </c>
      <c r="F176" s="224" t="s">
        <v>546</v>
      </c>
      <c r="G176" s="221"/>
      <c r="H176" s="225">
        <v>551.11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144</v>
      </c>
      <c r="AU176" s="231" t="s">
        <v>84</v>
      </c>
      <c r="AV176" s="13" t="s">
        <v>84</v>
      </c>
      <c r="AW176" s="13" t="s">
        <v>32</v>
      </c>
      <c r="AX176" s="13" t="s">
        <v>8</v>
      </c>
      <c r="AY176" s="231" t="s">
        <v>131</v>
      </c>
    </row>
    <row r="177" spans="1:65" s="2" customFormat="1" ht="21.75" customHeight="1">
      <c r="A177" s="34"/>
      <c r="B177" s="35"/>
      <c r="C177" s="208" t="s">
        <v>232</v>
      </c>
      <c r="D177" s="208" t="s">
        <v>133</v>
      </c>
      <c r="E177" s="209" t="s">
        <v>228</v>
      </c>
      <c r="F177" s="210" t="s">
        <v>229</v>
      </c>
      <c r="G177" s="211" t="s">
        <v>136</v>
      </c>
      <c r="H177" s="212">
        <v>165</v>
      </c>
      <c r="I177" s="213"/>
      <c r="J177" s="212">
        <f>ROUND(I177*H177,0)</f>
        <v>0</v>
      </c>
      <c r="K177" s="210" t="s">
        <v>137</v>
      </c>
      <c r="L177" s="39"/>
      <c r="M177" s="214" t="s">
        <v>1</v>
      </c>
      <c r="N177" s="215" t="s">
        <v>41</v>
      </c>
      <c r="O177" s="71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8" t="s">
        <v>138</v>
      </c>
      <c r="AT177" s="218" t="s">
        <v>133</v>
      </c>
      <c r="AU177" s="218" t="s">
        <v>84</v>
      </c>
      <c r="AY177" s="17" t="s">
        <v>131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7" t="s">
        <v>8</v>
      </c>
      <c r="BK177" s="219">
        <f>ROUND(I177*H177,0)</f>
        <v>0</v>
      </c>
      <c r="BL177" s="17" t="s">
        <v>138</v>
      </c>
      <c r="BM177" s="218" t="s">
        <v>547</v>
      </c>
    </row>
    <row r="178" spans="2:51" s="13" customFormat="1" ht="11.25">
      <c r="B178" s="220"/>
      <c r="C178" s="221"/>
      <c r="D178" s="222" t="s">
        <v>144</v>
      </c>
      <c r="E178" s="223" t="s">
        <v>1</v>
      </c>
      <c r="F178" s="224" t="s">
        <v>548</v>
      </c>
      <c r="G178" s="221"/>
      <c r="H178" s="225">
        <v>165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144</v>
      </c>
      <c r="AU178" s="231" t="s">
        <v>84</v>
      </c>
      <c r="AV178" s="13" t="s">
        <v>84</v>
      </c>
      <c r="AW178" s="13" t="s">
        <v>32</v>
      </c>
      <c r="AX178" s="13" t="s">
        <v>8</v>
      </c>
      <c r="AY178" s="231" t="s">
        <v>131</v>
      </c>
    </row>
    <row r="179" spans="1:65" s="2" customFormat="1" ht="16.5" customHeight="1">
      <c r="A179" s="34"/>
      <c r="B179" s="35"/>
      <c r="C179" s="253" t="s">
        <v>237</v>
      </c>
      <c r="D179" s="253" t="s">
        <v>178</v>
      </c>
      <c r="E179" s="254" t="s">
        <v>233</v>
      </c>
      <c r="F179" s="255" t="s">
        <v>234</v>
      </c>
      <c r="G179" s="256" t="s">
        <v>181</v>
      </c>
      <c r="H179" s="257">
        <v>39.6</v>
      </c>
      <c r="I179" s="258"/>
      <c r="J179" s="257">
        <f>ROUND(I179*H179,0)</f>
        <v>0</v>
      </c>
      <c r="K179" s="255" t="s">
        <v>137</v>
      </c>
      <c r="L179" s="259"/>
      <c r="M179" s="260" t="s">
        <v>1</v>
      </c>
      <c r="N179" s="261" t="s">
        <v>41</v>
      </c>
      <c r="O179" s="71"/>
      <c r="P179" s="216">
        <f>O179*H179</f>
        <v>0</v>
      </c>
      <c r="Q179" s="216">
        <v>1</v>
      </c>
      <c r="R179" s="216">
        <f>Q179*H179</f>
        <v>39.6</v>
      </c>
      <c r="S179" s="216">
        <v>0</v>
      </c>
      <c r="T179" s="21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8" t="s">
        <v>177</v>
      </c>
      <c r="AT179" s="218" t="s">
        <v>178</v>
      </c>
      <c r="AU179" s="218" t="s">
        <v>84</v>
      </c>
      <c r="AY179" s="17" t="s">
        <v>131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7" t="s">
        <v>8</v>
      </c>
      <c r="BK179" s="219">
        <f>ROUND(I179*H179,0)</f>
        <v>0</v>
      </c>
      <c r="BL179" s="17" t="s">
        <v>138</v>
      </c>
      <c r="BM179" s="218" t="s">
        <v>549</v>
      </c>
    </row>
    <row r="180" spans="2:51" s="13" customFormat="1" ht="11.25">
      <c r="B180" s="220"/>
      <c r="C180" s="221"/>
      <c r="D180" s="222" t="s">
        <v>144</v>
      </c>
      <c r="E180" s="223" t="s">
        <v>1</v>
      </c>
      <c r="F180" s="224" t="s">
        <v>236</v>
      </c>
      <c r="G180" s="221"/>
      <c r="H180" s="225">
        <v>39.6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144</v>
      </c>
      <c r="AU180" s="231" t="s">
        <v>84</v>
      </c>
      <c r="AV180" s="13" t="s">
        <v>84</v>
      </c>
      <c r="AW180" s="13" t="s">
        <v>32</v>
      </c>
      <c r="AX180" s="13" t="s">
        <v>8</v>
      </c>
      <c r="AY180" s="231" t="s">
        <v>131</v>
      </c>
    </row>
    <row r="181" spans="1:65" s="2" customFormat="1" ht="21.75" customHeight="1">
      <c r="A181" s="34"/>
      <c r="B181" s="35"/>
      <c r="C181" s="208" t="s">
        <v>241</v>
      </c>
      <c r="D181" s="208" t="s">
        <v>133</v>
      </c>
      <c r="E181" s="209" t="s">
        <v>238</v>
      </c>
      <c r="F181" s="210" t="s">
        <v>239</v>
      </c>
      <c r="G181" s="211" t="s">
        <v>136</v>
      </c>
      <c r="H181" s="212">
        <v>165</v>
      </c>
      <c r="I181" s="213"/>
      <c r="J181" s="212">
        <f>ROUND(I181*H181,0)</f>
        <v>0</v>
      </c>
      <c r="K181" s="210" t="s">
        <v>137</v>
      </c>
      <c r="L181" s="39"/>
      <c r="M181" s="214" t="s">
        <v>1</v>
      </c>
      <c r="N181" s="215" t="s">
        <v>41</v>
      </c>
      <c r="O181" s="71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8" t="s">
        <v>138</v>
      </c>
      <c r="AT181" s="218" t="s">
        <v>133</v>
      </c>
      <c r="AU181" s="218" t="s">
        <v>84</v>
      </c>
      <c r="AY181" s="17" t="s">
        <v>131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7" t="s">
        <v>8</v>
      </c>
      <c r="BK181" s="219">
        <f>ROUND(I181*H181,0)</f>
        <v>0</v>
      </c>
      <c r="BL181" s="17" t="s">
        <v>138</v>
      </c>
      <c r="BM181" s="218" t="s">
        <v>550</v>
      </c>
    </row>
    <row r="182" spans="1:65" s="2" customFormat="1" ht="16.5" customHeight="1">
      <c r="A182" s="34"/>
      <c r="B182" s="35"/>
      <c r="C182" s="253" t="s">
        <v>7</v>
      </c>
      <c r="D182" s="253" t="s">
        <v>178</v>
      </c>
      <c r="E182" s="254" t="s">
        <v>242</v>
      </c>
      <c r="F182" s="255" t="s">
        <v>243</v>
      </c>
      <c r="G182" s="256" t="s">
        <v>244</v>
      </c>
      <c r="H182" s="257">
        <v>6.6</v>
      </c>
      <c r="I182" s="258"/>
      <c r="J182" s="257">
        <f>ROUND(I182*H182,0)</f>
        <v>0</v>
      </c>
      <c r="K182" s="255" t="s">
        <v>137</v>
      </c>
      <c r="L182" s="259"/>
      <c r="M182" s="260" t="s">
        <v>1</v>
      </c>
      <c r="N182" s="261" t="s">
        <v>41</v>
      </c>
      <c r="O182" s="71"/>
      <c r="P182" s="216">
        <f>O182*H182</f>
        <v>0</v>
      </c>
      <c r="Q182" s="216">
        <v>0.001</v>
      </c>
      <c r="R182" s="216">
        <f>Q182*H182</f>
        <v>0.0066</v>
      </c>
      <c r="S182" s="216">
        <v>0</v>
      </c>
      <c r="T182" s="21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8" t="s">
        <v>177</v>
      </c>
      <c r="AT182" s="218" t="s">
        <v>178</v>
      </c>
      <c r="AU182" s="218" t="s">
        <v>84</v>
      </c>
      <c r="AY182" s="17" t="s">
        <v>131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7" t="s">
        <v>8</v>
      </c>
      <c r="BK182" s="219">
        <f>ROUND(I182*H182,0)</f>
        <v>0</v>
      </c>
      <c r="BL182" s="17" t="s">
        <v>138</v>
      </c>
      <c r="BM182" s="218" t="s">
        <v>551</v>
      </c>
    </row>
    <row r="183" spans="2:51" s="13" customFormat="1" ht="11.25">
      <c r="B183" s="220"/>
      <c r="C183" s="221"/>
      <c r="D183" s="222" t="s">
        <v>144</v>
      </c>
      <c r="E183" s="223" t="s">
        <v>1</v>
      </c>
      <c r="F183" s="224" t="s">
        <v>552</v>
      </c>
      <c r="G183" s="221"/>
      <c r="H183" s="225">
        <v>6.6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144</v>
      </c>
      <c r="AU183" s="231" t="s">
        <v>84</v>
      </c>
      <c r="AV183" s="13" t="s">
        <v>84</v>
      </c>
      <c r="AW183" s="13" t="s">
        <v>32</v>
      </c>
      <c r="AX183" s="13" t="s">
        <v>8</v>
      </c>
      <c r="AY183" s="231" t="s">
        <v>131</v>
      </c>
    </row>
    <row r="184" spans="1:65" s="2" customFormat="1" ht="21.75" customHeight="1">
      <c r="A184" s="34"/>
      <c r="B184" s="35"/>
      <c r="C184" s="208" t="s">
        <v>252</v>
      </c>
      <c r="D184" s="208" t="s">
        <v>133</v>
      </c>
      <c r="E184" s="209" t="s">
        <v>247</v>
      </c>
      <c r="F184" s="210" t="s">
        <v>248</v>
      </c>
      <c r="G184" s="211" t="s">
        <v>136</v>
      </c>
      <c r="H184" s="212">
        <v>163.2</v>
      </c>
      <c r="I184" s="213"/>
      <c r="J184" s="212">
        <f>ROUND(I184*H184,0)</f>
        <v>0</v>
      </c>
      <c r="K184" s="210" t="s">
        <v>137</v>
      </c>
      <c r="L184" s="39"/>
      <c r="M184" s="214" t="s">
        <v>1</v>
      </c>
      <c r="N184" s="215" t="s">
        <v>41</v>
      </c>
      <c r="O184" s="71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8" t="s">
        <v>138</v>
      </c>
      <c r="AT184" s="218" t="s">
        <v>133</v>
      </c>
      <c r="AU184" s="218" t="s">
        <v>84</v>
      </c>
      <c r="AY184" s="17" t="s">
        <v>131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7" t="s">
        <v>8</v>
      </c>
      <c r="BK184" s="219">
        <f>ROUND(I184*H184,0)</f>
        <v>0</v>
      </c>
      <c r="BL184" s="17" t="s">
        <v>138</v>
      </c>
      <c r="BM184" s="218" t="s">
        <v>553</v>
      </c>
    </row>
    <row r="185" spans="2:51" s="14" customFormat="1" ht="11.25">
      <c r="B185" s="232"/>
      <c r="C185" s="233"/>
      <c r="D185" s="222" t="s">
        <v>144</v>
      </c>
      <c r="E185" s="234" t="s">
        <v>1</v>
      </c>
      <c r="F185" s="235" t="s">
        <v>554</v>
      </c>
      <c r="G185" s="233"/>
      <c r="H185" s="234" t="s">
        <v>1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144</v>
      </c>
      <c r="AU185" s="241" t="s">
        <v>84</v>
      </c>
      <c r="AV185" s="14" t="s">
        <v>8</v>
      </c>
      <c r="AW185" s="14" t="s">
        <v>32</v>
      </c>
      <c r="AX185" s="14" t="s">
        <v>76</v>
      </c>
      <c r="AY185" s="241" t="s">
        <v>131</v>
      </c>
    </row>
    <row r="186" spans="2:51" s="13" customFormat="1" ht="11.25">
      <c r="B186" s="220"/>
      <c r="C186" s="221"/>
      <c r="D186" s="222" t="s">
        <v>144</v>
      </c>
      <c r="E186" s="223" t="s">
        <v>1</v>
      </c>
      <c r="F186" s="224" t="s">
        <v>555</v>
      </c>
      <c r="G186" s="221"/>
      <c r="H186" s="225">
        <v>163.2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144</v>
      </c>
      <c r="AU186" s="231" t="s">
        <v>84</v>
      </c>
      <c r="AV186" s="13" t="s">
        <v>84</v>
      </c>
      <c r="AW186" s="13" t="s">
        <v>32</v>
      </c>
      <c r="AX186" s="13" t="s">
        <v>8</v>
      </c>
      <c r="AY186" s="231" t="s">
        <v>131</v>
      </c>
    </row>
    <row r="187" spans="2:63" s="12" customFormat="1" ht="22.9" customHeight="1">
      <c r="B187" s="192"/>
      <c r="C187" s="193"/>
      <c r="D187" s="194" t="s">
        <v>75</v>
      </c>
      <c r="E187" s="206" t="s">
        <v>84</v>
      </c>
      <c r="F187" s="206" t="s">
        <v>251</v>
      </c>
      <c r="G187" s="193"/>
      <c r="H187" s="193"/>
      <c r="I187" s="196"/>
      <c r="J187" s="207">
        <f>BK187</f>
        <v>0</v>
      </c>
      <c r="K187" s="193"/>
      <c r="L187" s="198"/>
      <c r="M187" s="199"/>
      <c r="N187" s="200"/>
      <c r="O187" s="200"/>
      <c r="P187" s="201">
        <f>SUM(P188:P194)</f>
        <v>0</v>
      </c>
      <c r="Q187" s="200"/>
      <c r="R187" s="201">
        <f>SUM(R188:R194)</f>
        <v>20.588815000000004</v>
      </c>
      <c r="S187" s="200"/>
      <c r="T187" s="202">
        <f>SUM(T188:T194)</f>
        <v>0</v>
      </c>
      <c r="AR187" s="203" t="s">
        <v>8</v>
      </c>
      <c r="AT187" s="204" t="s">
        <v>75</v>
      </c>
      <c r="AU187" s="204" t="s">
        <v>8</v>
      </c>
      <c r="AY187" s="203" t="s">
        <v>131</v>
      </c>
      <c r="BK187" s="205">
        <f>SUM(BK188:BK194)</f>
        <v>0</v>
      </c>
    </row>
    <row r="188" spans="1:65" s="2" customFormat="1" ht="21.75" customHeight="1">
      <c r="A188" s="34"/>
      <c r="B188" s="35"/>
      <c r="C188" s="208" t="s">
        <v>257</v>
      </c>
      <c r="D188" s="208" t="s">
        <v>133</v>
      </c>
      <c r="E188" s="209" t="s">
        <v>253</v>
      </c>
      <c r="F188" s="210" t="s">
        <v>254</v>
      </c>
      <c r="G188" s="211" t="s">
        <v>136</v>
      </c>
      <c r="H188" s="212">
        <v>65</v>
      </c>
      <c r="I188" s="213"/>
      <c r="J188" s="212">
        <f>ROUND(I188*H188,0)</f>
        <v>0</v>
      </c>
      <c r="K188" s="210" t="s">
        <v>137</v>
      </c>
      <c r="L188" s="39"/>
      <c r="M188" s="214" t="s">
        <v>1</v>
      </c>
      <c r="N188" s="215" t="s">
        <v>41</v>
      </c>
      <c r="O188" s="71"/>
      <c r="P188" s="216">
        <f>O188*H188</f>
        <v>0</v>
      </c>
      <c r="Q188" s="216">
        <v>0.00031</v>
      </c>
      <c r="R188" s="216">
        <f>Q188*H188</f>
        <v>0.02015</v>
      </c>
      <c r="S188" s="216">
        <v>0</v>
      </c>
      <c r="T188" s="21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8" t="s">
        <v>138</v>
      </c>
      <c r="AT188" s="218" t="s">
        <v>133</v>
      </c>
      <c r="AU188" s="218" t="s">
        <v>84</v>
      </c>
      <c r="AY188" s="17" t="s">
        <v>131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7" t="s">
        <v>8</v>
      </c>
      <c r="BK188" s="219">
        <f>ROUND(I188*H188,0)</f>
        <v>0</v>
      </c>
      <c r="BL188" s="17" t="s">
        <v>138</v>
      </c>
      <c r="BM188" s="218" t="s">
        <v>556</v>
      </c>
    </row>
    <row r="189" spans="2:51" s="13" customFormat="1" ht="11.25">
      <c r="B189" s="220"/>
      <c r="C189" s="221"/>
      <c r="D189" s="222" t="s">
        <v>144</v>
      </c>
      <c r="E189" s="223" t="s">
        <v>1</v>
      </c>
      <c r="F189" s="224" t="s">
        <v>557</v>
      </c>
      <c r="G189" s="221"/>
      <c r="H189" s="225">
        <v>65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144</v>
      </c>
      <c r="AU189" s="231" t="s">
        <v>84</v>
      </c>
      <c r="AV189" s="13" t="s">
        <v>84</v>
      </c>
      <c r="AW189" s="13" t="s">
        <v>32</v>
      </c>
      <c r="AX189" s="13" t="s">
        <v>8</v>
      </c>
      <c r="AY189" s="231" t="s">
        <v>131</v>
      </c>
    </row>
    <row r="190" spans="1:65" s="2" customFormat="1" ht="21.75" customHeight="1">
      <c r="A190" s="34"/>
      <c r="B190" s="35"/>
      <c r="C190" s="253" t="s">
        <v>262</v>
      </c>
      <c r="D190" s="253" t="s">
        <v>178</v>
      </c>
      <c r="E190" s="254" t="s">
        <v>258</v>
      </c>
      <c r="F190" s="255" t="s">
        <v>259</v>
      </c>
      <c r="G190" s="256" t="s">
        <v>136</v>
      </c>
      <c r="H190" s="257">
        <v>71.5</v>
      </c>
      <c r="I190" s="258"/>
      <c r="J190" s="257">
        <f>ROUND(I190*H190,0)</f>
        <v>0</v>
      </c>
      <c r="K190" s="255" t="s">
        <v>137</v>
      </c>
      <c r="L190" s="259"/>
      <c r="M190" s="260" t="s">
        <v>1</v>
      </c>
      <c r="N190" s="261" t="s">
        <v>41</v>
      </c>
      <c r="O190" s="71"/>
      <c r="P190" s="216">
        <f>O190*H190</f>
        <v>0</v>
      </c>
      <c r="Q190" s="216">
        <v>0.00035</v>
      </c>
      <c r="R190" s="216">
        <f>Q190*H190</f>
        <v>0.025025</v>
      </c>
      <c r="S190" s="216">
        <v>0</v>
      </c>
      <c r="T190" s="21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8" t="s">
        <v>177</v>
      </c>
      <c r="AT190" s="218" t="s">
        <v>178</v>
      </c>
      <c r="AU190" s="218" t="s">
        <v>84</v>
      </c>
      <c r="AY190" s="17" t="s">
        <v>131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7" t="s">
        <v>8</v>
      </c>
      <c r="BK190" s="219">
        <f>ROUND(I190*H190,0)</f>
        <v>0</v>
      </c>
      <c r="BL190" s="17" t="s">
        <v>138</v>
      </c>
      <c r="BM190" s="218" t="s">
        <v>558</v>
      </c>
    </row>
    <row r="191" spans="2:51" s="13" customFormat="1" ht="11.25">
      <c r="B191" s="220"/>
      <c r="C191" s="221"/>
      <c r="D191" s="222" t="s">
        <v>144</v>
      </c>
      <c r="E191" s="223" t="s">
        <v>1</v>
      </c>
      <c r="F191" s="224" t="s">
        <v>559</v>
      </c>
      <c r="G191" s="221"/>
      <c r="H191" s="225">
        <v>71.5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144</v>
      </c>
      <c r="AU191" s="231" t="s">
        <v>84</v>
      </c>
      <c r="AV191" s="13" t="s">
        <v>84</v>
      </c>
      <c r="AW191" s="13" t="s">
        <v>32</v>
      </c>
      <c r="AX191" s="13" t="s">
        <v>8</v>
      </c>
      <c r="AY191" s="231" t="s">
        <v>131</v>
      </c>
    </row>
    <row r="192" spans="1:65" s="2" customFormat="1" ht="33" customHeight="1">
      <c r="A192" s="34"/>
      <c r="B192" s="35"/>
      <c r="C192" s="208" t="s">
        <v>266</v>
      </c>
      <c r="D192" s="208" t="s">
        <v>133</v>
      </c>
      <c r="E192" s="209" t="s">
        <v>263</v>
      </c>
      <c r="F192" s="210" t="s">
        <v>264</v>
      </c>
      <c r="G192" s="211" t="s">
        <v>174</v>
      </c>
      <c r="H192" s="212">
        <v>65</v>
      </c>
      <c r="I192" s="213"/>
      <c r="J192" s="212">
        <f>ROUND(I192*H192,0)</f>
        <v>0</v>
      </c>
      <c r="K192" s="210" t="s">
        <v>137</v>
      </c>
      <c r="L192" s="39"/>
      <c r="M192" s="214" t="s">
        <v>1</v>
      </c>
      <c r="N192" s="215" t="s">
        <v>41</v>
      </c>
      <c r="O192" s="71"/>
      <c r="P192" s="216">
        <f>O192*H192</f>
        <v>0</v>
      </c>
      <c r="Q192" s="216">
        <v>0.3153</v>
      </c>
      <c r="R192" s="216">
        <f>Q192*H192</f>
        <v>20.494500000000002</v>
      </c>
      <c r="S192" s="216">
        <v>0</v>
      </c>
      <c r="T192" s="21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8" t="s">
        <v>138</v>
      </c>
      <c r="AT192" s="218" t="s">
        <v>133</v>
      </c>
      <c r="AU192" s="218" t="s">
        <v>84</v>
      </c>
      <c r="AY192" s="17" t="s">
        <v>131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7" t="s">
        <v>8</v>
      </c>
      <c r="BK192" s="219">
        <f>ROUND(I192*H192,0)</f>
        <v>0</v>
      </c>
      <c r="BL192" s="17" t="s">
        <v>138</v>
      </c>
      <c r="BM192" s="218" t="s">
        <v>560</v>
      </c>
    </row>
    <row r="193" spans="1:65" s="2" customFormat="1" ht="21.75" customHeight="1">
      <c r="A193" s="34"/>
      <c r="B193" s="35"/>
      <c r="C193" s="208" t="s">
        <v>270</v>
      </c>
      <c r="D193" s="208" t="s">
        <v>133</v>
      </c>
      <c r="E193" s="209" t="s">
        <v>267</v>
      </c>
      <c r="F193" s="210" t="s">
        <v>268</v>
      </c>
      <c r="G193" s="211" t="s">
        <v>174</v>
      </c>
      <c r="H193" s="212">
        <v>175.5</v>
      </c>
      <c r="I193" s="213"/>
      <c r="J193" s="212">
        <f>ROUND(I193*H193,0)</f>
        <v>0</v>
      </c>
      <c r="K193" s="210" t="s">
        <v>137</v>
      </c>
      <c r="L193" s="39"/>
      <c r="M193" s="214" t="s">
        <v>1</v>
      </c>
      <c r="N193" s="215" t="s">
        <v>41</v>
      </c>
      <c r="O193" s="71"/>
      <c r="P193" s="216">
        <f>O193*H193</f>
        <v>0</v>
      </c>
      <c r="Q193" s="216">
        <v>0.00028</v>
      </c>
      <c r="R193" s="216">
        <f>Q193*H193</f>
        <v>0.049139999999999996</v>
      </c>
      <c r="S193" s="216">
        <v>0</v>
      </c>
      <c r="T193" s="21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8" t="s">
        <v>138</v>
      </c>
      <c r="AT193" s="218" t="s">
        <v>133</v>
      </c>
      <c r="AU193" s="218" t="s">
        <v>84</v>
      </c>
      <c r="AY193" s="17" t="s">
        <v>131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7" t="s">
        <v>8</v>
      </c>
      <c r="BK193" s="219">
        <f>ROUND(I193*H193,0)</f>
        <v>0</v>
      </c>
      <c r="BL193" s="17" t="s">
        <v>138</v>
      </c>
      <c r="BM193" s="218" t="s">
        <v>561</v>
      </c>
    </row>
    <row r="194" spans="1:65" s="2" customFormat="1" ht="16.5" customHeight="1">
      <c r="A194" s="34"/>
      <c r="B194" s="35"/>
      <c r="C194" s="208" t="s">
        <v>274</v>
      </c>
      <c r="D194" s="208" t="s">
        <v>133</v>
      </c>
      <c r="E194" s="209" t="s">
        <v>562</v>
      </c>
      <c r="F194" s="210" t="s">
        <v>563</v>
      </c>
      <c r="G194" s="211" t="s">
        <v>186</v>
      </c>
      <c r="H194" s="212">
        <v>1</v>
      </c>
      <c r="I194" s="213"/>
      <c r="J194" s="212">
        <f>ROUND(I194*H194,0)</f>
        <v>0</v>
      </c>
      <c r="K194" s="210" t="s">
        <v>1</v>
      </c>
      <c r="L194" s="39"/>
      <c r="M194" s="214" t="s">
        <v>1</v>
      </c>
      <c r="N194" s="215" t="s">
        <v>41</v>
      </c>
      <c r="O194" s="71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8" t="s">
        <v>138</v>
      </c>
      <c r="AT194" s="218" t="s">
        <v>133</v>
      </c>
      <c r="AU194" s="218" t="s">
        <v>84</v>
      </c>
      <c r="AY194" s="17" t="s">
        <v>131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7" t="s">
        <v>8</v>
      </c>
      <c r="BK194" s="219">
        <f>ROUND(I194*H194,0)</f>
        <v>0</v>
      </c>
      <c r="BL194" s="17" t="s">
        <v>138</v>
      </c>
      <c r="BM194" s="218" t="s">
        <v>564</v>
      </c>
    </row>
    <row r="195" spans="2:63" s="12" customFormat="1" ht="22.9" customHeight="1">
      <c r="B195" s="192"/>
      <c r="C195" s="193"/>
      <c r="D195" s="194" t="s">
        <v>75</v>
      </c>
      <c r="E195" s="206" t="s">
        <v>146</v>
      </c>
      <c r="F195" s="206" t="s">
        <v>278</v>
      </c>
      <c r="G195" s="193"/>
      <c r="H195" s="193"/>
      <c r="I195" s="196"/>
      <c r="J195" s="207">
        <f>BK195</f>
        <v>0</v>
      </c>
      <c r="K195" s="193"/>
      <c r="L195" s="198"/>
      <c r="M195" s="199"/>
      <c r="N195" s="200"/>
      <c r="O195" s="200"/>
      <c r="P195" s="201">
        <f>SUM(P196:P226)</f>
        <v>0</v>
      </c>
      <c r="Q195" s="200"/>
      <c r="R195" s="201">
        <f>SUM(R196:R226)</f>
        <v>28.6517173</v>
      </c>
      <c r="S195" s="200"/>
      <c r="T195" s="202">
        <f>SUM(T196:T226)</f>
        <v>0</v>
      </c>
      <c r="AR195" s="203" t="s">
        <v>8</v>
      </c>
      <c r="AT195" s="204" t="s">
        <v>75</v>
      </c>
      <c r="AU195" s="204" t="s">
        <v>8</v>
      </c>
      <c r="AY195" s="203" t="s">
        <v>131</v>
      </c>
      <c r="BK195" s="205">
        <f>SUM(BK196:BK226)</f>
        <v>0</v>
      </c>
    </row>
    <row r="196" spans="1:65" s="2" customFormat="1" ht="16.5" customHeight="1">
      <c r="A196" s="34"/>
      <c r="B196" s="35"/>
      <c r="C196" s="208" t="s">
        <v>279</v>
      </c>
      <c r="D196" s="208" t="s">
        <v>133</v>
      </c>
      <c r="E196" s="209" t="s">
        <v>280</v>
      </c>
      <c r="F196" s="210" t="s">
        <v>281</v>
      </c>
      <c r="G196" s="211" t="s">
        <v>142</v>
      </c>
      <c r="H196" s="212">
        <v>8.87</v>
      </c>
      <c r="I196" s="213"/>
      <c r="J196" s="212">
        <f>ROUND(I196*H196,0)</f>
        <v>0</v>
      </c>
      <c r="K196" s="210" t="s">
        <v>137</v>
      </c>
      <c r="L196" s="39"/>
      <c r="M196" s="214" t="s">
        <v>1</v>
      </c>
      <c r="N196" s="215" t="s">
        <v>41</v>
      </c>
      <c r="O196" s="71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8" t="s">
        <v>138</v>
      </c>
      <c r="AT196" s="218" t="s">
        <v>133</v>
      </c>
      <c r="AU196" s="218" t="s">
        <v>84</v>
      </c>
      <c r="AY196" s="17" t="s">
        <v>131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</v>
      </c>
      <c r="BK196" s="219">
        <f>ROUND(I196*H196,0)</f>
        <v>0</v>
      </c>
      <c r="BL196" s="17" t="s">
        <v>138</v>
      </c>
      <c r="BM196" s="218" t="s">
        <v>565</v>
      </c>
    </row>
    <row r="197" spans="2:51" s="13" customFormat="1" ht="11.25">
      <c r="B197" s="220"/>
      <c r="C197" s="221"/>
      <c r="D197" s="222" t="s">
        <v>144</v>
      </c>
      <c r="E197" s="223" t="s">
        <v>1</v>
      </c>
      <c r="F197" s="224" t="s">
        <v>566</v>
      </c>
      <c r="G197" s="221"/>
      <c r="H197" s="225">
        <v>8.87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144</v>
      </c>
      <c r="AU197" s="231" t="s">
        <v>84</v>
      </c>
      <c r="AV197" s="13" t="s">
        <v>84</v>
      </c>
      <c r="AW197" s="13" t="s">
        <v>32</v>
      </c>
      <c r="AX197" s="13" t="s">
        <v>8</v>
      </c>
      <c r="AY197" s="231" t="s">
        <v>131</v>
      </c>
    </row>
    <row r="198" spans="1:65" s="2" customFormat="1" ht="21.75" customHeight="1">
      <c r="A198" s="34"/>
      <c r="B198" s="35"/>
      <c r="C198" s="208" t="s">
        <v>284</v>
      </c>
      <c r="D198" s="208" t="s">
        <v>133</v>
      </c>
      <c r="E198" s="209" t="s">
        <v>285</v>
      </c>
      <c r="F198" s="210" t="s">
        <v>286</v>
      </c>
      <c r="G198" s="211" t="s">
        <v>136</v>
      </c>
      <c r="H198" s="212">
        <v>59.15</v>
      </c>
      <c r="I198" s="213"/>
      <c r="J198" s="212">
        <f>ROUND(I198*H198,0)</f>
        <v>0</v>
      </c>
      <c r="K198" s="210" t="s">
        <v>137</v>
      </c>
      <c r="L198" s="39"/>
      <c r="M198" s="214" t="s">
        <v>1</v>
      </c>
      <c r="N198" s="215" t="s">
        <v>41</v>
      </c>
      <c r="O198" s="71"/>
      <c r="P198" s="216">
        <f>O198*H198</f>
        <v>0</v>
      </c>
      <c r="Q198" s="216">
        <v>0.02519</v>
      </c>
      <c r="R198" s="216">
        <f>Q198*H198</f>
        <v>1.4899885</v>
      </c>
      <c r="S198" s="216">
        <v>0</v>
      </c>
      <c r="T198" s="21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8" t="s">
        <v>138</v>
      </c>
      <c r="AT198" s="218" t="s">
        <v>133</v>
      </c>
      <c r="AU198" s="218" t="s">
        <v>84</v>
      </c>
      <c r="AY198" s="17" t="s">
        <v>131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7" t="s">
        <v>8</v>
      </c>
      <c r="BK198" s="219">
        <f>ROUND(I198*H198,0)</f>
        <v>0</v>
      </c>
      <c r="BL198" s="17" t="s">
        <v>138</v>
      </c>
      <c r="BM198" s="218" t="s">
        <v>567</v>
      </c>
    </row>
    <row r="199" spans="2:51" s="13" customFormat="1" ht="11.25">
      <c r="B199" s="220"/>
      <c r="C199" s="221"/>
      <c r="D199" s="222" t="s">
        <v>144</v>
      </c>
      <c r="E199" s="223" t="s">
        <v>1</v>
      </c>
      <c r="F199" s="224" t="s">
        <v>568</v>
      </c>
      <c r="G199" s="221"/>
      <c r="H199" s="225">
        <v>59.15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144</v>
      </c>
      <c r="AU199" s="231" t="s">
        <v>84</v>
      </c>
      <c r="AV199" s="13" t="s">
        <v>84</v>
      </c>
      <c r="AW199" s="13" t="s">
        <v>32</v>
      </c>
      <c r="AX199" s="13" t="s">
        <v>8</v>
      </c>
      <c r="AY199" s="231" t="s">
        <v>131</v>
      </c>
    </row>
    <row r="200" spans="1:65" s="2" customFormat="1" ht="21.75" customHeight="1">
      <c r="A200" s="34"/>
      <c r="B200" s="35"/>
      <c r="C200" s="208" t="s">
        <v>289</v>
      </c>
      <c r="D200" s="208" t="s">
        <v>133</v>
      </c>
      <c r="E200" s="209" t="s">
        <v>290</v>
      </c>
      <c r="F200" s="210" t="s">
        <v>291</v>
      </c>
      <c r="G200" s="211" t="s">
        <v>136</v>
      </c>
      <c r="H200" s="212">
        <v>59.15</v>
      </c>
      <c r="I200" s="213"/>
      <c r="J200" s="212">
        <f>ROUND(I200*H200,0)</f>
        <v>0</v>
      </c>
      <c r="K200" s="210" t="s">
        <v>137</v>
      </c>
      <c r="L200" s="39"/>
      <c r="M200" s="214" t="s">
        <v>1</v>
      </c>
      <c r="N200" s="215" t="s">
        <v>41</v>
      </c>
      <c r="O200" s="71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8" t="s">
        <v>138</v>
      </c>
      <c r="AT200" s="218" t="s">
        <v>133</v>
      </c>
      <c r="AU200" s="218" t="s">
        <v>84</v>
      </c>
      <c r="AY200" s="17" t="s">
        <v>131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7" t="s">
        <v>8</v>
      </c>
      <c r="BK200" s="219">
        <f>ROUND(I200*H200,0)</f>
        <v>0</v>
      </c>
      <c r="BL200" s="17" t="s">
        <v>138</v>
      </c>
      <c r="BM200" s="218" t="s">
        <v>569</v>
      </c>
    </row>
    <row r="201" spans="1:65" s="2" customFormat="1" ht="21.75" customHeight="1">
      <c r="A201" s="34"/>
      <c r="B201" s="35"/>
      <c r="C201" s="208" t="s">
        <v>293</v>
      </c>
      <c r="D201" s="208" t="s">
        <v>133</v>
      </c>
      <c r="E201" s="209" t="s">
        <v>294</v>
      </c>
      <c r="F201" s="210" t="s">
        <v>295</v>
      </c>
      <c r="G201" s="211" t="s">
        <v>181</v>
      </c>
      <c r="H201" s="212">
        <v>0.95</v>
      </c>
      <c r="I201" s="213"/>
      <c r="J201" s="212">
        <f>ROUND(I201*H201,0)</f>
        <v>0</v>
      </c>
      <c r="K201" s="210" t="s">
        <v>137</v>
      </c>
      <c r="L201" s="39"/>
      <c r="M201" s="214" t="s">
        <v>1</v>
      </c>
      <c r="N201" s="215" t="s">
        <v>41</v>
      </c>
      <c r="O201" s="71"/>
      <c r="P201" s="216">
        <f>O201*H201</f>
        <v>0</v>
      </c>
      <c r="Q201" s="216">
        <v>1.04711</v>
      </c>
      <c r="R201" s="216">
        <f>Q201*H201</f>
        <v>0.9947545</v>
      </c>
      <c r="S201" s="216">
        <v>0</v>
      </c>
      <c r="T201" s="21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8" t="s">
        <v>138</v>
      </c>
      <c r="AT201" s="218" t="s">
        <v>133</v>
      </c>
      <c r="AU201" s="218" t="s">
        <v>84</v>
      </c>
      <c r="AY201" s="17" t="s">
        <v>131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7" t="s">
        <v>8</v>
      </c>
      <c r="BK201" s="219">
        <f>ROUND(I201*H201,0)</f>
        <v>0</v>
      </c>
      <c r="BL201" s="17" t="s">
        <v>138</v>
      </c>
      <c r="BM201" s="218" t="s">
        <v>570</v>
      </c>
    </row>
    <row r="202" spans="2:51" s="14" customFormat="1" ht="11.25">
      <c r="B202" s="232"/>
      <c r="C202" s="233"/>
      <c r="D202" s="222" t="s">
        <v>144</v>
      </c>
      <c r="E202" s="234" t="s">
        <v>1</v>
      </c>
      <c r="F202" s="235" t="s">
        <v>571</v>
      </c>
      <c r="G202" s="233"/>
      <c r="H202" s="234" t="s">
        <v>1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144</v>
      </c>
      <c r="AU202" s="241" t="s">
        <v>84</v>
      </c>
      <c r="AV202" s="14" t="s">
        <v>8</v>
      </c>
      <c r="AW202" s="14" t="s">
        <v>32</v>
      </c>
      <c r="AX202" s="14" t="s">
        <v>76</v>
      </c>
      <c r="AY202" s="241" t="s">
        <v>131</v>
      </c>
    </row>
    <row r="203" spans="2:51" s="13" customFormat="1" ht="11.25">
      <c r="B203" s="220"/>
      <c r="C203" s="221"/>
      <c r="D203" s="222" t="s">
        <v>144</v>
      </c>
      <c r="E203" s="223" t="s">
        <v>1</v>
      </c>
      <c r="F203" s="224" t="s">
        <v>572</v>
      </c>
      <c r="G203" s="221"/>
      <c r="H203" s="225">
        <v>0.95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144</v>
      </c>
      <c r="AU203" s="231" t="s">
        <v>84</v>
      </c>
      <c r="AV203" s="13" t="s">
        <v>84</v>
      </c>
      <c r="AW203" s="13" t="s">
        <v>32</v>
      </c>
      <c r="AX203" s="13" t="s">
        <v>8</v>
      </c>
      <c r="AY203" s="231" t="s">
        <v>131</v>
      </c>
    </row>
    <row r="204" spans="1:65" s="2" customFormat="1" ht="16.5" customHeight="1">
      <c r="A204" s="34"/>
      <c r="B204" s="35"/>
      <c r="C204" s="208" t="s">
        <v>299</v>
      </c>
      <c r="D204" s="208" t="s">
        <v>133</v>
      </c>
      <c r="E204" s="209" t="s">
        <v>300</v>
      </c>
      <c r="F204" s="210" t="s">
        <v>301</v>
      </c>
      <c r="G204" s="211" t="s">
        <v>142</v>
      </c>
      <c r="H204" s="212">
        <v>55.8</v>
      </c>
      <c r="I204" s="213"/>
      <c r="J204" s="212">
        <f>ROUND(I204*H204,0)</f>
        <v>0</v>
      </c>
      <c r="K204" s="210" t="s">
        <v>137</v>
      </c>
      <c r="L204" s="39"/>
      <c r="M204" s="214" t="s">
        <v>1</v>
      </c>
      <c r="N204" s="215" t="s">
        <v>41</v>
      </c>
      <c r="O204" s="71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8" t="s">
        <v>138</v>
      </c>
      <c r="AT204" s="218" t="s">
        <v>133</v>
      </c>
      <c r="AU204" s="218" t="s">
        <v>84</v>
      </c>
      <c r="AY204" s="17" t="s">
        <v>131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7" t="s">
        <v>8</v>
      </c>
      <c r="BK204" s="219">
        <f>ROUND(I204*H204,0)</f>
        <v>0</v>
      </c>
      <c r="BL204" s="17" t="s">
        <v>138</v>
      </c>
      <c r="BM204" s="218" t="s">
        <v>573</v>
      </c>
    </row>
    <row r="205" spans="2:51" s="14" customFormat="1" ht="11.25">
      <c r="B205" s="232"/>
      <c r="C205" s="233"/>
      <c r="D205" s="222" t="s">
        <v>144</v>
      </c>
      <c r="E205" s="234" t="s">
        <v>1</v>
      </c>
      <c r="F205" s="235" t="s">
        <v>303</v>
      </c>
      <c r="G205" s="233"/>
      <c r="H205" s="234" t="s">
        <v>1</v>
      </c>
      <c r="I205" s="236"/>
      <c r="J205" s="233"/>
      <c r="K205" s="233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144</v>
      </c>
      <c r="AU205" s="241" t="s">
        <v>84</v>
      </c>
      <c r="AV205" s="14" t="s">
        <v>8</v>
      </c>
      <c r="AW205" s="14" t="s">
        <v>32</v>
      </c>
      <c r="AX205" s="14" t="s">
        <v>76</v>
      </c>
      <c r="AY205" s="241" t="s">
        <v>131</v>
      </c>
    </row>
    <row r="206" spans="2:51" s="13" customFormat="1" ht="11.25">
      <c r="B206" s="220"/>
      <c r="C206" s="221"/>
      <c r="D206" s="222" t="s">
        <v>144</v>
      </c>
      <c r="E206" s="223" t="s">
        <v>1</v>
      </c>
      <c r="F206" s="224" t="s">
        <v>574</v>
      </c>
      <c r="G206" s="221"/>
      <c r="H206" s="225">
        <v>53.55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144</v>
      </c>
      <c r="AU206" s="231" t="s">
        <v>84</v>
      </c>
      <c r="AV206" s="13" t="s">
        <v>84</v>
      </c>
      <c r="AW206" s="13" t="s">
        <v>32</v>
      </c>
      <c r="AX206" s="13" t="s">
        <v>76</v>
      </c>
      <c r="AY206" s="231" t="s">
        <v>131</v>
      </c>
    </row>
    <row r="207" spans="2:51" s="13" customFormat="1" ht="11.25">
      <c r="B207" s="220"/>
      <c r="C207" s="221"/>
      <c r="D207" s="222" t="s">
        <v>144</v>
      </c>
      <c r="E207" s="223" t="s">
        <v>1</v>
      </c>
      <c r="F207" s="224" t="s">
        <v>575</v>
      </c>
      <c r="G207" s="221"/>
      <c r="H207" s="225">
        <v>2.25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144</v>
      </c>
      <c r="AU207" s="231" t="s">
        <v>84</v>
      </c>
      <c r="AV207" s="13" t="s">
        <v>84</v>
      </c>
      <c r="AW207" s="13" t="s">
        <v>32</v>
      </c>
      <c r="AX207" s="13" t="s">
        <v>76</v>
      </c>
      <c r="AY207" s="231" t="s">
        <v>131</v>
      </c>
    </row>
    <row r="208" spans="2:51" s="15" customFormat="1" ht="11.25">
      <c r="B208" s="242"/>
      <c r="C208" s="243"/>
      <c r="D208" s="222" t="s">
        <v>144</v>
      </c>
      <c r="E208" s="244" t="s">
        <v>1</v>
      </c>
      <c r="F208" s="245" t="s">
        <v>158</v>
      </c>
      <c r="G208" s="243"/>
      <c r="H208" s="246">
        <v>55.8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144</v>
      </c>
      <c r="AU208" s="252" t="s">
        <v>84</v>
      </c>
      <c r="AV208" s="15" t="s">
        <v>138</v>
      </c>
      <c r="AW208" s="15" t="s">
        <v>32</v>
      </c>
      <c r="AX208" s="15" t="s">
        <v>8</v>
      </c>
      <c r="AY208" s="252" t="s">
        <v>131</v>
      </c>
    </row>
    <row r="209" spans="1:65" s="2" customFormat="1" ht="16.5" customHeight="1">
      <c r="A209" s="34"/>
      <c r="B209" s="35"/>
      <c r="C209" s="208" t="s">
        <v>305</v>
      </c>
      <c r="D209" s="208" t="s">
        <v>133</v>
      </c>
      <c r="E209" s="209" t="s">
        <v>306</v>
      </c>
      <c r="F209" s="210" t="s">
        <v>307</v>
      </c>
      <c r="G209" s="211" t="s">
        <v>142</v>
      </c>
      <c r="H209" s="212">
        <v>14.33</v>
      </c>
      <c r="I209" s="213"/>
      <c r="J209" s="212">
        <f>ROUND(I209*H209,0)</f>
        <v>0</v>
      </c>
      <c r="K209" s="210" t="s">
        <v>137</v>
      </c>
      <c r="L209" s="39"/>
      <c r="M209" s="214" t="s">
        <v>1</v>
      </c>
      <c r="N209" s="215" t="s">
        <v>41</v>
      </c>
      <c r="O209" s="71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8" t="s">
        <v>138</v>
      </c>
      <c r="AT209" s="218" t="s">
        <v>133</v>
      </c>
      <c r="AU209" s="218" t="s">
        <v>84</v>
      </c>
      <c r="AY209" s="17" t="s">
        <v>131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7" t="s">
        <v>8</v>
      </c>
      <c r="BK209" s="219">
        <f>ROUND(I209*H209,0)</f>
        <v>0</v>
      </c>
      <c r="BL209" s="17" t="s">
        <v>138</v>
      </c>
      <c r="BM209" s="218" t="s">
        <v>576</v>
      </c>
    </row>
    <row r="210" spans="2:51" s="14" customFormat="1" ht="11.25">
      <c r="B210" s="232"/>
      <c r="C210" s="233"/>
      <c r="D210" s="222" t="s">
        <v>144</v>
      </c>
      <c r="E210" s="234" t="s">
        <v>1</v>
      </c>
      <c r="F210" s="235" t="s">
        <v>309</v>
      </c>
      <c r="G210" s="233"/>
      <c r="H210" s="234" t="s">
        <v>1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144</v>
      </c>
      <c r="AU210" s="241" t="s">
        <v>84</v>
      </c>
      <c r="AV210" s="14" t="s">
        <v>8</v>
      </c>
      <c r="AW210" s="14" t="s">
        <v>32</v>
      </c>
      <c r="AX210" s="14" t="s">
        <v>76</v>
      </c>
      <c r="AY210" s="241" t="s">
        <v>131</v>
      </c>
    </row>
    <row r="211" spans="2:51" s="13" customFormat="1" ht="11.25">
      <c r="B211" s="220"/>
      <c r="C211" s="221"/>
      <c r="D211" s="222" t="s">
        <v>144</v>
      </c>
      <c r="E211" s="223" t="s">
        <v>1</v>
      </c>
      <c r="F211" s="224" t="s">
        <v>577</v>
      </c>
      <c r="G211" s="221"/>
      <c r="H211" s="225">
        <v>14.33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144</v>
      </c>
      <c r="AU211" s="231" t="s">
        <v>84</v>
      </c>
      <c r="AV211" s="13" t="s">
        <v>84</v>
      </c>
      <c r="AW211" s="13" t="s">
        <v>32</v>
      </c>
      <c r="AX211" s="13" t="s">
        <v>8</v>
      </c>
      <c r="AY211" s="231" t="s">
        <v>131</v>
      </c>
    </row>
    <row r="212" spans="1:65" s="2" customFormat="1" ht="16.5" customHeight="1">
      <c r="A212" s="34"/>
      <c r="B212" s="35"/>
      <c r="C212" s="208" t="s">
        <v>311</v>
      </c>
      <c r="D212" s="208" t="s">
        <v>133</v>
      </c>
      <c r="E212" s="209" t="s">
        <v>312</v>
      </c>
      <c r="F212" s="210" t="s">
        <v>313</v>
      </c>
      <c r="G212" s="211" t="s">
        <v>142</v>
      </c>
      <c r="H212" s="212">
        <v>121.68</v>
      </c>
      <c r="I212" s="213"/>
      <c r="J212" s="212">
        <f>ROUND(I212*H212,0)</f>
        <v>0</v>
      </c>
      <c r="K212" s="210" t="s">
        <v>137</v>
      </c>
      <c r="L212" s="39"/>
      <c r="M212" s="214" t="s">
        <v>1</v>
      </c>
      <c r="N212" s="215" t="s">
        <v>41</v>
      </c>
      <c r="O212" s="71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8" t="s">
        <v>138</v>
      </c>
      <c r="AT212" s="218" t="s">
        <v>133</v>
      </c>
      <c r="AU212" s="218" t="s">
        <v>84</v>
      </c>
      <c r="AY212" s="17" t="s">
        <v>131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7" t="s">
        <v>8</v>
      </c>
      <c r="BK212" s="219">
        <f>ROUND(I212*H212,0)</f>
        <v>0</v>
      </c>
      <c r="BL212" s="17" t="s">
        <v>138</v>
      </c>
      <c r="BM212" s="218" t="s">
        <v>578</v>
      </c>
    </row>
    <row r="213" spans="2:51" s="13" customFormat="1" ht="11.25">
      <c r="B213" s="220"/>
      <c r="C213" s="221"/>
      <c r="D213" s="222" t="s">
        <v>144</v>
      </c>
      <c r="E213" s="223" t="s">
        <v>1</v>
      </c>
      <c r="F213" s="224" t="s">
        <v>579</v>
      </c>
      <c r="G213" s="221"/>
      <c r="H213" s="225">
        <v>56.4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144</v>
      </c>
      <c r="AU213" s="231" t="s">
        <v>84</v>
      </c>
      <c r="AV213" s="13" t="s">
        <v>84</v>
      </c>
      <c r="AW213" s="13" t="s">
        <v>32</v>
      </c>
      <c r="AX213" s="13" t="s">
        <v>76</v>
      </c>
      <c r="AY213" s="231" t="s">
        <v>131</v>
      </c>
    </row>
    <row r="214" spans="2:51" s="13" customFormat="1" ht="11.25">
      <c r="B214" s="220"/>
      <c r="C214" s="221"/>
      <c r="D214" s="222" t="s">
        <v>144</v>
      </c>
      <c r="E214" s="223" t="s">
        <v>1</v>
      </c>
      <c r="F214" s="224" t="s">
        <v>580</v>
      </c>
      <c r="G214" s="221"/>
      <c r="H214" s="225">
        <v>65.28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144</v>
      </c>
      <c r="AU214" s="231" t="s">
        <v>84</v>
      </c>
      <c r="AV214" s="13" t="s">
        <v>84</v>
      </c>
      <c r="AW214" s="13" t="s">
        <v>32</v>
      </c>
      <c r="AX214" s="13" t="s">
        <v>76</v>
      </c>
      <c r="AY214" s="231" t="s">
        <v>131</v>
      </c>
    </row>
    <row r="215" spans="2:51" s="15" customFormat="1" ht="11.25">
      <c r="B215" s="242"/>
      <c r="C215" s="243"/>
      <c r="D215" s="222" t="s">
        <v>144</v>
      </c>
      <c r="E215" s="244" t="s">
        <v>1</v>
      </c>
      <c r="F215" s="245" t="s">
        <v>158</v>
      </c>
      <c r="G215" s="243"/>
      <c r="H215" s="246">
        <v>121.68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144</v>
      </c>
      <c r="AU215" s="252" t="s">
        <v>84</v>
      </c>
      <c r="AV215" s="15" t="s">
        <v>138</v>
      </c>
      <c r="AW215" s="15" t="s">
        <v>32</v>
      </c>
      <c r="AX215" s="15" t="s">
        <v>8</v>
      </c>
      <c r="AY215" s="252" t="s">
        <v>131</v>
      </c>
    </row>
    <row r="216" spans="1:65" s="2" customFormat="1" ht="21.75" customHeight="1">
      <c r="A216" s="34"/>
      <c r="B216" s="35"/>
      <c r="C216" s="208" t="s">
        <v>317</v>
      </c>
      <c r="D216" s="208" t="s">
        <v>133</v>
      </c>
      <c r="E216" s="209" t="s">
        <v>318</v>
      </c>
      <c r="F216" s="210" t="s">
        <v>319</v>
      </c>
      <c r="G216" s="211" t="s">
        <v>136</v>
      </c>
      <c r="H216" s="212">
        <v>392.6</v>
      </c>
      <c r="I216" s="213"/>
      <c r="J216" s="212">
        <f>ROUND(I216*H216,0)</f>
        <v>0</v>
      </c>
      <c r="K216" s="210" t="s">
        <v>137</v>
      </c>
      <c r="L216" s="39"/>
      <c r="M216" s="214" t="s">
        <v>1</v>
      </c>
      <c r="N216" s="215" t="s">
        <v>41</v>
      </c>
      <c r="O216" s="71"/>
      <c r="P216" s="216">
        <f>O216*H216</f>
        <v>0</v>
      </c>
      <c r="Q216" s="216">
        <v>0.00237</v>
      </c>
      <c r="R216" s="216">
        <f>Q216*H216</f>
        <v>0.9304620000000001</v>
      </c>
      <c r="S216" s="216">
        <v>0</v>
      </c>
      <c r="T216" s="21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8" t="s">
        <v>138</v>
      </c>
      <c r="AT216" s="218" t="s">
        <v>133</v>
      </c>
      <c r="AU216" s="218" t="s">
        <v>84</v>
      </c>
      <c r="AY216" s="17" t="s">
        <v>131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7" t="s">
        <v>8</v>
      </c>
      <c r="BK216" s="219">
        <f>ROUND(I216*H216,0)</f>
        <v>0</v>
      </c>
      <c r="BL216" s="17" t="s">
        <v>138</v>
      </c>
      <c r="BM216" s="218" t="s">
        <v>581</v>
      </c>
    </row>
    <row r="217" spans="2:51" s="13" customFormat="1" ht="11.25">
      <c r="B217" s="220"/>
      <c r="C217" s="221"/>
      <c r="D217" s="222" t="s">
        <v>144</v>
      </c>
      <c r="E217" s="223" t="s">
        <v>1</v>
      </c>
      <c r="F217" s="224" t="s">
        <v>582</v>
      </c>
      <c r="G217" s="221"/>
      <c r="H217" s="225">
        <v>46.4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144</v>
      </c>
      <c r="AU217" s="231" t="s">
        <v>84</v>
      </c>
      <c r="AV217" s="13" t="s">
        <v>84</v>
      </c>
      <c r="AW217" s="13" t="s">
        <v>32</v>
      </c>
      <c r="AX217" s="13" t="s">
        <v>76</v>
      </c>
      <c r="AY217" s="231" t="s">
        <v>131</v>
      </c>
    </row>
    <row r="218" spans="2:51" s="13" customFormat="1" ht="11.25">
      <c r="B218" s="220"/>
      <c r="C218" s="221"/>
      <c r="D218" s="222" t="s">
        <v>144</v>
      </c>
      <c r="E218" s="223" t="s">
        <v>1</v>
      </c>
      <c r="F218" s="224" t="s">
        <v>583</v>
      </c>
      <c r="G218" s="221"/>
      <c r="H218" s="225">
        <v>346.2</v>
      </c>
      <c r="I218" s="226"/>
      <c r="J218" s="221"/>
      <c r="K218" s="221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144</v>
      </c>
      <c r="AU218" s="231" t="s">
        <v>84</v>
      </c>
      <c r="AV218" s="13" t="s">
        <v>84</v>
      </c>
      <c r="AW218" s="13" t="s">
        <v>32</v>
      </c>
      <c r="AX218" s="13" t="s">
        <v>76</v>
      </c>
      <c r="AY218" s="231" t="s">
        <v>131</v>
      </c>
    </row>
    <row r="219" spans="2:51" s="15" customFormat="1" ht="11.25">
      <c r="B219" s="242"/>
      <c r="C219" s="243"/>
      <c r="D219" s="222" t="s">
        <v>144</v>
      </c>
      <c r="E219" s="244" t="s">
        <v>1</v>
      </c>
      <c r="F219" s="245" t="s">
        <v>158</v>
      </c>
      <c r="G219" s="243"/>
      <c r="H219" s="246">
        <v>392.6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144</v>
      </c>
      <c r="AU219" s="252" t="s">
        <v>84</v>
      </c>
      <c r="AV219" s="15" t="s">
        <v>138</v>
      </c>
      <c r="AW219" s="15" t="s">
        <v>32</v>
      </c>
      <c r="AX219" s="15" t="s">
        <v>8</v>
      </c>
      <c r="AY219" s="252" t="s">
        <v>131</v>
      </c>
    </row>
    <row r="220" spans="1:65" s="2" customFormat="1" ht="21.75" customHeight="1">
      <c r="A220" s="34"/>
      <c r="B220" s="35"/>
      <c r="C220" s="208" t="s">
        <v>323</v>
      </c>
      <c r="D220" s="208" t="s">
        <v>133</v>
      </c>
      <c r="E220" s="209" t="s">
        <v>324</v>
      </c>
      <c r="F220" s="210" t="s">
        <v>325</v>
      </c>
      <c r="G220" s="211" t="s">
        <v>136</v>
      </c>
      <c r="H220" s="212">
        <v>392.6</v>
      </c>
      <c r="I220" s="213"/>
      <c r="J220" s="212">
        <f>ROUND(I220*H220,0)</f>
        <v>0</v>
      </c>
      <c r="K220" s="210" t="s">
        <v>137</v>
      </c>
      <c r="L220" s="39"/>
      <c r="M220" s="214" t="s">
        <v>1</v>
      </c>
      <c r="N220" s="215" t="s">
        <v>41</v>
      </c>
      <c r="O220" s="71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8" t="s">
        <v>138</v>
      </c>
      <c r="AT220" s="218" t="s">
        <v>133</v>
      </c>
      <c r="AU220" s="218" t="s">
        <v>84</v>
      </c>
      <c r="AY220" s="17" t="s">
        <v>131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7" t="s">
        <v>8</v>
      </c>
      <c r="BK220" s="219">
        <f>ROUND(I220*H220,0)</f>
        <v>0</v>
      </c>
      <c r="BL220" s="17" t="s">
        <v>138</v>
      </c>
      <c r="BM220" s="218" t="s">
        <v>584</v>
      </c>
    </row>
    <row r="221" spans="1:65" s="2" customFormat="1" ht="21.75" customHeight="1">
      <c r="A221" s="34"/>
      <c r="B221" s="35"/>
      <c r="C221" s="208" t="s">
        <v>327</v>
      </c>
      <c r="D221" s="208" t="s">
        <v>133</v>
      </c>
      <c r="E221" s="209" t="s">
        <v>328</v>
      </c>
      <c r="F221" s="210" t="s">
        <v>329</v>
      </c>
      <c r="G221" s="211" t="s">
        <v>181</v>
      </c>
      <c r="H221" s="212">
        <v>14.33</v>
      </c>
      <c r="I221" s="213"/>
      <c r="J221" s="212">
        <f>ROUND(I221*H221,0)</f>
        <v>0</v>
      </c>
      <c r="K221" s="210" t="s">
        <v>137</v>
      </c>
      <c r="L221" s="39"/>
      <c r="M221" s="214" t="s">
        <v>1</v>
      </c>
      <c r="N221" s="215" t="s">
        <v>41</v>
      </c>
      <c r="O221" s="71"/>
      <c r="P221" s="216">
        <f>O221*H221</f>
        <v>0</v>
      </c>
      <c r="Q221" s="216">
        <v>1.04331</v>
      </c>
      <c r="R221" s="216">
        <f>Q221*H221</f>
        <v>14.950632299999999</v>
      </c>
      <c r="S221" s="216">
        <v>0</v>
      </c>
      <c r="T221" s="21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8" t="s">
        <v>138</v>
      </c>
      <c r="AT221" s="218" t="s">
        <v>133</v>
      </c>
      <c r="AU221" s="218" t="s">
        <v>84</v>
      </c>
      <c r="AY221" s="17" t="s">
        <v>131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7" t="s">
        <v>8</v>
      </c>
      <c r="BK221" s="219">
        <f>ROUND(I221*H221,0)</f>
        <v>0</v>
      </c>
      <c r="BL221" s="17" t="s">
        <v>138</v>
      </c>
      <c r="BM221" s="218" t="s">
        <v>585</v>
      </c>
    </row>
    <row r="222" spans="2:51" s="14" customFormat="1" ht="11.25">
      <c r="B222" s="232"/>
      <c r="C222" s="233"/>
      <c r="D222" s="222" t="s">
        <v>144</v>
      </c>
      <c r="E222" s="234" t="s">
        <v>1</v>
      </c>
      <c r="F222" s="235" t="s">
        <v>586</v>
      </c>
      <c r="G222" s="233"/>
      <c r="H222" s="234" t="s">
        <v>1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144</v>
      </c>
      <c r="AU222" s="241" t="s">
        <v>84</v>
      </c>
      <c r="AV222" s="14" t="s">
        <v>8</v>
      </c>
      <c r="AW222" s="14" t="s">
        <v>32</v>
      </c>
      <c r="AX222" s="14" t="s">
        <v>76</v>
      </c>
      <c r="AY222" s="241" t="s">
        <v>131</v>
      </c>
    </row>
    <row r="223" spans="2:51" s="13" customFormat="1" ht="11.25">
      <c r="B223" s="220"/>
      <c r="C223" s="221"/>
      <c r="D223" s="222" t="s">
        <v>144</v>
      </c>
      <c r="E223" s="223" t="s">
        <v>1</v>
      </c>
      <c r="F223" s="224" t="s">
        <v>587</v>
      </c>
      <c r="G223" s="221"/>
      <c r="H223" s="225">
        <v>14.33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144</v>
      </c>
      <c r="AU223" s="231" t="s">
        <v>84</v>
      </c>
      <c r="AV223" s="13" t="s">
        <v>84</v>
      </c>
      <c r="AW223" s="13" t="s">
        <v>32</v>
      </c>
      <c r="AX223" s="13" t="s">
        <v>8</v>
      </c>
      <c r="AY223" s="231" t="s">
        <v>131</v>
      </c>
    </row>
    <row r="224" spans="1:65" s="2" customFormat="1" ht="21.75" customHeight="1">
      <c r="A224" s="34"/>
      <c r="B224" s="35"/>
      <c r="C224" s="208" t="s">
        <v>333</v>
      </c>
      <c r="D224" s="208" t="s">
        <v>133</v>
      </c>
      <c r="E224" s="209" t="s">
        <v>334</v>
      </c>
      <c r="F224" s="210" t="s">
        <v>335</v>
      </c>
      <c r="G224" s="211" t="s">
        <v>174</v>
      </c>
      <c r="H224" s="212">
        <v>60.25</v>
      </c>
      <c r="I224" s="213"/>
      <c r="J224" s="212">
        <f>ROUND(I224*H224,0)</f>
        <v>0</v>
      </c>
      <c r="K224" s="210" t="s">
        <v>137</v>
      </c>
      <c r="L224" s="39"/>
      <c r="M224" s="214" t="s">
        <v>1</v>
      </c>
      <c r="N224" s="215" t="s">
        <v>41</v>
      </c>
      <c r="O224" s="71"/>
      <c r="P224" s="216">
        <f>O224*H224</f>
        <v>0</v>
      </c>
      <c r="Q224" s="216">
        <v>0.17016</v>
      </c>
      <c r="R224" s="216">
        <f>Q224*H224</f>
        <v>10.25214</v>
      </c>
      <c r="S224" s="216">
        <v>0</v>
      </c>
      <c r="T224" s="21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8" t="s">
        <v>138</v>
      </c>
      <c r="AT224" s="218" t="s">
        <v>133</v>
      </c>
      <c r="AU224" s="218" t="s">
        <v>84</v>
      </c>
      <c r="AY224" s="17" t="s">
        <v>131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7" t="s">
        <v>8</v>
      </c>
      <c r="BK224" s="219">
        <f>ROUND(I224*H224,0)</f>
        <v>0</v>
      </c>
      <c r="BL224" s="17" t="s">
        <v>138</v>
      </c>
      <c r="BM224" s="218" t="s">
        <v>588</v>
      </c>
    </row>
    <row r="225" spans="2:51" s="13" customFormat="1" ht="11.25">
      <c r="B225" s="220"/>
      <c r="C225" s="221"/>
      <c r="D225" s="222" t="s">
        <v>144</v>
      </c>
      <c r="E225" s="223" t="s">
        <v>1</v>
      </c>
      <c r="F225" s="224" t="s">
        <v>589</v>
      </c>
      <c r="G225" s="221"/>
      <c r="H225" s="225">
        <v>60.25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144</v>
      </c>
      <c r="AU225" s="231" t="s">
        <v>84</v>
      </c>
      <c r="AV225" s="13" t="s">
        <v>84</v>
      </c>
      <c r="AW225" s="13" t="s">
        <v>32</v>
      </c>
      <c r="AX225" s="13" t="s">
        <v>8</v>
      </c>
      <c r="AY225" s="231" t="s">
        <v>131</v>
      </c>
    </row>
    <row r="226" spans="1:65" s="2" customFormat="1" ht="21.75" customHeight="1">
      <c r="A226" s="34"/>
      <c r="B226" s="35"/>
      <c r="C226" s="208" t="s">
        <v>338</v>
      </c>
      <c r="D226" s="208" t="s">
        <v>133</v>
      </c>
      <c r="E226" s="209" t="s">
        <v>339</v>
      </c>
      <c r="F226" s="210" t="s">
        <v>340</v>
      </c>
      <c r="G226" s="211" t="s">
        <v>174</v>
      </c>
      <c r="H226" s="212">
        <v>60.25</v>
      </c>
      <c r="I226" s="213"/>
      <c r="J226" s="212">
        <f>ROUND(I226*H226,0)</f>
        <v>0</v>
      </c>
      <c r="K226" s="210" t="s">
        <v>137</v>
      </c>
      <c r="L226" s="39"/>
      <c r="M226" s="214" t="s">
        <v>1</v>
      </c>
      <c r="N226" s="215" t="s">
        <v>41</v>
      </c>
      <c r="O226" s="71"/>
      <c r="P226" s="216">
        <f>O226*H226</f>
        <v>0</v>
      </c>
      <c r="Q226" s="216">
        <v>0.00056</v>
      </c>
      <c r="R226" s="216">
        <f>Q226*H226</f>
        <v>0.03374</v>
      </c>
      <c r="S226" s="216">
        <v>0</v>
      </c>
      <c r="T226" s="21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8" t="s">
        <v>138</v>
      </c>
      <c r="AT226" s="218" t="s">
        <v>133</v>
      </c>
      <c r="AU226" s="218" t="s">
        <v>84</v>
      </c>
      <c r="AY226" s="17" t="s">
        <v>131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7" t="s">
        <v>8</v>
      </c>
      <c r="BK226" s="219">
        <f>ROUND(I226*H226,0)</f>
        <v>0</v>
      </c>
      <c r="BL226" s="17" t="s">
        <v>138</v>
      </c>
      <c r="BM226" s="218" t="s">
        <v>590</v>
      </c>
    </row>
    <row r="227" spans="2:63" s="12" customFormat="1" ht="22.9" customHeight="1">
      <c r="B227" s="192"/>
      <c r="C227" s="193"/>
      <c r="D227" s="194" t="s">
        <v>75</v>
      </c>
      <c r="E227" s="206" t="s">
        <v>138</v>
      </c>
      <c r="F227" s="206" t="s">
        <v>591</v>
      </c>
      <c r="G227" s="193"/>
      <c r="H227" s="193"/>
      <c r="I227" s="196"/>
      <c r="J227" s="207">
        <f>BK227</f>
        <v>0</v>
      </c>
      <c r="K227" s="193"/>
      <c r="L227" s="198"/>
      <c r="M227" s="199"/>
      <c r="N227" s="200"/>
      <c r="O227" s="200"/>
      <c r="P227" s="201">
        <f>SUM(P228:P236)</f>
        <v>0</v>
      </c>
      <c r="Q227" s="200"/>
      <c r="R227" s="201">
        <f>SUM(R228:R236)</f>
        <v>10.242872299999998</v>
      </c>
      <c r="S227" s="200"/>
      <c r="T227" s="202">
        <f>SUM(T228:T236)</f>
        <v>0</v>
      </c>
      <c r="AR227" s="203" t="s">
        <v>8</v>
      </c>
      <c r="AT227" s="204" t="s">
        <v>75</v>
      </c>
      <c r="AU227" s="204" t="s">
        <v>8</v>
      </c>
      <c r="AY227" s="203" t="s">
        <v>131</v>
      </c>
      <c r="BK227" s="205">
        <f>SUM(BK228:BK236)</f>
        <v>0</v>
      </c>
    </row>
    <row r="228" spans="1:65" s="2" customFormat="1" ht="16.5" customHeight="1">
      <c r="A228" s="34"/>
      <c r="B228" s="35"/>
      <c r="C228" s="208" t="s">
        <v>343</v>
      </c>
      <c r="D228" s="208" t="s">
        <v>133</v>
      </c>
      <c r="E228" s="209" t="s">
        <v>592</v>
      </c>
      <c r="F228" s="210" t="s">
        <v>593</v>
      </c>
      <c r="G228" s="211" t="s">
        <v>142</v>
      </c>
      <c r="H228" s="212">
        <v>3.15</v>
      </c>
      <c r="I228" s="213"/>
      <c r="J228" s="212">
        <f>ROUND(I228*H228,0)</f>
        <v>0</v>
      </c>
      <c r="K228" s="210" t="s">
        <v>137</v>
      </c>
      <c r="L228" s="39"/>
      <c r="M228" s="214" t="s">
        <v>1</v>
      </c>
      <c r="N228" s="215" t="s">
        <v>41</v>
      </c>
      <c r="O228" s="71"/>
      <c r="P228" s="216">
        <f>O228*H228</f>
        <v>0</v>
      </c>
      <c r="Q228" s="216">
        <v>2.25642</v>
      </c>
      <c r="R228" s="216">
        <f>Q228*H228</f>
        <v>7.107722999999999</v>
      </c>
      <c r="S228" s="216">
        <v>0</v>
      </c>
      <c r="T228" s="21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8" t="s">
        <v>138</v>
      </c>
      <c r="AT228" s="218" t="s">
        <v>133</v>
      </c>
      <c r="AU228" s="218" t="s">
        <v>84</v>
      </c>
      <c r="AY228" s="17" t="s">
        <v>131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7" t="s">
        <v>8</v>
      </c>
      <c r="BK228" s="219">
        <f>ROUND(I228*H228,0)</f>
        <v>0</v>
      </c>
      <c r="BL228" s="17" t="s">
        <v>138</v>
      </c>
      <c r="BM228" s="218" t="s">
        <v>594</v>
      </c>
    </row>
    <row r="229" spans="2:51" s="14" customFormat="1" ht="11.25">
      <c r="B229" s="232"/>
      <c r="C229" s="233"/>
      <c r="D229" s="222" t="s">
        <v>144</v>
      </c>
      <c r="E229" s="234" t="s">
        <v>1</v>
      </c>
      <c r="F229" s="235" t="s">
        <v>595</v>
      </c>
      <c r="G229" s="233"/>
      <c r="H229" s="234" t="s">
        <v>1</v>
      </c>
      <c r="I229" s="236"/>
      <c r="J229" s="233"/>
      <c r="K229" s="233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144</v>
      </c>
      <c r="AU229" s="241" t="s">
        <v>84</v>
      </c>
      <c r="AV229" s="14" t="s">
        <v>8</v>
      </c>
      <c r="AW229" s="14" t="s">
        <v>32</v>
      </c>
      <c r="AX229" s="14" t="s">
        <v>76</v>
      </c>
      <c r="AY229" s="241" t="s">
        <v>131</v>
      </c>
    </row>
    <row r="230" spans="2:51" s="13" customFormat="1" ht="11.25">
      <c r="B230" s="220"/>
      <c r="C230" s="221"/>
      <c r="D230" s="222" t="s">
        <v>144</v>
      </c>
      <c r="E230" s="223" t="s">
        <v>1</v>
      </c>
      <c r="F230" s="224" t="s">
        <v>596</v>
      </c>
      <c r="G230" s="221"/>
      <c r="H230" s="225">
        <v>3.15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144</v>
      </c>
      <c r="AU230" s="231" t="s">
        <v>84</v>
      </c>
      <c r="AV230" s="13" t="s">
        <v>84</v>
      </c>
      <c r="AW230" s="13" t="s">
        <v>32</v>
      </c>
      <c r="AX230" s="13" t="s">
        <v>8</v>
      </c>
      <c r="AY230" s="231" t="s">
        <v>131</v>
      </c>
    </row>
    <row r="231" spans="1:65" s="2" customFormat="1" ht="21.75" customHeight="1">
      <c r="A231" s="34"/>
      <c r="B231" s="35"/>
      <c r="C231" s="208" t="s">
        <v>350</v>
      </c>
      <c r="D231" s="208" t="s">
        <v>133</v>
      </c>
      <c r="E231" s="209" t="s">
        <v>597</v>
      </c>
      <c r="F231" s="210" t="s">
        <v>598</v>
      </c>
      <c r="G231" s="211" t="s">
        <v>181</v>
      </c>
      <c r="H231" s="212">
        <v>0.09</v>
      </c>
      <c r="I231" s="213"/>
      <c r="J231" s="212">
        <f>ROUND(I231*H231,0)</f>
        <v>0</v>
      </c>
      <c r="K231" s="210" t="s">
        <v>137</v>
      </c>
      <c r="L231" s="39"/>
      <c r="M231" s="214" t="s">
        <v>1</v>
      </c>
      <c r="N231" s="215" t="s">
        <v>41</v>
      </c>
      <c r="O231" s="71"/>
      <c r="P231" s="216">
        <f>O231*H231</f>
        <v>0</v>
      </c>
      <c r="Q231" s="216">
        <v>1.06277</v>
      </c>
      <c r="R231" s="216">
        <f>Q231*H231</f>
        <v>0.09564929999999999</v>
      </c>
      <c r="S231" s="216">
        <v>0</v>
      </c>
      <c r="T231" s="21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8" t="s">
        <v>138</v>
      </c>
      <c r="AT231" s="218" t="s">
        <v>133</v>
      </c>
      <c r="AU231" s="218" t="s">
        <v>84</v>
      </c>
      <c r="AY231" s="17" t="s">
        <v>131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7" t="s">
        <v>8</v>
      </c>
      <c r="BK231" s="219">
        <f>ROUND(I231*H231,0)</f>
        <v>0</v>
      </c>
      <c r="BL231" s="17" t="s">
        <v>138</v>
      </c>
      <c r="BM231" s="218" t="s">
        <v>599</v>
      </c>
    </row>
    <row r="232" spans="2:51" s="14" customFormat="1" ht="11.25">
      <c r="B232" s="232"/>
      <c r="C232" s="233"/>
      <c r="D232" s="222" t="s">
        <v>144</v>
      </c>
      <c r="E232" s="234" t="s">
        <v>1</v>
      </c>
      <c r="F232" s="235" t="s">
        <v>595</v>
      </c>
      <c r="G232" s="233"/>
      <c r="H232" s="234" t="s">
        <v>1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144</v>
      </c>
      <c r="AU232" s="241" t="s">
        <v>84</v>
      </c>
      <c r="AV232" s="14" t="s">
        <v>8</v>
      </c>
      <c r="AW232" s="14" t="s">
        <v>32</v>
      </c>
      <c r="AX232" s="14" t="s">
        <v>76</v>
      </c>
      <c r="AY232" s="241" t="s">
        <v>131</v>
      </c>
    </row>
    <row r="233" spans="2:51" s="13" customFormat="1" ht="11.25">
      <c r="B233" s="220"/>
      <c r="C233" s="221"/>
      <c r="D233" s="222" t="s">
        <v>144</v>
      </c>
      <c r="E233" s="223" t="s">
        <v>1</v>
      </c>
      <c r="F233" s="224" t="s">
        <v>600</v>
      </c>
      <c r="G233" s="221"/>
      <c r="H233" s="225">
        <v>0.09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144</v>
      </c>
      <c r="AU233" s="231" t="s">
        <v>84</v>
      </c>
      <c r="AV233" s="13" t="s">
        <v>84</v>
      </c>
      <c r="AW233" s="13" t="s">
        <v>32</v>
      </c>
      <c r="AX233" s="13" t="s">
        <v>8</v>
      </c>
      <c r="AY233" s="231" t="s">
        <v>131</v>
      </c>
    </row>
    <row r="234" spans="1:65" s="2" customFormat="1" ht="21.75" customHeight="1">
      <c r="A234" s="34"/>
      <c r="B234" s="35"/>
      <c r="C234" s="208" t="s">
        <v>357</v>
      </c>
      <c r="D234" s="208" t="s">
        <v>133</v>
      </c>
      <c r="E234" s="209" t="s">
        <v>601</v>
      </c>
      <c r="F234" s="210" t="s">
        <v>602</v>
      </c>
      <c r="G234" s="211" t="s">
        <v>174</v>
      </c>
      <c r="H234" s="212">
        <v>30</v>
      </c>
      <c r="I234" s="213"/>
      <c r="J234" s="212">
        <f>ROUND(I234*H234,0)</f>
        <v>0</v>
      </c>
      <c r="K234" s="210" t="s">
        <v>137</v>
      </c>
      <c r="L234" s="39"/>
      <c r="M234" s="214" t="s">
        <v>1</v>
      </c>
      <c r="N234" s="215" t="s">
        <v>41</v>
      </c>
      <c r="O234" s="71"/>
      <c r="P234" s="216">
        <f>O234*H234</f>
        <v>0</v>
      </c>
      <c r="Q234" s="216">
        <v>0.03465</v>
      </c>
      <c r="R234" s="216">
        <f>Q234*H234</f>
        <v>1.0395</v>
      </c>
      <c r="S234" s="216">
        <v>0</v>
      </c>
      <c r="T234" s="21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8" t="s">
        <v>138</v>
      </c>
      <c r="AT234" s="218" t="s">
        <v>133</v>
      </c>
      <c r="AU234" s="218" t="s">
        <v>84</v>
      </c>
      <c r="AY234" s="17" t="s">
        <v>131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7" t="s">
        <v>8</v>
      </c>
      <c r="BK234" s="219">
        <f>ROUND(I234*H234,0)</f>
        <v>0</v>
      </c>
      <c r="BL234" s="17" t="s">
        <v>138</v>
      </c>
      <c r="BM234" s="218" t="s">
        <v>603</v>
      </c>
    </row>
    <row r="235" spans="2:51" s="13" customFormat="1" ht="11.25">
      <c r="B235" s="220"/>
      <c r="C235" s="221"/>
      <c r="D235" s="222" t="s">
        <v>144</v>
      </c>
      <c r="E235" s="223" t="s">
        <v>1</v>
      </c>
      <c r="F235" s="224" t="s">
        <v>604</v>
      </c>
      <c r="G235" s="221"/>
      <c r="H235" s="225">
        <v>30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144</v>
      </c>
      <c r="AU235" s="231" t="s">
        <v>84</v>
      </c>
      <c r="AV235" s="13" t="s">
        <v>84</v>
      </c>
      <c r="AW235" s="13" t="s">
        <v>32</v>
      </c>
      <c r="AX235" s="13" t="s">
        <v>8</v>
      </c>
      <c r="AY235" s="231" t="s">
        <v>131</v>
      </c>
    </row>
    <row r="236" spans="1:65" s="2" customFormat="1" ht="16.5" customHeight="1">
      <c r="A236" s="34"/>
      <c r="B236" s="35"/>
      <c r="C236" s="253" t="s">
        <v>363</v>
      </c>
      <c r="D236" s="253" t="s">
        <v>178</v>
      </c>
      <c r="E236" s="254" t="s">
        <v>605</v>
      </c>
      <c r="F236" s="255" t="s">
        <v>606</v>
      </c>
      <c r="G236" s="256" t="s">
        <v>186</v>
      </c>
      <c r="H236" s="257">
        <v>20</v>
      </c>
      <c r="I236" s="258"/>
      <c r="J236" s="257">
        <f>ROUND(I236*H236,0)</f>
        <v>0</v>
      </c>
      <c r="K236" s="255" t="s">
        <v>137</v>
      </c>
      <c r="L236" s="259"/>
      <c r="M236" s="260" t="s">
        <v>1</v>
      </c>
      <c r="N236" s="261" t="s">
        <v>41</v>
      </c>
      <c r="O236" s="71"/>
      <c r="P236" s="216">
        <f>O236*H236</f>
        <v>0</v>
      </c>
      <c r="Q236" s="216">
        <v>0.1</v>
      </c>
      <c r="R236" s="216">
        <f>Q236*H236</f>
        <v>2</v>
      </c>
      <c r="S236" s="216">
        <v>0</v>
      </c>
      <c r="T236" s="21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8" t="s">
        <v>177</v>
      </c>
      <c r="AT236" s="218" t="s">
        <v>178</v>
      </c>
      <c r="AU236" s="218" t="s">
        <v>84</v>
      </c>
      <c r="AY236" s="17" t="s">
        <v>131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7" t="s">
        <v>8</v>
      </c>
      <c r="BK236" s="219">
        <f>ROUND(I236*H236,0)</f>
        <v>0</v>
      </c>
      <c r="BL236" s="17" t="s">
        <v>138</v>
      </c>
      <c r="BM236" s="218" t="s">
        <v>607</v>
      </c>
    </row>
    <row r="237" spans="2:63" s="12" customFormat="1" ht="22.9" customHeight="1">
      <c r="B237" s="192"/>
      <c r="C237" s="193"/>
      <c r="D237" s="194" t="s">
        <v>75</v>
      </c>
      <c r="E237" s="206" t="s">
        <v>159</v>
      </c>
      <c r="F237" s="206" t="s">
        <v>342</v>
      </c>
      <c r="G237" s="193"/>
      <c r="H237" s="193"/>
      <c r="I237" s="196"/>
      <c r="J237" s="207">
        <f>BK237</f>
        <v>0</v>
      </c>
      <c r="K237" s="193"/>
      <c r="L237" s="198"/>
      <c r="M237" s="199"/>
      <c r="N237" s="200"/>
      <c r="O237" s="200"/>
      <c r="P237" s="201">
        <f>SUM(P238:P245)</f>
        <v>0</v>
      </c>
      <c r="Q237" s="200"/>
      <c r="R237" s="201">
        <f>SUM(R238:R245)</f>
        <v>0.7487250000000001</v>
      </c>
      <c r="S237" s="200"/>
      <c r="T237" s="202">
        <f>SUM(T238:T245)</f>
        <v>0</v>
      </c>
      <c r="AR237" s="203" t="s">
        <v>8</v>
      </c>
      <c r="AT237" s="204" t="s">
        <v>75</v>
      </c>
      <c r="AU237" s="204" t="s">
        <v>8</v>
      </c>
      <c r="AY237" s="203" t="s">
        <v>131</v>
      </c>
      <c r="BK237" s="205">
        <f>SUM(BK238:BK245)</f>
        <v>0</v>
      </c>
    </row>
    <row r="238" spans="1:65" s="2" customFormat="1" ht="16.5" customHeight="1">
      <c r="A238" s="34"/>
      <c r="B238" s="35"/>
      <c r="C238" s="208" t="s">
        <v>369</v>
      </c>
      <c r="D238" s="208" t="s">
        <v>133</v>
      </c>
      <c r="E238" s="209" t="s">
        <v>344</v>
      </c>
      <c r="F238" s="210" t="s">
        <v>345</v>
      </c>
      <c r="G238" s="211" t="s">
        <v>136</v>
      </c>
      <c r="H238" s="212">
        <v>258</v>
      </c>
      <c r="I238" s="213"/>
      <c r="J238" s="212">
        <f>ROUND(I238*H238,0)</f>
        <v>0</v>
      </c>
      <c r="K238" s="210" t="s">
        <v>137</v>
      </c>
      <c r="L238" s="39"/>
      <c r="M238" s="214" t="s">
        <v>1</v>
      </c>
      <c r="N238" s="215" t="s">
        <v>41</v>
      </c>
      <c r="O238" s="71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8" t="s">
        <v>138</v>
      </c>
      <c r="AT238" s="218" t="s">
        <v>133</v>
      </c>
      <c r="AU238" s="218" t="s">
        <v>84</v>
      </c>
      <c r="AY238" s="17" t="s">
        <v>131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7" t="s">
        <v>8</v>
      </c>
      <c r="BK238" s="219">
        <f>ROUND(I238*H238,0)</f>
        <v>0</v>
      </c>
      <c r="BL238" s="17" t="s">
        <v>138</v>
      </c>
      <c r="BM238" s="218" t="s">
        <v>608</v>
      </c>
    </row>
    <row r="239" spans="2:51" s="13" customFormat="1" ht="22.5">
      <c r="B239" s="220"/>
      <c r="C239" s="221"/>
      <c r="D239" s="222" t="s">
        <v>144</v>
      </c>
      <c r="E239" s="223" t="s">
        <v>1</v>
      </c>
      <c r="F239" s="224" t="s">
        <v>609</v>
      </c>
      <c r="G239" s="221"/>
      <c r="H239" s="225">
        <v>153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144</v>
      </c>
      <c r="AU239" s="231" t="s">
        <v>84</v>
      </c>
      <c r="AV239" s="13" t="s">
        <v>84</v>
      </c>
      <c r="AW239" s="13" t="s">
        <v>32</v>
      </c>
      <c r="AX239" s="13" t="s">
        <v>76</v>
      </c>
      <c r="AY239" s="231" t="s">
        <v>131</v>
      </c>
    </row>
    <row r="240" spans="2:51" s="13" customFormat="1" ht="11.25">
      <c r="B240" s="220"/>
      <c r="C240" s="221"/>
      <c r="D240" s="222" t="s">
        <v>144</v>
      </c>
      <c r="E240" s="223" t="s">
        <v>1</v>
      </c>
      <c r="F240" s="224" t="s">
        <v>610</v>
      </c>
      <c r="G240" s="221"/>
      <c r="H240" s="225">
        <v>105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144</v>
      </c>
      <c r="AU240" s="231" t="s">
        <v>84</v>
      </c>
      <c r="AV240" s="13" t="s">
        <v>84</v>
      </c>
      <c r="AW240" s="13" t="s">
        <v>32</v>
      </c>
      <c r="AX240" s="13" t="s">
        <v>76</v>
      </c>
      <c r="AY240" s="231" t="s">
        <v>131</v>
      </c>
    </row>
    <row r="241" spans="2:51" s="15" customFormat="1" ht="11.25">
      <c r="B241" s="242"/>
      <c r="C241" s="243"/>
      <c r="D241" s="222" t="s">
        <v>144</v>
      </c>
      <c r="E241" s="244" t="s">
        <v>1</v>
      </c>
      <c r="F241" s="245" t="s">
        <v>158</v>
      </c>
      <c r="G241" s="243"/>
      <c r="H241" s="246">
        <v>258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144</v>
      </c>
      <c r="AU241" s="252" t="s">
        <v>84</v>
      </c>
      <c r="AV241" s="15" t="s">
        <v>138</v>
      </c>
      <c r="AW241" s="15" t="s">
        <v>32</v>
      </c>
      <c r="AX241" s="15" t="s">
        <v>8</v>
      </c>
      <c r="AY241" s="252" t="s">
        <v>131</v>
      </c>
    </row>
    <row r="242" spans="1:65" s="2" customFormat="1" ht="21.75" customHeight="1">
      <c r="A242" s="34"/>
      <c r="B242" s="35"/>
      <c r="C242" s="208" t="s">
        <v>375</v>
      </c>
      <c r="D242" s="208" t="s">
        <v>133</v>
      </c>
      <c r="E242" s="209" t="s">
        <v>611</v>
      </c>
      <c r="F242" s="210" t="s">
        <v>612</v>
      </c>
      <c r="G242" s="211" t="s">
        <v>136</v>
      </c>
      <c r="H242" s="212">
        <v>2.25</v>
      </c>
      <c r="I242" s="213"/>
      <c r="J242" s="212">
        <f>ROUND(I242*H242,0)</f>
        <v>0</v>
      </c>
      <c r="K242" s="210" t="s">
        <v>137</v>
      </c>
      <c r="L242" s="39"/>
      <c r="M242" s="214" t="s">
        <v>1</v>
      </c>
      <c r="N242" s="215" t="s">
        <v>41</v>
      </c>
      <c r="O242" s="71"/>
      <c r="P242" s="216">
        <f>O242*H242</f>
        <v>0</v>
      </c>
      <c r="Q242" s="216">
        <v>0.1461</v>
      </c>
      <c r="R242" s="216">
        <f>Q242*H242</f>
        <v>0.32872500000000004</v>
      </c>
      <c r="S242" s="216">
        <v>0</v>
      </c>
      <c r="T242" s="21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8" t="s">
        <v>138</v>
      </c>
      <c r="AT242" s="218" t="s">
        <v>133</v>
      </c>
      <c r="AU242" s="218" t="s">
        <v>84</v>
      </c>
      <c r="AY242" s="17" t="s">
        <v>131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7" t="s">
        <v>8</v>
      </c>
      <c r="BK242" s="219">
        <f>ROUND(I242*H242,0)</f>
        <v>0</v>
      </c>
      <c r="BL242" s="17" t="s">
        <v>138</v>
      </c>
      <c r="BM242" s="218" t="s">
        <v>613</v>
      </c>
    </row>
    <row r="243" spans="2:51" s="14" customFormat="1" ht="11.25">
      <c r="B243" s="232"/>
      <c r="C243" s="233"/>
      <c r="D243" s="222" t="s">
        <v>144</v>
      </c>
      <c r="E243" s="234" t="s">
        <v>1</v>
      </c>
      <c r="F243" s="235" t="s">
        <v>614</v>
      </c>
      <c r="G243" s="233"/>
      <c r="H243" s="234" t="s">
        <v>1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144</v>
      </c>
      <c r="AU243" s="241" t="s">
        <v>84</v>
      </c>
      <c r="AV243" s="14" t="s">
        <v>8</v>
      </c>
      <c r="AW243" s="14" t="s">
        <v>32</v>
      </c>
      <c r="AX243" s="14" t="s">
        <v>76</v>
      </c>
      <c r="AY243" s="241" t="s">
        <v>131</v>
      </c>
    </row>
    <row r="244" spans="2:51" s="13" customFormat="1" ht="11.25">
      <c r="B244" s="220"/>
      <c r="C244" s="221"/>
      <c r="D244" s="222" t="s">
        <v>144</v>
      </c>
      <c r="E244" s="223" t="s">
        <v>1</v>
      </c>
      <c r="F244" s="224" t="s">
        <v>615</v>
      </c>
      <c r="G244" s="221"/>
      <c r="H244" s="225">
        <v>2.25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144</v>
      </c>
      <c r="AU244" s="231" t="s">
        <v>84</v>
      </c>
      <c r="AV244" s="13" t="s">
        <v>84</v>
      </c>
      <c r="AW244" s="13" t="s">
        <v>32</v>
      </c>
      <c r="AX244" s="13" t="s">
        <v>8</v>
      </c>
      <c r="AY244" s="231" t="s">
        <v>131</v>
      </c>
    </row>
    <row r="245" spans="1:65" s="2" customFormat="1" ht="16.5" customHeight="1">
      <c r="A245" s="34"/>
      <c r="B245" s="35"/>
      <c r="C245" s="253" t="s">
        <v>381</v>
      </c>
      <c r="D245" s="253" t="s">
        <v>178</v>
      </c>
      <c r="E245" s="254" t="s">
        <v>616</v>
      </c>
      <c r="F245" s="255" t="s">
        <v>617</v>
      </c>
      <c r="G245" s="256" t="s">
        <v>136</v>
      </c>
      <c r="H245" s="257">
        <v>3</v>
      </c>
      <c r="I245" s="258"/>
      <c r="J245" s="257">
        <f>ROUND(I245*H245,0)</f>
        <v>0</v>
      </c>
      <c r="K245" s="255" t="s">
        <v>137</v>
      </c>
      <c r="L245" s="259"/>
      <c r="M245" s="260" t="s">
        <v>1</v>
      </c>
      <c r="N245" s="261" t="s">
        <v>41</v>
      </c>
      <c r="O245" s="71"/>
      <c r="P245" s="216">
        <f>O245*H245</f>
        <v>0</v>
      </c>
      <c r="Q245" s="216">
        <v>0.14</v>
      </c>
      <c r="R245" s="216">
        <f>Q245*H245</f>
        <v>0.42000000000000004</v>
      </c>
      <c r="S245" s="216">
        <v>0</v>
      </c>
      <c r="T245" s="21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8" t="s">
        <v>177</v>
      </c>
      <c r="AT245" s="218" t="s">
        <v>178</v>
      </c>
      <c r="AU245" s="218" t="s">
        <v>84</v>
      </c>
      <c r="AY245" s="17" t="s">
        <v>131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7" t="s">
        <v>8</v>
      </c>
      <c r="BK245" s="219">
        <f>ROUND(I245*H245,0)</f>
        <v>0</v>
      </c>
      <c r="BL245" s="17" t="s">
        <v>138</v>
      </c>
      <c r="BM245" s="218" t="s">
        <v>618</v>
      </c>
    </row>
    <row r="246" spans="2:63" s="12" customFormat="1" ht="22.9" customHeight="1">
      <c r="B246" s="192"/>
      <c r="C246" s="193"/>
      <c r="D246" s="194" t="s">
        <v>75</v>
      </c>
      <c r="E246" s="206" t="s">
        <v>165</v>
      </c>
      <c r="F246" s="206" t="s">
        <v>349</v>
      </c>
      <c r="G246" s="193"/>
      <c r="H246" s="193"/>
      <c r="I246" s="196"/>
      <c r="J246" s="207">
        <f>BK246</f>
        <v>0</v>
      </c>
      <c r="K246" s="193"/>
      <c r="L246" s="198"/>
      <c r="M246" s="199"/>
      <c r="N246" s="200"/>
      <c r="O246" s="200"/>
      <c r="P246" s="201">
        <f>SUM(P247:P249)</f>
        <v>0</v>
      </c>
      <c r="Q246" s="200"/>
      <c r="R246" s="201">
        <f>SUM(R247:R249)</f>
        <v>0</v>
      </c>
      <c r="S246" s="200"/>
      <c r="T246" s="202">
        <f>SUM(T247:T249)</f>
        <v>0</v>
      </c>
      <c r="AR246" s="203" t="s">
        <v>8</v>
      </c>
      <c r="AT246" s="204" t="s">
        <v>75</v>
      </c>
      <c r="AU246" s="204" t="s">
        <v>8</v>
      </c>
      <c r="AY246" s="203" t="s">
        <v>131</v>
      </c>
      <c r="BK246" s="205">
        <f>SUM(BK247:BK249)</f>
        <v>0</v>
      </c>
    </row>
    <row r="247" spans="1:65" s="2" customFormat="1" ht="21.75" customHeight="1">
      <c r="A247" s="34"/>
      <c r="B247" s="35"/>
      <c r="C247" s="208" t="s">
        <v>387</v>
      </c>
      <c r="D247" s="208" t="s">
        <v>133</v>
      </c>
      <c r="E247" s="209" t="s">
        <v>351</v>
      </c>
      <c r="F247" s="210" t="s">
        <v>352</v>
      </c>
      <c r="G247" s="211" t="s">
        <v>174</v>
      </c>
      <c r="H247" s="212">
        <v>25.2</v>
      </c>
      <c r="I247" s="213"/>
      <c r="J247" s="212">
        <f>ROUND(I247*H247,0)</f>
        <v>0</v>
      </c>
      <c r="K247" s="210" t="s">
        <v>137</v>
      </c>
      <c r="L247" s="39"/>
      <c r="M247" s="214" t="s">
        <v>1</v>
      </c>
      <c r="N247" s="215" t="s">
        <v>41</v>
      </c>
      <c r="O247" s="71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8" t="s">
        <v>138</v>
      </c>
      <c r="AT247" s="218" t="s">
        <v>133</v>
      </c>
      <c r="AU247" s="218" t="s">
        <v>84</v>
      </c>
      <c r="AY247" s="17" t="s">
        <v>131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7" t="s">
        <v>8</v>
      </c>
      <c r="BK247" s="219">
        <f>ROUND(I247*H247,0)</f>
        <v>0</v>
      </c>
      <c r="BL247" s="17" t="s">
        <v>138</v>
      </c>
      <c r="BM247" s="218" t="s">
        <v>619</v>
      </c>
    </row>
    <row r="248" spans="2:51" s="14" customFormat="1" ht="11.25">
      <c r="B248" s="232"/>
      <c r="C248" s="233"/>
      <c r="D248" s="222" t="s">
        <v>144</v>
      </c>
      <c r="E248" s="234" t="s">
        <v>1</v>
      </c>
      <c r="F248" s="235" t="s">
        <v>354</v>
      </c>
      <c r="G248" s="233"/>
      <c r="H248" s="234" t="s">
        <v>1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144</v>
      </c>
      <c r="AU248" s="241" t="s">
        <v>84</v>
      </c>
      <c r="AV248" s="14" t="s">
        <v>8</v>
      </c>
      <c r="AW248" s="14" t="s">
        <v>32</v>
      </c>
      <c r="AX248" s="14" t="s">
        <v>76</v>
      </c>
      <c r="AY248" s="241" t="s">
        <v>131</v>
      </c>
    </row>
    <row r="249" spans="2:51" s="13" customFormat="1" ht="11.25">
      <c r="B249" s="220"/>
      <c r="C249" s="221"/>
      <c r="D249" s="222" t="s">
        <v>144</v>
      </c>
      <c r="E249" s="223" t="s">
        <v>1</v>
      </c>
      <c r="F249" s="224" t="s">
        <v>620</v>
      </c>
      <c r="G249" s="221"/>
      <c r="H249" s="225">
        <v>25.2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144</v>
      </c>
      <c r="AU249" s="231" t="s">
        <v>84</v>
      </c>
      <c r="AV249" s="13" t="s">
        <v>84</v>
      </c>
      <c r="AW249" s="13" t="s">
        <v>32</v>
      </c>
      <c r="AX249" s="13" t="s">
        <v>8</v>
      </c>
      <c r="AY249" s="231" t="s">
        <v>131</v>
      </c>
    </row>
    <row r="250" spans="2:63" s="12" customFormat="1" ht="22.9" customHeight="1">
      <c r="B250" s="192"/>
      <c r="C250" s="193"/>
      <c r="D250" s="194" t="s">
        <v>75</v>
      </c>
      <c r="E250" s="206" t="s">
        <v>183</v>
      </c>
      <c r="F250" s="206" t="s">
        <v>356</v>
      </c>
      <c r="G250" s="193"/>
      <c r="H250" s="193"/>
      <c r="I250" s="196"/>
      <c r="J250" s="207">
        <f>BK250</f>
        <v>0</v>
      </c>
      <c r="K250" s="193"/>
      <c r="L250" s="198"/>
      <c r="M250" s="199"/>
      <c r="N250" s="200"/>
      <c r="O250" s="200"/>
      <c r="P250" s="201">
        <f>SUM(P251:P270)</f>
        <v>0</v>
      </c>
      <c r="Q250" s="200"/>
      <c r="R250" s="201">
        <f>SUM(R251:R270)</f>
        <v>0.230049</v>
      </c>
      <c r="S250" s="200"/>
      <c r="T250" s="202">
        <f>SUM(T251:T270)</f>
        <v>3.015</v>
      </c>
      <c r="AR250" s="203" t="s">
        <v>8</v>
      </c>
      <c r="AT250" s="204" t="s">
        <v>75</v>
      </c>
      <c r="AU250" s="204" t="s">
        <v>8</v>
      </c>
      <c r="AY250" s="203" t="s">
        <v>131</v>
      </c>
      <c r="BK250" s="205">
        <f>SUM(BK251:BK270)</f>
        <v>0</v>
      </c>
    </row>
    <row r="251" spans="1:65" s="2" customFormat="1" ht="21.75" customHeight="1">
      <c r="A251" s="34"/>
      <c r="B251" s="35"/>
      <c r="C251" s="208" t="s">
        <v>391</v>
      </c>
      <c r="D251" s="208" t="s">
        <v>133</v>
      </c>
      <c r="E251" s="209" t="s">
        <v>358</v>
      </c>
      <c r="F251" s="210" t="s">
        <v>359</v>
      </c>
      <c r="G251" s="211" t="s">
        <v>136</v>
      </c>
      <c r="H251" s="212">
        <v>153.7</v>
      </c>
      <c r="I251" s="213"/>
      <c r="J251" s="212">
        <f>ROUND(I251*H251,0)</f>
        <v>0</v>
      </c>
      <c r="K251" s="210" t="s">
        <v>137</v>
      </c>
      <c r="L251" s="39"/>
      <c r="M251" s="214" t="s">
        <v>1</v>
      </c>
      <c r="N251" s="215" t="s">
        <v>41</v>
      </c>
      <c r="O251" s="71"/>
      <c r="P251" s="216">
        <f>O251*H251</f>
        <v>0</v>
      </c>
      <c r="Q251" s="216">
        <v>0.00047</v>
      </c>
      <c r="R251" s="216">
        <f>Q251*H251</f>
        <v>0.072239</v>
      </c>
      <c r="S251" s="216">
        <v>0</v>
      </c>
      <c r="T251" s="217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8" t="s">
        <v>138</v>
      </c>
      <c r="AT251" s="218" t="s">
        <v>133</v>
      </c>
      <c r="AU251" s="218" t="s">
        <v>84</v>
      </c>
      <c r="AY251" s="17" t="s">
        <v>131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7" t="s">
        <v>8</v>
      </c>
      <c r="BK251" s="219">
        <f>ROUND(I251*H251,0)</f>
        <v>0</v>
      </c>
      <c r="BL251" s="17" t="s">
        <v>138</v>
      </c>
      <c r="BM251" s="218" t="s">
        <v>621</v>
      </c>
    </row>
    <row r="252" spans="2:51" s="13" customFormat="1" ht="11.25">
      <c r="B252" s="220"/>
      <c r="C252" s="221"/>
      <c r="D252" s="222" t="s">
        <v>144</v>
      </c>
      <c r="E252" s="223" t="s">
        <v>1</v>
      </c>
      <c r="F252" s="224" t="s">
        <v>622</v>
      </c>
      <c r="G252" s="221"/>
      <c r="H252" s="225">
        <v>153.7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144</v>
      </c>
      <c r="AU252" s="231" t="s">
        <v>84</v>
      </c>
      <c r="AV252" s="13" t="s">
        <v>84</v>
      </c>
      <c r="AW252" s="13" t="s">
        <v>32</v>
      </c>
      <c r="AX252" s="13" t="s">
        <v>8</v>
      </c>
      <c r="AY252" s="231" t="s">
        <v>131</v>
      </c>
    </row>
    <row r="253" spans="1:65" s="2" customFormat="1" ht="21.75" customHeight="1">
      <c r="A253" s="34"/>
      <c r="B253" s="35"/>
      <c r="C253" s="208" t="s">
        <v>395</v>
      </c>
      <c r="D253" s="208" t="s">
        <v>133</v>
      </c>
      <c r="E253" s="209" t="s">
        <v>364</v>
      </c>
      <c r="F253" s="210" t="s">
        <v>365</v>
      </c>
      <c r="G253" s="211" t="s">
        <v>174</v>
      </c>
      <c r="H253" s="212">
        <v>52</v>
      </c>
      <c r="I253" s="213"/>
      <c r="J253" s="212">
        <f>ROUND(I253*H253,0)</f>
        <v>0</v>
      </c>
      <c r="K253" s="210" t="s">
        <v>137</v>
      </c>
      <c r="L253" s="39"/>
      <c r="M253" s="214" t="s">
        <v>1</v>
      </c>
      <c r="N253" s="215" t="s">
        <v>41</v>
      </c>
      <c r="O253" s="71"/>
      <c r="P253" s="216">
        <f>O253*H253</f>
        <v>0</v>
      </c>
      <c r="Q253" s="216">
        <v>0.00018</v>
      </c>
      <c r="R253" s="216">
        <f>Q253*H253</f>
        <v>0.00936</v>
      </c>
      <c r="S253" s="216">
        <v>0</v>
      </c>
      <c r="T253" s="21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8" t="s">
        <v>138</v>
      </c>
      <c r="AT253" s="218" t="s">
        <v>133</v>
      </c>
      <c r="AU253" s="218" t="s">
        <v>84</v>
      </c>
      <c r="AY253" s="17" t="s">
        <v>131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7" t="s">
        <v>8</v>
      </c>
      <c r="BK253" s="219">
        <f>ROUND(I253*H253,0)</f>
        <v>0</v>
      </c>
      <c r="BL253" s="17" t="s">
        <v>138</v>
      </c>
      <c r="BM253" s="218" t="s">
        <v>623</v>
      </c>
    </row>
    <row r="254" spans="2:51" s="14" customFormat="1" ht="11.25">
      <c r="B254" s="232"/>
      <c r="C254" s="233"/>
      <c r="D254" s="222" t="s">
        <v>144</v>
      </c>
      <c r="E254" s="234" t="s">
        <v>1</v>
      </c>
      <c r="F254" s="235" t="s">
        <v>354</v>
      </c>
      <c r="G254" s="233"/>
      <c r="H254" s="234" t="s">
        <v>1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144</v>
      </c>
      <c r="AU254" s="241" t="s">
        <v>84</v>
      </c>
      <c r="AV254" s="14" t="s">
        <v>8</v>
      </c>
      <c r="AW254" s="14" t="s">
        <v>32</v>
      </c>
      <c r="AX254" s="14" t="s">
        <v>76</v>
      </c>
      <c r="AY254" s="241" t="s">
        <v>131</v>
      </c>
    </row>
    <row r="255" spans="2:51" s="13" customFormat="1" ht="11.25">
      <c r="B255" s="220"/>
      <c r="C255" s="221"/>
      <c r="D255" s="222" t="s">
        <v>144</v>
      </c>
      <c r="E255" s="223" t="s">
        <v>1</v>
      </c>
      <c r="F255" s="224" t="s">
        <v>620</v>
      </c>
      <c r="G255" s="221"/>
      <c r="H255" s="225">
        <v>25.2</v>
      </c>
      <c r="I255" s="226"/>
      <c r="J255" s="221"/>
      <c r="K255" s="221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144</v>
      </c>
      <c r="AU255" s="231" t="s">
        <v>84</v>
      </c>
      <c r="AV255" s="13" t="s">
        <v>84</v>
      </c>
      <c r="AW255" s="13" t="s">
        <v>32</v>
      </c>
      <c r="AX255" s="13" t="s">
        <v>76</v>
      </c>
      <c r="AY255" s="231" t="s">
        <v>131</v>
      </c>
    </row>
    <row r="256" spans="2:51" s="14" customFormat="1" ht="11.25">
      <c r="B256" s="232"/>
      <c r="C256" s="233"/>
      <c r="D256" s="222" t="s">
        <v>144</v>
      </c>
      <c r="E256" s="234" t="s">
        <v>1</v>
      </c>
      <c r="F256" s="235" t="s">
        <v>367</v>
      </c>
      <c r="G256" s="233"/>
      <c r="H256" s="234" t="s">
        <v>1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144</v>
      </c>
      <c r="AU256" s="241" t="s">
        <v>84</v>
      </c>
      <c r="AV256" s="14" t="s">
        <v>8</v>
      </c>
      <c r="AW256" s="14" t="s">
        <v>32</v>
      </c>
      <c r="AX256" s="14" t="s">
        <v>76</v>
      </c>
      <c r="AY256" s="241" t="s">
        <v>131</v>
      </c>
    </row>
    <row r="257" spans="2:51" s="13" customFormat="1" ht="11.25">
      <c r="B257" s="220"/>
      <c r="C257" s="221"/>
      <c r="D257" s="222" t="s">
        <v>144</v>
      </c>
      <c r="E257" s="223" t="s">
        <v>1</v>
      </c>
      <c r="F257" s="224" t="s">
        <v>624</v>
      </c>
      <c r="G257" s="221"/>
      <c r="H257" s="225">
        <v>26.8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144</v>
      </c>
      <c r="AU257" s="231" t="s">
        <v>84</v>
      </c>
      <c r="AV257" s="13" t="s">
        <v>84</v>
      </c>
      <c r="AW257" s="13" t="s">
        <v>32</v>
      </c>
      <c r="AX257" s="13" t="s">
        <v>76</v>
      </c>
      <c r="AY257" s="231" t="s">
        <v>131</v>
      </c>
    </row>
    <row r="258" spans="2:51" s="15" customFormat="1" ht="11.25">
      <c r="B258" s="242"/>
      <c r="C258" s="243"/>
      <c r="D258" s="222" t="s">
        <v>144</v>
      </c>
      <c r="E258" s="244" t="s">
        <v>1</v>
      </c>
      <c r="F258" s="245" t="s">
        <v>158</v>
      </c>
      <c r="G258" s="243"/>
      <c r="H258" s="246">
        <v>52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144</v>
      </c>
      <c r="AU258" s="252" t="s">
        <v>84</v>
      </c>
      <c r="AV258" s="15" t="s">
        <v>138</v>
      </c>
      <c r="AW258" s="15" t="s">
        <v>32</v>
      </c>
      <c r="AX258" s="15" t="s">
        <v>8</v>
      </c>
      <c r="AY258" s="252" t="s">
        <v>131</v>
      </c>
    </row>
    <row r="259" spans="1:65" s="2" customFormat="1" ht="21.75" customHeight="1">
      <c r="A259" s="34"/>
      <c r="B259" s="35"/>
      <c r="C259" s="208" t="s">
        <v>399</v>
      </c>
      <c r="D259" s="208" t="s">
        <v>133</v>
      </c>
      <c r="E259" s="209" t="s">
        <v>625</v>
      </c>
      <c r="F259" s="210" t="s">
        <v>626</v>
      </c>
      <c r="G259" s="211" t="s">
        <v>174</v>
      </c>
      <c r="H259" s="212">
        <v>22.5</v>
      </c>
      <c r="I259" s="213"/>
      <c r="J259" s="212">
        <f>ROUND(I259*H259,0)</f>
        <v>0</v>
      </c>
      <c r="K259" s="210" t="s">
        <v>137</v>
      </c>
      <c r="L259" s="39"/>
      <c r="M259" s="214" t="s">
        <v>1</v>
      </c>
      <c r="N259" s="215" t="s">
        <v>41</v>
      </c>
      <c r="O259" s="71"/>
      <c r="P259" s="216">
        <f>O259*H259</f>
        <v>0</v>
      </c>
      <c r="Q259" s="216">
        <v>0</v>
      </c>
      <c r="R259" s="216">
        <f>Q259*H259</f>
        <v>0</v>
      </c>
      <c r="S259" s="216">
        <v>0.07</v>
      </c>
      <c r="T259" s="217">
        <f>S259*H259</f>
        <v>1.5750000000000002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8" t="s">
        <v>138</v>
      </c>
      <c r="AT259" s="218" t="s">
        <v>133</v>
      </c>
      <c r="AU259" s="218" t="s">
        <v>84</v>
      </c>
      <c r="AY259" s="17" t="s">
        <v>131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7" t="s">
        <v>8</v>
      </c>
      <c r="BK259" s="219">
        <f>ROUND(I259*H259,0)</f>
        <v>0</v>
      </c>
      <c r="BL259" s="17" t="s">
        <v>138</v>
      </c>
      <c r="BM259" s="218" t="s">
        <v>627</v>
      </c>
    </row>
    <row r="260" spans="2:51" s="13" customFormat="1" ht="11.25">
      <c r="B260" s="220"/>
      <c r="C260" s="221"/>
      <c r="D260" s="222" t="s">
        <v>144</v>
      </c>
      <c r="E260" s="223" t="s">
        <v>1</v>
      </c>
      <c r="F260" s="224" t="s">
        <v>628</v>
      </c>
      <c r="G260" s="221"/>
      <c r="H260" s="225">
        <v>22.5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144</v>
      </c>
      <c r="AU260" s="231" t="s">
        <v>84</v>
      </c>
      <c r="AV260" s="13" t="s">
        <v>84</v>
      </c>
      <c r="AW260" s="13" t="s">
        <v>32</v>
      </c>
      <c r="AX260" s="13" t="s">
        <v>8</v>
      </c>
      <c r="AY260" s="231" t="s">
        <v>131</v>
      </c>
    </row>
    <row r="261" spans="1:65" s="2" customFormat="1" ht="16.5" customHeight="1">
      <c r="A261" s="34"/>
      <c r="B261" s="35"/>
      <c r="C261" s="208" t="s">
        <v>403</v>
      </c>
      <c r="D261" s="208" t="s">
        <v>133</v>
      </c>
      <c r="E261" s="209" t="s">
        <v>629</v>
      </c>
      <c r="F261" s="210" t="s">
        <v>630</v>
      </c>
      <c r="G261" s="211" t="s">
        <v>174</v>
      </c>
      <c r="H261" s="212">
        <v>10</v>
      </c>
      <c r="I261" s="213"/>
      <c r="J261" s="212">
        <f>ROUND(I261*H261,0)</f>
        <v>0</v>
      </c>
      <c r="K261" s="210" t="s">
        <v>137</v>
      </c>
      <c r="L261" s="39"/>
      <c r="M261" s="214" t="s">
        <v>1</v>
      </c>
      <c r="N261" s="215" t="s">
        <v>41</v>
      </c>
      <c r="O261" s="71"/>
      <c r="P261" s="216">
        <f>O261*H261</f>
        <v>0</v>
      </c>
      <c r="Q261" s="216">
        <v>0</v>
      </c>
      <c r="R261" s="216">
        <f>Q261*H261</f>
        <v>0</v>
      </c>
      <c r="S261" s="216">
        <v>0.144</v>
      </c>
      <c r="T261" s="217">
        <f>S261*H261</f>
        <v>1.44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8" t="s">
        <v>138</v>
      </c>
      <c r="AT261" s="218" t="s">
        <v>133</v>
      </c>
      <c r="AU261" s="218" t="s">
        <v>84</v>
      </c>
      <c r="AY261" s="17" t="s">
        <v>131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7" t="s">
        <v>8</v>
      </c>
      <c r="BK261" s="219">
        <f>ROUND(I261*H261,0)</f>
        <v>0</v>
      </c>
      <c r="BL261" s="17" t="s">
        <v>138</v>
      </c>
      <c r="BM261" s="218" t="s">
        <v>631</v>
      </c>
    </row>
    <row r="262" spans="2:51" s="13" customFormat="1" ht="11.25">
      <c r="B262" s="220"/>
      <c r="C262" s="221"/>
      <c r="D262" s="222" t="s">
        <v>144</v>
      </c>
      <c r="E262" s="223" t="s">
        <v>1</v>
      </c>
      <c r="F262" s="224" t="s">
        <v>632</v>
      </c>
      <c r="G262" s="221"/>
      <c r="H262" s="225">
        <v>10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144</v>
      </c>
      <c r="AU262" s="231" t="s">
        <v>84</v>
      </c>
      <c r="AV262" s="13" t="s">
        <v>84</v>
      </c>
      <c r="AW262" s="13" t="s">
        <v>32</v>
      </c>
      <c r="AX262" s="13" t="s">
        <v>8</v>
      </c>
      <c r="AY262" s="231" t="s">
        <v>131</v>
      </c>
    </row>
    <row r="263" spans="1:65" s="2" customFormat="1" ht="16.5" customHeight="1">
      <c r="A263" s="34"/>
      <c r="B263" s="35"/>
      <c r="C263" s="208" t="s">
        <v>407</v>
      </c>
      <c r="D263" s="208" t="s">
        <v>133</v>
      </c>
      <c r="E263" s="209" t="s">
        <v>408</v>
      </c>
      <c r="F263" s="210" t="s">
        <v>409</v>
      </c>
      <c r="G263" s="211" t="s">
        <v>136</v>
      </c>
      <c r="H263" s="212">
        <v>296.9</v>
      </c>
      <c r="I263" s="213"/>
      <c r="J263" s="212">
        <f>ROUND(I263*H263,0)</f>
        <v>0</v>
      </c>
      <c r="K263" s="210" t="s">
        <v>137</v>
      </c>
      <c r="L263" s="39"/>
      <c r="M263" s="214" t="s">
        <v>1</v>
      </c>
      <c r="N263" s="215" t="s">
        <v>41</v>
      </c>
      <c r="O263" s="71"/>
      <c r="P263" s="216">
        <f>O263*H263</f>
        <v>0</v>
      </c>
      <c r="Q263" s="216">
        <v>0.0005</v>
      </c>
      <c r="R263" s="216">
        <f>Q263*H263</f>
        <v>0.14845</v>
      </c>
      <c r="S263" s="216">
        <v>0</v>
      </c>
      <c r="T263" s="21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8" t="s">
        <v>138</v>
      </c>
      <c r="AT263" s="218" t="s">
        <v>133</v>
      </c>
      <c r="AU263" s="218" t="s">
        <v>84</v>
      </c>
      <c r="AY263" s="17" t="s">
        <v>131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7" t="s">
        <v>8</v>
      </c>
      <c r="BK263" s="219">
        <f>ROUND(I263*H263,0)</f>
        <v>0</v>
      </c>
      <c r="BL263" s="17" t="s">
        <v>138</v>
      </c>
      <c r="BM263" s="218" t="s">
        <v>633</v>
      </c>
    </row>
    <row r="264" spans="2:51" s="14" customFormat="1" ht="11.25">
      <c r="B264" s="232"/>
      <c r="C264" s="233"/>
      <c r="D264" s="222" t="s">
        <v>144</v>
      </c>
      <c r="E264" s="234" t="s">
        <v>1</v>
      </c>
      <c r="F264" s="235" t="s">
        <v>634</v>
      </c>
      <c r="G264" s="233"/>
      <c r="H264" s="234" t="s">
        <v>1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144</v>
      </c>
      <c r="AU264" s="241" t="s">
        <v>84</v>
      </c>
      <c r="AV264" s="14" t="s">
        <v>8</v>
      </c>
      <c r="AW264" s="14" t="s">
        <v>32</v>
      </c>
      <c r="AX264" s="14" t="s">
        <v>76</v>
      </c>
      <c r="AY264" s="241" t="s">
        <v>131</v>
      </c>
    </row>
    <row r="265" spans="2:51" s="13" customFormat="1" ht="11.25">
      <c r="B265" s="220"/>
      <c r="C265" s="221"/>
      <c r="D265" s="222" t="s">
        <v>144</v>
      </c>
      <c r="E265" s="223" t="s">
        <v>1</v>
      </c>
      <c r="F265" s="224" t="s">
        <v>413</v>
      </c>
      <c r="G265" s="221"/>
      <c r="H265" s="225">
        <v>90.3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144</v>
      </c>
      <c r="AU265" s="231" t="s">
        <v>84</v>
      </c>
      <c r="AV265" s="13" t="s">
        <v>84</v>
      </c>
      <c r="AW265" s="13" t="s">
        <v>32</v>
      </c>
      <c r="AX265" s="13" t="s">
        <v>76</v>
      </c>
      <c r="AY265" s="231" t="s">
        <v>131</v>
      </c>
    </row>
    <row r="266" spans="2:51" s="13" customFormat="1" ht="11.25">
      <c r="B266" s="220"/>
      <c r="C266" s="221"/>
      <c r="D266" s="222" t="s">
        <v>144</v>
      </c>
      <c r="E266" s="223" t="s">
        <v>1</v>
      </c>
      <c r="F266" s="224" t="s">
        <v>635</v>
      </c>
      <c r="G266" s="221"/>
      <c r="H266" s="225">
        <v>151.7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144</v>
      </c>
      <c r="AU266" s="231" t="s">
        <v>84</v>
      </c>
      <c r="AV266" s="13" t="s">
        <v>84</v>
      </c>
      <c r="AW266" s="13" t="s">
        <v>32</v>
      </c>
      <c r="AX266" s="13" t="s">
        <v>76</v>
      </c>
      <c r="AY266" s="231" t="s">
        <v>131</v>
      </c>
    </row>
    <row r="267" spans="2:51" s="13" customFormat="1" ht="11.25">
      <c r="B267" s="220"/>
      <c r="C267" s="221"/>
      <c r="D267" s="222" t="s">
        <v>144</v>
      </c>
      <c r="E267" s="223" t="s">
        <v>1</v>
      </c>
      <c r="F267" s="224" t="s">
        <v>636</v>
      </c>
      <c r="G267" s="221"/>
      <c r="H267" s="225">
        <v>54.9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144</v>
      </c>
      <c r="AU267" s="231" t="s">
        <v>84</v>
      </c>
      <c r="AV267" s="13" t="s">
        <v>84</v>
      </c>
      <c r="AW267" s="13" t="s">
        <v>32</v>
      </c>
      <c r="AX267" s="13" t="s">
        <v>76</v>
      </c>
      <c r="AY267" s="231" t="s">
        <v>131</v>
      </c>
    </row>
    <row r="268" spans="2:51" s="15" customFormat="1" ht="11.25">
      <c r="B268" s="242"/>
      <c r="C268" s="243"/>
      <c r="D268" s="222" t="s">
        <v>144</v>
      </c>
      <c r="E268" s="244" t="s">
        <v>1</v>
      </c>
      <c r="F268" s="245" t="s">
        <v>158</v>
      </c>
      <c r="G268" s="243"/>
      <c r="H268" s="246">
        <v>296.9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144</v>
      </c>
      <c r="AU268" s="252" t="s">
        <v>84</v>
      </c>
      <c r="AV268" s="15" t="s">
        <v>138</v>
      </c>
      <c r="AW268" s="15" t="s">
        <v>32</v>
      </c>
      <c r="AX268" s="15" t="s">
        <v>8</v>
      </c>
      <c r="AY268" s="252" t="s">
        <v>131</v>
      </c>
    </row>
    <row r="269" spans="1:65" s="2" customFormat="1" ht="16.5" customHeight="1">
      <c r="A269" s="34"/>
      <c r="B269" s="35"/>
      <c r="C269" s="208" t="s">
        <v>415</v>
      </c>
      <c r="D269" s="208" t="s">
        <v>133</v>
      </c>
      <c r="E269" s="209" t="s">
        <v>637</v>
      </c>
      <c r="F269" s="210" t="s">
        <v>417</v>
      </c>
      <c r="G269" s="211" t="s">
        <v>418</v>
      </c>
      <c r="H269" s="212">
        <v>1</v>
      </c>
      <c r="I269" s="213"/>
      <c r="J269" s="212">
        <f>ROUND(I269*H269,0)</f>
        <v>0</v>
      </c>
      <c r="K269" s="210" t="s">
        <v>1</v>
      </c>
      <c r="L269" s="39"/>
      <c r="M269" s="214" t="s">
        <v>1</v>
      </c>
      <c r="N269" s="215" t="s">
        <v>41</v>
      </c>
      <c r="O269" s="71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8" t="s">
        <v>138</v>
      </c>
      <c r="AT269" s="218" t="s">
        <v>133</v>
      </c>
      <c r="AU269" s="218" t="s">
        <v>84</v>
      </c>
      <c r="AY269" s="17" t="s">
        <v>131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7" t="s">
        <v>8</v>
      </c>
      <c r="BK269" s="219">
        <f>ROUND(I269*H269,0)</f>
        <v>0</v>
      </c>
      <c r="BL269" s="17" t="s">
        <v>138</v>
      </c>
      <c r="BM269" s="218" t="s">
        <v>638</v>
      </c>
    </row>
    <row r="270" spans="1:65" s="2" customFormat="1" ht="16.5" customHeight="1">
      <c r="A270" s="34"/>
      <c r="B270" s="35"/>
      <c r="C270" s="208" t="s">
        <v>422</v>
      </c>
      <c r="D270" s="208" t="s">
        <v>133</v>
      </c>
      <c r="E270" s="209" t="s">
        <v>639</v>
      </c>
      <c r="F270" s="210" t="s">
        <v>640</v>
      </c>
      <c r="G270" s="211" t="s">
        <v>418</v>
      </c>
      <c r="H270" s="212">
        <v>1</v>
      </c>
      <c r="I270" s="213"/>
      <c r="J270" s="212">
        <f>ROUND(I270*H270,0)</f>
        <v>0</v>
      </c>
      <c r="K270" s="210" t="s">
        <v>1</v>
      </c>
      <c r="L270" s="39"/>
      <c r="M270" s="214" t="s">
        <v>1</v>
      </c>
      <c r="N270" s="215" t="s">
        <v>41</v>
      </c>
      <c r="O270" s="71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8" t="s">
        <v>138</v>
      </c>
      <c r="AT270" s="218" t="s">
        <v>133</v>
      </c>
      <c r="AU270" s="218" t="s">
        <v>84</v>
      </c>
      <c r="AY270" s="17" t="s">
        <v>131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7" t="s">
        <v>8</v>
      </c>
      <c r="BK270" s="219">
        <f>ROUND(I270*H270,0)</f>
        <v>0</v>
      </c>
      <c r="BL270" s="17" t="s">
        <v>138</v>
      </c>
      <c r="BM270" s="218" t="s">
        <v>641</v>
      </c>
    </row>
    <row r="271" spans="2:63" s="12" customFormat="1" ht="22.9" customHeight="1">
      <c r="B271" s="192"/>
      <c r="C271" s="193"/>
      <c r="D271" s="194" t="s">
        <v>75</v>
      </c>
      <c r="E271" s="206" t="s">
        <v>420</v>
      </c>
      <c r="F271" s="206" t="s">
        <v>421</v>
      </c>
      <c r="G271" s="193"/>
      <c r="H271" s="193"/>
      <c r="I271" s="196"/>
      <c r="J271" s="207">
        <f>BK271</f>
        <v>0</v>
      </c>
      <c r="K271" s="193"/>
      <c r="L271" s="198"/>
      <c r="M271" s="199"/>
      <c r="N271" s="200"/>
      <c r="O271" s="200"/>
      <c r="P271" s="201">
        <f>SUM(P272:P275)</f>
        <v>0</v>
      </c>
      <c r="Q271" s="200"/>
      <c r="R271" s="201">
        <f>SUM(R272:R275)</f>
        <v>0</v>
      </c>
      <c r="S271" s="200"/>
      <c r="T271" s="202">
        <f>SUM(T272:T275)</f>
        <v>0</v>
      </c>
      <c r="AR271" s="203" t="s">
        <v>8</v>
      </c>
      <c r="AT271" s="204" t="s">
        <v>75</v>
      </c>
      <c r="AU271" s="204" t="s">
        <v>8</v>
      </c>
      <c r="AY271" s="203" t="s">
        <v>131</v>
      </c>
      <c r="BK271" s="205">
        <f>SUM(BK272:BK275)</f>
        <v>0</v>
      </c>
    </row>
    <row r="272" spans="1:65" s="2" customFormat="1" ht="21.75" customHeight="1">
      <c r="A272" s="34"/>
      <c r="B272" s="35"/>
      <c r="C272" s="208" t="s">
        <v>426</v>
      </c>
      <c r="D272" s="208" t="s">
        <v>133</v>
      </c>
      <c r="E272" s="209" t="s">
        <v>423</v>
      </c>
      <c r="F272" s="210" t="s">
        <v>424</v>
      </c>
      <c r="G272" s="211" t="s">
        <v>181</v>
      </c>
      <c r="H272" s="212">
        <v>43.97</v>
      </c>
      <c r="I272" s="213"/>
      <c r="J272" s="212">
        <f>ROUND(I272*H272,0)</f>
        <v>0</v>
      </c>
      <c r="K272" s="210" t="s">
        <v>137</v>
      </c>
      <c r="L272" s="39"/>
      <c r="M272" s="214" t="s">
        <v>1</v>
      </c>
      <c r="N272" s="215" t="s">
        <v>41</v>
      </c>
      <c r="O272" s="71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8" t="s">
        <v>138</v>
      </c>
      <c r="AT272" s="218" t="s">
        <v>133</v>
      </c>
      <c r="AU272" s="218" t="s">
        <v>84</v>
      </c>
      <c r="AY272" s="17" t="s">
        <v>131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7" t="s">
        <v>8</v>
      </c>
      <c r="BK272" s="219">
        <f>ROUND(I272*H272,0)</f>
        <v>0</v>
      </c>
      <c r="BL272" s="17" t="s">
        <v>138</v>
      </c>
      <c r="BM272" s="218" t="s">
        <v>642</v>
      </c>
    </row>
    <row r="273" spans="1:65" s="2" customFormat="1" ht="21.75" customHeight="1">
      <c r="A273" s="34"/>
      <c r="B273" s="35"/>
      <c r="C273" s="208" t="s">
        <v>431</v>
      </c>
      <c r="D273" s="208" t="s">
        <v>133</v>
      </c>
      <c r="E273" s="209" t="s">
        <v>427</v>
      </c>
      <c r="F273" s="210" t="s">
        <v>428</v>
      </c>
      <c r="G273" s="211" t="s">
        <v>181</v>
      </c>
      <c r="H273" s="212">
        <v>439.7</v>
      </c>
      <c r="I273" s="213"/>
      <c r="J273" s="212">
        <f>ROUND(I273*H273,0)</f>
        <v>0</v>
      </c>
      <c r="K273" s="210" t="s">
        <v>137</v>
      </c>
      <c r="L273" s="39"/>
      <c r="M273" s="214" t="s">
        <v>1</v>
      </c>
      <c r="N273" s="215" t="s">
        <v>41</v>
      </c>
      <c r="O273" s="71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8" t="s">
        <v>138</v>
      </c>
      <c r="AT273" s="218" t="s">
        <v>133</v>
      </c>
      <c r="AU273" s="218" t="s">
        <v>84</v>
      </c>
      <c r="AY273" s="17" t="s">
        <v>131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7" t="s">
        <v>8</v>
      </c>
      <c r="BK273" s="219">
        <f>ROUND(I273*H273,0)</f>
        <v>0</v>
      </c>
      <c r="BL273" s="17" t="s">
        <v>138</v>
      </c>
      <c r="BM273" s="218" t="s">
        <v>643</v>
      </c>
    </row>
    <row r="274" spans="2:51" s="13" customFormat="1" ht="11.25">
      <c r="B274" s="220"/>
      <c r="C274" s="221"/>
      <c r="D274" s="222" t="s">
        <v>144</v>
      </c>
      <c r="E274" s="221"/>
      <c r="F274" s="224" t="s">
        <v>644</v>
      </c>
      <c r="G274" s="221"/>
      <c r="H274" s="225">
        <v>439.7</v>
      </c>
      <c r="I274" s="226"/>
      <c r="J274" s="221"/>
      <c r="K274" s="221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144</v>
      </c>
      <c r="AU274" s="231" t="s">
        <v>84</v>
      </c>
      <c r="AV274" s="13" t="s">
        <v>84</v>
      </c>
      <c r="AW274" s="13" t="s">
        <v>4</v>
      </c>
      <c r="AX274" s="13" t="s">
        <v>8</v>
      </c>
      <c r="AY274" s="231" t="s">
        <v>131</v>
      </c>
    </row>
    <row r="275" spans="1:65" s="2" customFormat="1" ht="44.25" customHeight="1">
      <c r="A275" s="34"/>
      <c r="B275" s="35"/>
      <c r="C275" s="208" t="s">
        <v>437</v>
      </c>
      <c r="D275" s="208" t="s">
        <v>133</v>
      </c>
      <c r="E275" s="209" t="s">
        <v>432</v>
      </c>
      <c r="F275" s="210" t="s">
        <v>433</v>
      </c>
      <c r="G275" s="211" t="s">
        <v>181</v>
      </c>
      <c r="H275" s="212">
        <v>43.97</v>
      </c>
      <c r="I275" s="213"/>
      <c r="J275" s="212">
        <f>ROUND(I275*H275,0)</f>
        <v>0</v>
      </c>
      <c r="K275" s="210" t="s">
        <v>137</v>
      </c>
      <c r="L275" s="39"/>
      <c r="M275" s="214" t="s">
        <v>1</v>
      </c>
      <c r="N275" s="215" t="s">
        <v>41</v>
      </c>
      <c r="O275" s="71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8" t="s">
        <v>138</v>
      </c>
      <c r="AT275" s="218" t="s">
        <v>133</v>
      </c>
      <c r="AU275" s="218" t="s">
        <v>84</v>
      </c>
      <c r="AY275" s="17" t="s">
        <v>131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7" t="s">
        <v>8</v>
      </c>
      <c r="BK275" s="219">
        <f>ROUND(I275*H275,0)</f>
        <v>0</v>
      </c>
      <c r="BL275" s="17" t="s">
        <v>138</v>
      </c>
      <c r="BM275" s="218" t="s">
        <v>645</v>
      </c>
    </row>
    <row r="276" spans="2:63" s="12" customFormat="1" ht="22.9" customHeight="1">
      <c r="B276" s="192"/>
      <c r="C276" s="193"/>
      <c r="D276" s="194" t="s">
        <v>75</v>
      </c>
      <c r="E276" s="206" t="s">
        <v>435</v>
      </c>
      <c r="F276" s="206" t="s">
        <v>436</v>
      </c>
      <c r="G276" s="193"/>
      <c r="H276" s="193"/>
      <c r="I276" s="196"/>
      <c r="J276" s="207">
        <f>BK276</f>
        <v>0</v>
      </c>
      <c r="K276" s="193"/>
      <c r="L276" s="198"/>
      <c r="M276" s="199"/>
      <c r="N276" s="200"/>
      <c r="O276" s="200"/>
      <c r="P276" s="201">
        <f>P277</f>
        <v>0</v>
      </c>
      <c r="Q276" s="200"/>
      <c r="R276" s="201">
        <f>R277</f>
        <v>0</v>
      </c>
      <c r="S276" s="200"/>
      <c r="T276" s="202">
        <f>T277</f>
        <v>0</v>
      </c>
      <c r="AR276" s="203" t="s">
        <v>8</v>
      </c>
      <c r="AT276" s="204" t="s">
        <v>75</v>
      </c>
      <c r="AU276" s="204" t="s">
        <v>8</v>
      </c>
      <c r="AY276" s="203" t="s">
        <v>131</v>
      </c>
      <c r="BK276" s="205">
        <f>BK277</f>
        <v>0</v>
      </c>
    </row>
    <row r="277" spans="1:65" s="2" customFormat="1" ht="21.75" customHeight="1">
      <c r="A277" s="34"/>
      <c r="B277" s="35"/>
      <c r="C277" s="208" t="s">
        <v>445</v>
      </c>
      <c r="D277" s="208" t="s">
        <v>133</v>
      </c>
      <c r="E277" s="209" t="s">
        <v>438</v>
      </c>
      <c r="F277" s="210" t="s">
        <v>439</v>
      </c>
      <c r="G277" s="211" t="s">
        <v>181</v>
      </c>
      <c r="H277" s="212">
        <v>707.73</v>
      </c>
      <c r="I277" s="213"/>
      <c r="J277" s="212">
        <f>ROUND(I277*H277,0)</f>
        <v>0</v>
      </c>
      <c r="K277" s="210" t="s">
        <v>137</v>
      </c>
      <c r="L277" s="39"/>
      <c r="M277" s="214" t="s">
        <v>1</v>
      </c>
      <c r="N277" s="215" t="s">
        <v>41</v>
      </c>
      <c r="O277" s="71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8" t="s">
        <v>138</v>
      </c>
      <c r="AT277" s="218" t="s">
        <v>133</v>
      </c>
      <c r="AU277" s="218" t="s">
        <v>84</v>
      </c>
      <c r="AY277" s="17" t="s">
        <v>131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7" t="s">
        <v>8</v>
      </c>
      <c r="BK277" s="219">
        <f>ROUND(I277*H277,0)</f>
        <v>0</v>
      </c>
      <c r="BL277" s="17" t="s">
        <v>138</v>
      </c>
      <c r="BM277" s="218" t="s">
        <v>646</v>
      </c>
    </row>
    <row r="278" spans="2:63" s="12" customFormat="1" ht="25.9" customHeight="1">
      <c r="B278" s="192"/>
      <c r="C278" s="193"/>
      <c r="D278" s="194" t="s">
        <v>75</v>
      </c>
      <c r="E278" s="195" t="s">
        <v>441</v>
      </c>
      <c r="F278" s="195" t="s">
        <v>442</v>
      </c>
      <c r="G278" s="193"/>
      <c r="H278" s="193"/>
      <c r="I278" s="196"/>
      <c r="J278" s="197">
        <f>BK278</f>
        <v>0</v>
      </c>
      <c r="K278" s="193"/>
      <c r="L278" s="198"/>
      <c r="M278" s="199"/>
      <c r="N278" s="200"/>
      <c r="O278" s="200"/>
      <c r="P278" s="201">
        <f>P279</f>
        <v>0</v>
      </c>
      <c r="Q278" s="200"/>
      <c r="R278" s="201">
        <f>R279</f>
        <v>0.15067999999999998</v>
      </c>
      <c r="S278" s="200"/>
      <c r="T278" s="202">
        <f>T279</f>
        <v>0</v>
      </c>
      <c r="AR278" s="203" t="s">
        <v>84</v>
      </c>
      <c r="AT278" s="204" t="s">
        <v>75</v>
      </c>
      <c r="AU278" s="204" t="s">
        <v>76</v>
      </c>
      <c r="AY278" s="203" t="s">
        <v>131</v>
      </c>
      <c r="BK278" s="205">
        <f>BK279</f>
        <v>0</v>
      </c>
    </row>
    <row r="279" spans="2:63" s="12" customFormat="1" ht="22.9" customHeight="1">
      <c r="B279" s="192"/>
      <c r="C279" s="193"/>
      <c r="D279" s="194" t="s">
        <v>75</v>
      </c>
      <c r="E279" s="206" t="s">
        <v>443</v>
      </c>
      <c r="F279" s="206" t="s">
        <v>444</v>
      </c>
      <c r="G279" s="193"/>
      <c r="H279" s="193"/>
      <c r="I279" s="196"/>
      <c r="J279" s="207">
        <f>BK279</f>
        <v>0</v>
      </c>
      <c r="K279" s="193"/>
      <c r="L279" s="198"/>
      <c r="M279" s="199"/>
      <c r="N279" s="200"/>
      <c r="O279" s="200"/>
      <c r="P279" s="201">
        <f>SUM(P280:P288)</f>
        <v>0</v>
      </c>
      <c r="Q279" s="200"/>
      <c r="R279" s="201">
        <f>SUM(R280:R288)</f>
        <v>0.15067999999999998</v>
      </c>
      <c r="S279" s="200"/>
      <c r="T279" s="202">
        <f>SUM(T280:T288)</f>
        <v>0</v>
      </c>
      <c r="AR279" s="203" t="s">
        <v>84</v>
      </c>
      <c r="AT279" s="204" t="s">
        <v>75</v>
      </c>
      <c r="AU279" s="204" t="s">
        <v>8</v>
      </c>
      <c r="AY279" s="203" t="s">
        <v>131</v>
      </c>
      <c r="BK279" s="205">
        <f>SUM(BK280:BK288)</f>
        <v>0</v>
      </c>
    </row>
    <row r="280" spans="1:65" s="2" customFormat="1" ht="21.75" customHeight="1">
      <c r="A280" s="34"/>
      <c r="B280" s="35"/>
      <c r="C280" s="208" t="s">
        <v>451</v>
      </c>
      <c r="D280" s="208" t="s">
        <v>133</v>
      </c>
      <c r="E280" s="209" t="s">
        <v>452</v>
      </c>
      <c r="F280" s="210" t="s">
        <v>453</v>
      </c>
      <c r="G280" s="211" t="s">
        <v>136</v>
      </c>
      <c r="H280" s="212">
        <v>151.7</v>
      </c>
      <c r="I280" s="213"/>
      <c r="J280" s="212">
        <f>ROUND(I280*H280,0)</f>
        <v>0</v>
      </c>
      <c r="K280" s="210" t="s">
        <v>137</v>
      </c>
      <c r="L280" s="39"/>
      <c r="M280" s="214" t="s">
        <v>1</v>
      </c>
      <c r="N280" s="215" t="s">
        <v>41</v>
      </c>
      <c r="O280" s="71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8" t="s">
        <v>222</v>
      </c>
      <c r="AT280" s="218" t="s">
        <v>133</v>
      </c>
      <c r="AU280" s="218" t="s">
        <v>84</v>
      </c>
      <c r="AY280" s="17" t="s">
        <v>131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7" t="s">
        <v>8</v>
      </c>
      <c r="BK280" s="219">
        <f>ROUND(I280*H280,0)</f>
        <v>0</v>
      </c>
      <c r="BL280" s="17" t="s">
        <v>222</v>
      </c>
      <c r="BM280" s="218" t="s">
        <v>647</v>
      </c>
    </row>
    <row r="281" spans="2:51" s="13" customFormat="1" ht="11.25">
      <c r="B281" s="220"/>
      <c r="C281" s="221"/>
      <c r="D281" s="222" t="s">
        <v>144</v>
      </c>
      <c r="E281" s="223" t="s">
        <v>1</v>
      </c>
      <c r="F281" s="224" t="s">
        <v>635</v>
      </c>
      <c r="G281" s="221"/>
      <c r="H281" s="225">
        <v>151.7</v>
      </c>
      <c r="I281" s="226"/>
      <c r="J281" s="221"/>
      <c r="K281" s="221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144</v>
      </c>
      <c r="AU281" s="231" t="s">
        <v>84</v>
      </c>
      <c r="AV281" s="13" t="s">
        <v>84</v>
      </c>
      <c r="AW281" s="13" t="s">
        <v>32</v>
      </c>
      <c r="AX281" s="13" t="s">
        <v>8</v>
      </c>
      <c r="AY281" s="231" t="s">
        <v>131</v>
      </c>
    </row>
    <row r="282" spans="1:65" s="2" customFormat="1" ht="16.5" customHeight="1">
      <c r="A282" s="34"/>
      <c r="B282" s="35"/>
      <c r="C282" s="253" t="s">
        <v>455</v>
      </c>
      <c r="D282" s="253" t="s">
        <v>178</v>
      </c>
      <c r="E282" s="254" t="s">
        <v>456</v>
      </c>
      <c r="F282" s="255" t="s">
        <v>457</v>
      </c>
      <c r="G282" s="256" t="s">
        <v>458</v>
      </c>
      <c r="H282" s="257">
        <v>60.68</v>
      </c>
      <c r="I282" s="258"/>
      <c r="J282" s="257">
        <f>ROUND(I282*H282,0)</f>
        <v>0</v>
      </c>
      <c r="K282" s="255" t="s">
        <v>137</v>
      </c>
      <c r="L282" s="259"/>
      <c r="M282" s="260" t="s">
        <v>1</v>
      </c>
      <c r="N282" s="261" t="s">
        <v>41</v>
      </c>
      <c r="O282" s="71"/>
      <c r="P282" s="216">
        <f>O282*H282</f>
        <v>0</v>
      </c>
      <c r="Q282" s="216">
        <v>0.001</v>
      </c>
      <c r="R282" s="216">
        <f>Q282*H282</f>
        <v>0.06068</v>
      </c>
      <c r="S282" s="216">
        <v>0</v>
      </c>
      <c r="T282" s="21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8" t="s">
        <v>299</v>
      </c>
      <c r="AT282" s="218" t="s">
        <v>178</v>
      </c>
      <c r="AU282" s="218" t="s">
        <v>84</v>
      </c>
      <c r="AY282" s="17" t="s">
        <v>131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7" t="s">
        <v>8</v>
      </c>
      <c r="BK282" s="219">
        <f>ROUND(I282*H282,0)</f>
        <v>0</v>
      </c>
      <c r="BL282" s="17" t="s">
        <v>222</v>
      </c>
      <c r="BM282" s="218" t="s">
        <v>648</v>
      </c>
    </row>
    <row r="283" spans="2:51" s="13" customFormat="1" ht="11.25">
      <c r="B283" s="220"/>
      <c r="C283" s="221"/>
      <c r="D283" s="222" t="s">
        <v>144</v>
      </c>
      <c r="E283" s="223" t="s">
        <v>1</v>
      </c>
      <c r="F283" s="224" t="s">
        <v>649</v>
      </c>
      <c r="G283" s="221"/>
      <c r="H283" s="225">
        <v>60.68</v>
      </c>
      <c r="I283" s="226"/>
      <c r="J283" s="221"/>
      <c r="K283" s="221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144</v>
      </c>
      <c r="AU283" s="231" t="s">
        <v>84</v>
      </c>
      <c r="AV283" s="13" t="s">
        <v>84</v>
      </c>
      <c r="AW283" s="13" t="s">
        <v>32</v>
      </c>
      <c r="AX283" s="13" t="s">
        <v>8</v>
      </c>
      <c r="AY283" s="231" t="s">
        <v>131</v>
      </c>
    </row>
    <row r="284" spans="1:65" s="2" customFormat="1" ht="21.75" customHeight="1">
      <c r="A284" s="34"/>
      <c r="B284" s="35"/>
      <c r="C284" s="208" t="s">
        <v>461</v>
      </c>
      <c r="D284" s="208" t="s">
        <v>133</v>
      </c>
      <c r="E284" s="209" t="s">
        <v>462</v>
      </c>
      <c r="F284" s="210" t="s">
        <v>463</v>
      </c>
      <c r="G284" s="211" t="s">
        <v>136</v>
      </c>
      <c r="H284" s="212">
        <v>303.4</v>
      </c>
      <c r="I284" s="213"/>
      <c r="J284" s="212">
        <f>ROUND(I284*H284,0)</f>
        <v>0</v>
      </c>
      <c r="K284" s="210" t="s">
        <v>137</v>
      </c>
      <c r="L284" s="39"/>
      <c r="M284" s="214" t="s">
        <v>1</v>
      </c>
      <c r="N284" s="215" t="s">
        <v>41</v>
      </c>
      <c r="O284" s="71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8" t="s">
        <v>222</v>
      </c>
      <c r="AT284" s="218" t="s">
        <v>133</v>
      </c>
      <c r="AU284" s="218" t="s">
        <v>84</v>
      </c>
      <c r="AY284" s="17" t="s">
        <v>131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7" t="s">
        <v>8</v>
      </c>
      <c r="BK284" s="219">
        <f>ROUND(I284*H284,0)</f>
        <v>0</v>
      </c>
      <c r="BL284" s="17" t="s">
        <v>222</v>
      </c>
      <c r="BM284" s="218" t="s">
        <v>650</v>
      </c>
    </row>
    <row r="285" spans="2:51" s="13" customFormat="1" ht="11.25">
      <c r="B285" s="220"/>
      <c r="C285" s="221"/>
      <c r="D285" s="222" t="s">
        <v>144</v>
      </c>
      <c r="E285" s="223" t="s">
        <v>1</v>
      </c>
      <c r="F285" s="224" t="s">
        <v>651</v>
      </c>
      <c r="G285" s="221"/>
      <c r="H285" s="225">
        <v>303.4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144</v>
      </c>
      <c r="AU285" s="231" t="s">
        <v>84</v>
      </c>
      <c r="AV285" s="13" t="s">
        <v>84</v>
      </c>
      <c r="AW285" s="13" t="s">
        <v>32</v>
      </c>
      <c r="AX285" s="13" t="s">
        <v>8</v>
      </c>
      <c r="AY285" s="231" t="s">
        <v>131</v>
      </c>
    </row>
    <row r="286" spans="1:65" s="2" customFormat="1" ht="16.5" customHeight="1">
      <c r="A286" s="34"/>
      <c r="B286" s="35"/>
      <c r="C286" s="253" t="s">
        <v>466</v>
      </c>
      <c r="D286" s="253" t="s">
        <v>178</v>
      </c>
      <c r="E286" s="254" t="s">
        <v>467</v>
      </c>
      <c r="F286" s="255" t="s">
        <v>468</v>
      </c>
      <c r="G286" s="256" t="s">
        <v>181</v>
      </c>
      <c r="H286" s="257">
        <v>0.09</v>
      </c>
      <c r="I286" s="258"/>
      <c r="J286" s="257">
        <f>ROUND(I286*H286,0)</f>
        <v>0</v>
      </c>
      <c r="K286" s="255" t="s">
        <v>137</v>
      </c>
      <c r="L286" s="259"/>
      <c r="M286" s="260" t="s">
        <v>1</v>
      </c>
      <c r="N286" s="261" t="s">
        <v>41</v>
      </c>
      <c r="O286" s="71"/>
      <c r="P286" s="216">
        <f>O286*H286</f>
        <v>0</v>
      </c>
      <c r="Q286" s="216">
        <v>1</v>
      </c>
      <c r="R286" s="216">
        <f>Q286*H286</f>
        <v>0.09</v>
      </c>
      <c r="S286" s="216">
        <v>0</v>
      </c>
      <c r="T286" s="21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8" t="s">
        <v>299</v>
      </c>
      <c r="AT286" s="218" t="s">
        <v>178</v>
      </c>
      <c r="AU286" s="218" t="s">
        <v>84</v>
      </c>
      <c r="AY286" s="17" t="s">
        <v>131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7" t="s">
        <v>8</v>
      </c>
      <c r="BK286" s="219">
        <f>ROUND(I286*H286,0)</f>
        <v>0</v>
      </c>
      <c r="BL286" s="17" t="s">
        <v>222</v>
      </c>
      <c r="BM286" s="218" t="s">
        <v>652</v>
      </c>
    </row>
    <row r="287" spans="2:51" s="13" customFormat="1" ht="11.25">
      <c r="B287" s="220"/>
      <c r="C287" s="221"/>
      <c r="D287" s="222" t="s">
        <v>144</v>
      </c>
      <c r="E287" s="223" t="s">
        <v>1</v>
      </c>
      <c r="F287" s="224" t="s">
        <v>653</v>
      </c>
      <c r="G287" s="221"/>
      <c r="H287" s="225">
        <v>0.09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144</v>
      </c>
      <c r="AU287" s="231" t="s">
        <v>84</v>
      </c>
      <c r="AV287" s="13" t="s">
        <v>84</v>
      </c>
      <c r="AW287" s="13" t="s">
        <v>32</v>
      </c>
      <c r="AX287" s="13" t="s">
        <v>8</v>
      </c>
      <c r="AY287" s="231" t="s">
        <v>131</v>
      </c>
    </row>
    <row r="288" spans="1:65" s="2" customFormat="1" ht="21.75" customHeight="1">
      <c r="A288" s="34"/>
      <c r="B288" s="35"/>
      <c r="C288" s="208" t="s">
        <v>471</v>
      </c>
      <c r="D288" s="208" t="s">
        <v>133</v>
      </c>
      <c r="E288" s="209" t="s">
        <v>472</v>
      </c>
      <c r="F288" s="210" t="s">
        <v>473</v>
      </c>
      <c r="G288" s="211" t="s">
        <v>181</v>
      </c>
      <c r="H288" s="212">
        <v>0.15</v>
      </c>
      <c r="I288" s="213"/>
      <c r="J288" s="212">
        <f>ROUND(I288*H288,0)</f>
        <v>0</v>
      </c>
      <c r="K288" s="210" t="s">
        <v>137</v>
      </c>
      <c r="L288" s="39"/>
      <c r="M288" s="262" t="s">
        <v>1</v>
      </c>
      <c r="N288" s="263" t="s">
        <v>41</v>
      </c>
      <c r="O288" s="264"/>
      <c r="P288" s="265">
        <f>O288*H288</f>
        <v>0</v>
      </c>
      <c r="Q288" s="265">
        <v>0</v>
      </c>
      <c r="R288" s="265">
        <f>Q288*H288</f>
        <v>0</v>
      </c>
      <c r="S288" s="265">
        <v>0</v>
      </c>
      <c r="T288" s="26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8" t="s">
        <v>222</v>
      </c>
      <c r="AT288" s="218" t="s">
        <v>133</v>
      </c>
      <c r="AU288" s="218" t="s">
        <v>84</v>
      </c>
      <c r="AY288" s="17" t="s">
        <v>131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7" t="s">
        <v>8</v>
      </c>
      <c r="BK288" s="219">
        <f>ROUND(I288*H288,0)</f>
        <v>0</v>
      </c>
      <c r="BL288" s="17" t="s">
        <v>222</v>
      </c>
      <c r="BM288" s="218" t="s">
        <v>654</v>
      </c>
    </row>
    <row r="289" spans="1:31" s="2" customFormat="1" ht="6.95" customHeight="1">
      <c r="A289" s="34"/>
      <c r="B289" s="54"/>
      <c r="C289" s="55"/>
      <c r="D289" s="55"/>
      <c r="E289" s="55"/>
      <c r="F289" s="55"/>
      <c r="G289" s="55"/>
      <c r="H289" s="55"/>
      <c r="I289" s="158"/>
      <c r="J289" s="55"/>
      <c r="K289" s="55"/>
      <c r="L289" s="39"/>
      <c r="M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</sheetData>
  <sheetProtection algorithmName="SHA-512" hashValue="5zgFU/+IYzVh/N86yhRebmrzvWIhI959r9FJEQD5qOe38KakFmgMrXXEpO0ZncehsaOAb2ewMBcDVdB9eHFprg==" saltValue="6aNZPzoqu5QRf2brV1jDkd88EeBEE9MRG541thf0tlxg/XdCowofh2V5/AOQ1GFOH/csLWFb/S0SCQrTTqcytA==" spinCount="100000" sheet="1" objects="1" scenarios="1" formatColumns="0" formatRows="0" autoFilter="0"/>
  <autoFilter ref="C131:K288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Haas Jan</cp:lastModifiedBy>
  <dcterms:created xsi:type="dcterms:W3CDTF">2020-06-04T06:56:42Z</dcterms:created>
  <dcterms:modified xsi:type="dcterms:W3CDTF">2020-06-09T05:22:26Z</dcterms:modified>
  <cp:category/>
  <cp:version/>
  <cp:contentType/>
  <cp:contentStatus/>
</cp:coreProperties>
</file>