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15" windowWidth="17895" windowHeight="11190" activeTab="0"/>
  </bookViews>
  <sheets>
    <sheet name="Rekapitulace stavby" sheetId="1" r:id="rId1"/>
    <sheet name="1 - Oprava balkonů" sheetId="2" r:id="rId2"/>
    <sheet name="2 - Vedlejší náklady" sheetId="3" r:id="rId3"/>
  </sheets>
  <definedNames>
    <definedName name="_xlnm._FilterDatabase" localSheetId="1" hidden="1">'1 - Oprava balkonů'!$C$126:$K$269</definedName>
    <definedName name="_xlnm._FilterDatabase" localSheetId="2" hidden="1">'2 - Vedlejší náklady'!$C$125:$K$145</definedName>
    <definedName name="_xlnm.Print_Area" localSheetId="1">'1 - Oprava balkonů'!$C$4:$J$76,'1 - Oprava balkonů'!$C$82:$J$108,'1 - Oprava balkonů'!$C$114:$K$269</definedName>
    <definedName name="_xlnm.Print_Area" localSheetId="2">'2 - Vedlejší náklady'!$C$4:$J$76,'2 - Vedlejší náklady'!$C$82:$J$107,'2 - Vedlejší náklady'!$C$113:$K$145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'1 - Oprava balkonů'!$126:$126</definedName>
    <definedName name="_xlnm.Print_Titles" localSheetId="2">'2 - Vedlejší náklady'!$125:$125</definedName>
  </definedNames>
  <calcPr calcId="145621"/>
</workbook>
</file>

<file path=xl/sharedStrings.xml><?xml version="1.0" encoding="utf-8"?>
<sst xmlns="http://schemas.openxmlformats.org/spreadsheetml/2006/main" count="2127" uniqueCount="425">
  <si>
    <t>Export Komplet</t>
  </si>
  <si>
    <t/>
  </si>
  <si>
    <t>2.0</t>
  </si>
  <si>
    <t>False</t>
  </si>
  <si>
    <t>{cf65ad81-98f4-4071-8243-eefb8abb95a7}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</si>
  <si>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</si>
  <si>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</si>
  <si>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</si>
  <si>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</si>
  <si>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</si>
  <si>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</si>
  <si>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</si>
  <si>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</si>
  <si>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</si>
  <si>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</si>
  <si>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</si>
  <si>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</si>
  <si>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</si>
  <si>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balkonů čp.2903 a 2904 Eduarda Zbroje</t>
  </si>
  <si>
    <t>KSO:</t>
  </si>
  <si>
    <t>CC-CZ:</t>
  </si>
  <si>
    <t>Místo:</t>
  </si>
  <si>
    <t>Dvůr Králové nad Labem</t>
  </si>
  <si>
    <t>Datum:</t>
  </si>
  <si>
    <t>28. 11. 2019</t>
  </si>
  <si>
    <t>Zadavatel:</t>
  </si>
  <si>
    <t>IČ:</t>
  </si>
  <si>
    <t>Město Dvůr Králové n.L., náměstí TGM 39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</si>
  <si>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</si>
  <si>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</si>
  <si>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</si>
  <si>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</si>
  <si>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</si>
  <si>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</si>
  <si>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</si>
  <si>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</si>
  <si>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</si>
  <si>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</si>
  <si>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</si>
  <si>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</si>
  <si>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</si>
  <si>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</si>
  <si>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</si>
  <si>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</si>
  <si>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</si>
  <si>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</si>
  <si>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</si>
  <si>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</si>
  <si>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</si>
  <si>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</si>
  <si>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</si>
  <si>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</si>
  <si>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</si>
  <si>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</si>
  <si>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</si>
  <si>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</si>
  <si>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</si>
  <si>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</si>
  <si>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</si>
  <si>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</si>
  <si>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</si>
  <si>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</si>
  <si>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</si>
  <si>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</si>
  <si>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</si>
  <si>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</si>
  <si>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</si>
  <si>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</si>
  <si>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</si>
  <si>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</si>
  <si>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</si>
  <si>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</si>
  <si>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</si>
  <si>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</si>
  <si>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</si>
  <si>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</si>
  <si>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</si>
  <si>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</si>
  <si>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</si>
  <si>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</si>
  <si>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</si>
  <si>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</si>
  <si>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balkonů</t>
  </si>
  <si>
    <t>STA</t>
  </si>
  <si>
    <t>{a7f3f5d9-8d1d-41ae-9918-cf242a33026e}</t>
  </si>
  <si>
    <t>2</t>
  </si>
  <si>
    <t>Vedlejší náklady</t>
  </si>
  <si>
    <t>{0f2b1813-dc05-41ef-97d5-7bd98c11d7aa}</t>
  </si>
  <si>
    <t>fig1</t>
  </si>
  <si>
    <t xml:space="preserve">izolace proti vlhkosti vodorovná - plocha balkonů </t>
  </si>
  <si>
    <t>35</t>
  </si>
  <si>
    <t>fig2</t>
  </si>
  <si>
    <t>izolace proti vlhkosti svislá</t>
  </si>
  <si>
    <t>28,932</t>
  </si>
  <si>
    <t>KRYCÍ LIST SOUPISU PRACÍ</t>
  </si>
  <si>
    <t>fig3</t>
  </si>
  <si>
    <t>podhledy balkonů</t>
  </si>
  <si>
    <t>41</t>
  </si>
  <si>
    <t>fig4</t>
  </si>
  <si>
    <t>vnější stěny balkonů</t>
  </si>
  <si>
    <t>60,063</t>
  </si>
  <si>
    <t>fig99</t>
  </si>
  <si>
    <t>fasádní lešení</t>
  </si>
  <si>
    <t>288</t>
  </si>
  <si>
    <t>fig6</t>
  </si>
  <si>
    <t>vnitřní stěny balkonů</t>
  </si>
  <si>
    <t>57,864</t>
  </si>
  <si>
    <t>Objekt:</t>
  </si>
  <si>
    <t>1 - Oprava balkonů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</si>
  <si>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</si>
  <si>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</si>
  <si>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</si>
  <si>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</si>
  <si>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</si>
  <si>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</si>
  <si>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</si>
  <si>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</si>
  <si>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</si>
  <si>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</si>
  <si>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</si>
  <si>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</si>
  <si>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</si>
  <si>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</si>
  <si>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</si>
  <si>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</si>
  <si>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</si>
  <si>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</si>
  <si>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</si>
  <si>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</si>
  <si>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</si>
  <si>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</si>
  <si>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</si>
  <si>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</si>
  <si>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</si>
  <si>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</si>
  <si>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</si>
  <si>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</si>
  <si>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</si>
  <si>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</si>
  <si>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</si>
  <si>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</si>
  <si>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</si>
  <si>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</si>
  <si>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</si>
  <si>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621325203</t>
  </si>
  <si>
    <t>Oprava vnější vápenocementové štukové omítky složitosti 1 podhledů v rozsahu do 50%</t>
  </si>
  <si>
    <t>m2</t>
  </si>
  <si>
    <t>CS ÚRS 2019 02</t>
  </si>
  <si>
    <t>4</t>
  </si>
  <si>
    <t>779706105</t>
  </si>
  <si>
    <t>VV</t>
  </si>
  <si>
    <t>622131101</t>
  </si>
  <si>
    <t>Cementový postřik vnějších stěn nanášený celoplošně ručně</t>
  </si>
  <si>
    <t>-1788634561</t>
  </si>
  <si>
    <t>3</t>
  </si>
  <si>
    <t>622321121</t>
  </si>
  <si>
    <t>Vápenocementová omítka hladká jednovrstvá vnějších stěn nanášená ručně</t>
  </si>
  <si>
    <t>-262127438</t>
  </si>
  <si>
    <t>622325203</t>
  </si>
  <si>
    <t>Oprava vnější vápenocementové štukové omítky složitosti 1 stěn v rozsahu do 50%</t>
  </si>
  <si>
    <t>356737517</t>
  </si>
  <si>
    <t>5</t>
  </si>
  <si>
    <t>624631221</t>
  </si>
  <si>
    <t>Tmelení silikonovým tmelem spár prefabrikovaných dílců š do 15 mm včetně penetrace</t>
  </si>
  <si>
    <t>m</t>
  </si>
  <si>
    <t>168599880</t>
  </si>
  <si>
    <t>0,97*32*2</t>
  </si>
  <si>
    <t>629995101</t>
  </si>
  <si>
    <t>Očištění vnějších ploch tlakovou vodou</t>
  </si>
  <si>
    <t>-100364395</t>
  </si>
  <si>
    <t>Mezisoučet</t>
  </si>
  <si>
    <t>7</t>
  </si>
  <si>
    <t>632450132</t>
  </si>
  <si>
    <t>Vyrovnávací cementový potěr tl do 30 mm ze suchých směsí provedený v ploše</t>
  </si>
  <si>
    <t>2010437010</t>
  </si>
  <si>
    <t>9</t>
  </si>
  <si>
    <t>Ostatní konstrukce a práce, bourání</t>
  </si>
  <si>
    <t>8</t>
  </si>
  <si>
    <t>941111132</t>
  </si>
  <si>
    <t>Montáž lešení řadového trubkového lehkého s podlahami zatížení do 200 kg/m2 š do 1,5 m v do 25 m</t>
  </si>
  <si>
    <t>-214047281</t>
  </si>
  <si>
    <t>(1,0+6,0+1,0)*12,0*3</t>
  </si>
  <si>
    <t>941111232</t>
  </si>
  <si>
    <t>Příplatek k lešení řadovému trubkovému lehkému s podlahami š 1,5 m v 25 m za první a ZKD den použití</t>
  </si>
  <si>
    <t>1324967299</t>
  </si>
  <si>
    <t>fig99*30</t>
  </si>
  <si>
    <t>10</t>
  </si>
  <si>
    <t>941111832</t>
  </si>
  <si>
    <t>Demontáž lešení řadového trubkového lehkého s podlahami zatížení do 200 kg/m2 š do 1,5 m v do 25 m</t>
  </si>
  <si>
    <t>1859215801</t>
  </si>
  <si>
    <t>11</t>
  </si>
  <si>
    <t>952901111</t>
  </si>
  <si>
    <t>Vyčištění budov bytové a občanské výstavby při výšce podlaží do 4 m</t>
  </si>
  <si>
    <t>461954544</t>
  </si>
  <si>
    <t>12</t>
  </si>
  <si>
    <t>953945122</t>
  </si>
  <si>
    <t>Kotvy mechanické M 10 dl 110 mm pro střední zatížení do betonu, ŽB nebo kamene s vyvrtáním otvoru</t>
  </si>
  <si>
    <t>kus</t>
  </si>
  <si>
    <t>-638734032</t>
  </si>
  <si>
    <t>64</t>
  </si>
  <si>
    <t>13</t>
  </si>
  <si>
    <t>M</t>
  </si>
  <si>
    <t>553999009</t>
  </si>
  <si>
    <t>atypická ocelová konstrukce žárově zinkovaná</t>
  </si>
  <si>
    <t>kg</t>
  </si>
  <si>
    <t>553852937</t>
  </si>
  <si>
    <t>40,8                         "kotvení zídky zábradlí"</t>
  </si>
  <si>
    <t>14</t>
  </si>
  <si>
    <t>9539511231</t>
  </si>
  <si>
    <t>Dodání a osazení TI Purenit  60x80-200 mm do zdiva</t>
  </si>
  <si>
    <t>1160954077</t>
  </si>
  <si>
    <t>32</t>
  </si>
  <si>
    <t>965081223</t>
  </si>
  <si>
    <t>Bourání podlah z dlaždic keramických nebo xylolitových tl přes 10 mm plochy přes 1 m2</t>
  </si>
  <si>
    <t>-463669512</t>
  </si>
  <si>
    <t>2,2*6                        "1,2,3,10,11,12"</t>
  </si>
  <si>
    <t>4,6*2                                  "4,9"</t>
  </si>
  <si>
    <t>2,1*2                                  "5,8"</t>
  </si>
  <si>
    <t>4,2*2                                 "6,7"</t>
  </si>
  <si>
    <t>16</t>
  </si>
  <si>
    <t>965081611</t>
  </si>
  <si>
    <t>Odsekání soklíků rovných</t>
  </si>
  <si>
    <t>-615792398</t>
  </si>
  <si>
    <t>(2,2+1,16+2,06+0,6)*6                        "1,2,3,10,11,12"</t>
  </si>
  <si>
    <t>(2,3+1,16+2,2+0,6)*2*2                                 "4,9"</t>
  </si>
  <si>
    <t>(2,1+1,16+2,02+0,6)*2                                   "5,8"</t>
  </si>
  <si>
    <t>(2,1+1,16+2,02+0,6)*2*2                              "6,7"</t>
  </si>
  <si>
    <t>17</t>
  </si>
  <si>
    <t>976074121</t>
  </si>
  <si>
    <t>Vybourání kotevních želez ze zdiva cihelného na MV nebo MVC</t>
  </si>
  <si>
    <t>-2010173505</t>
  </si>
  <si>
    <t>16                                "ocelové trubky"</t>
  </si>
  <si>
    <t>18</t>
  </si>
  <si>
    <t>978015361</t>
  </si>
  <si>
    <t>Otlučení (osekání) vnější vápenné nebo vápenocementové omítky stupně členitosti 1 a 2 rozsahu do 50%</t>
  </si>
  <si>
    <t>-1252933385</t>
  </si>
  <si>
    <t>2,6*6                        "1,2,3,10,11,12"</t>
  </si>
  <si>
    <t>5,2*2                                  "4,9"</t>
  </si>
  <si>
    <t>2,5*2                                  "5,8"</t>
  </si>
  <si>
    <t>5,0*2                                 "6,7"</t>
  </si>
  <si>
    <t>Mezisoučet            "podhledy balkonů"</t>
  </si>
  <si>
    <t>(0,72+2,6+1,34)*0,97*6             "1,2,3,10,11,12"</t>
  </si>
  <si>
    <t>(0,72+5,3+0,72)*0,97*2                       "4,9"</t>
  </si>
  <si>
    <t>(0,72+2,6+0,18)*0,97*2                      "5,8"</t>
  </si>
  <si>
    <t>(0,72+5,3+0,72)*0,97*2                     "6,7"</t>
  </si>
  <si>
    <t>Mezisoučet              "stěny balkonů"</t>
  </si>
  <si>
    <t>Součet</t>
  </si>
  <si>
    <t>19</t>
  </si>
  <si>
    <t>978015391</t>
  </si>
  <si>
    <t>Otlučení (osekání) vnější vápenné nebo vápenocementové omítky stupně členitosti 1 a 2 do 100%</t>
  </si>
  <si>
    <t>-1145939146</t>
  </si>
  <si>
    <t>20</t>
  </si>
  <si>
    <t>985311212</t>
  </si>
  <si>
    <t>Reprofilace líce kleneb a podhledů cementovými sanačními maltami tl 20 mm</t>
  </si>
  <si>
    <t>-2000442962</t>
  </si>
  <si>
    <t>fig3*0,20</t>
  </si>
  <si>
    <t>985321111</t>
  </si>
  <si>
    <t>Ochranný nátěr výztuže na cementové bázi stěn, líce kleneb a podhledů 1 vrstva tl 1 mm</t>
  </si>
  <si>
    <t>-928494779</t>
  </si>
  <si>
    <t>997</t>
  </si>
  <si>
    <t>Přesun sutě</t>
  </si>
  <si>
    <t>22</t>
  </si>
  <si>
    <t>997013155</t>
  </si>
  <si>
    <t>Vnitrostaveništní doprava suti a vybouraných hmot pro budovy v do 18 m s omezením mechanizace</t>
  </si>
  <si>
    <t>t</t>
  </si>
  <si>
    <t>613747057</t>
  </si>
  <si>
    <t>23</t>
  </si>
  <si>
    <t>997013501</t>
  </si>
  <si>
    <t>Odvoz suti a vybouraných hmot na skládku nebo meziskládku do 1 km se složením</t>
  </si>
  <si>
    <t>705721073</t>
  </si>
  <si>
    <t>24</t>
  </si>
  <si>
    <t>997013509</t>
  </si>
  <si>
    <t>Příplatek k odvozu suti a vybouraných hmot na skládku ZKD 1 km přes 1 km</t>
  </si>
  <si>
    <t>-1275520973</t>
  </si>
  <si>
    <t>7,677*30 'Přepočtené koeficientem množství</t>
  </si>
  <si>
    <t>25</t>
  </si>
  <si>
    <t>997013803</t>
  </si>
  <si>
    <t>Poplatek za uložení na skládce (skládkovné) stavebního odpadu cihelného kód odpadu 170 102</t>
  </si>
  <si>
    <t>1316057282</t>
  </si>
  <si>
    <t>998</t>
  </si>
  <si>
    <t>Přesun hmot</t>
  </si>
  <si>
    <t>26</t>
  </si>
  <si>
    <t>998017003</t>
  </si>
  <si>
    <t>Přesun hmot s omezením mechanizace pro budovy v do 24 m</t>
  </si>
  <si>
    <t>491891820</t>
  </si>
  <si>
    <t>PSV</t>
  </si>
  <si>
    <t>Práce a dodávky PSV</t>
  </si>
  <si>
    <t>711</t>
  </si>
  <si>
    <t>Izolace proti vodě, vlhkosti a plynům</t>
  </si>
  <si>
    <t>27</t>
  </si>
  <si>
    <t>711493111</t>
  </si>
  <si>
    <t>Izolace proti podpovrchové a tlakové vodě vodorovná těsnicí hmotou dvousložkovou na bázi cementu</t>
  </si>
  <si>
    <t>368749964</t>
  </si>
  <si>
    <t>28</t>
  </si>
  <si>
    <t>711493121</t>
  </si>
  <si>
    <t>Izolace proti podpovrchové a tlakové vodě svislá těsnicí hmotou dvousložkovou na bázi cementu</t>
  </si>
  <si>
    <t>1661368595</t>
  </si>
  <si>
    <t>(2,2+1,16+2,06+0,6)*0,3*6                        "1,2,3,10,11,12"</t>
  </si>
  <si>
    <t>(2,3+1,16+2,2+0,6)*2*0,3*2                                 "4,9"</t>
  </si>
  <si>
    <t>(2,1+1,16+2,02+0,6)*0,3*2                                   "5,8"</t>
  </si>
  <si>
    <t>(2,1+1,16+2,02+0,6)*2*0,3*2                              "6,7"</t>
  </si>
  <si>
    <t>29</t>
  </si>
  <si>
    <t>998711103</t>
  </si>
  <si>
    <t>Přesun hmot tonážní pro izolace proti vodě, vlhkosti a plynům v objektech výšky do 60 m</t>
  </si>
  <si>
    <t>1354030753</t>
  </si>
  <si>
    <t>712</t>
  </si>
  <si>
    <t>Povlakové krytiny</t>
  </si>
  <si>
    <t>30</t>
  </si>
  <si>
    <t>712361705</t>
  </si>
  <si>
    <t>Provedení povlakové krytiny střech do 10° fólií lepenou se svařovanými spoji</t>
  </si>
  <si>
    <t>-419976492</t>
  </si>
  <si>
    <t>31</t>
  </si>
  <si>
    <t>283220011</t>
  </si>
  <si>
    <t xml:space="preserve">fólie hydroizolační střešní mPVC mechanicky kotvená tl 2,5mm </t>
  </si>
  <si>
    <t>871363894</t>
  </si>
  <si>
    <t>fig1*1,15</t>
  </si>
  <si>
    <t>fig2*1,15</t>
  </si>
  <si>
    <t>712363352</t>
  </si>
  <si>
    <t>Povlakové krytiny střech do 10° z tvarovaných poplastovaných lišt délky 2 m koutová lišta vnitřní rš 100 mm</t>
  </si>
  <si>
    <t>1292603879</t>
  </si>
  <si>
    <t>33</t>
  </si>
  <si>
    <t>712363353</t>
  </si>
  <si>
    <t>Povlakové krytiny střech do 10° z tvarovaných poplastovaných lišt délky 2 m koutová lišta vnější rš 100 mm</t>
  </si>
  <si>
    <t>-521865215</t>
  </si>
  <si>
    <t>0,85*16                                                            "balkonové dveře"</t>
  </si>
  <si>
    <t>34</t>
  </si>
  <si>
    <t>712363362</t>
  </si>
  <si>
    <t>Povlakové krytiny střech do 10° z tvarovaných poplastovaných lišt délky 2 m tmelící lišta rš 100 mm</t>
  </si>
  <si>
    <t>265823353</t>
  </si>
  <si>
    <t xml:space="preserve">-0,85*16                                         "balkonové dveře"  </t>
  </si>
  <si>
    <t>998712103</t>
  </si>
  <si>
    <t>Přesun hmot tonážní tonážní pro krytiny povlakové v objektech v do 24 m</t>
  </si>
  <si>
    <t>-278452725</t>
  </si>
  <si>
    <t>721</t>
  </si>
  <si>
    <t>Zdravotechnika - vnitřní kanalizace</t>
  </si>
  <si>
    <t>36</t>
  </si>
  <si>
    <t>721174054</t>
  </si>
  <si>
    <t>Potrubí kanalizační z PP dešťové DN 75</t>
  </si>
  <si>
    <t>-540304902</t>
  </si>
  <si>
    <t>16,0</t>
  </si>
  <si>
    <t>764</t>
  </si>
  <si>
    <t>Konstrukce klempířské</t>
  </si>
  <si>
    <t>37</t>
  </si>
  <si>
    <t>764001811</t>
  </si>
  <si>
    <t>Demontáž dilatační lišty do suti</t>
  </si>
  <si>
    <t>1922572420</t>
  </si>
  <si>
    <t>38</t>
  </si>
  <si>
    <t>764214605</t>
  </si>
  <si>
    <t>Oplechování horních ploch a atik bez rohů z Pz s povrch úpravou mechanicky kotvené rš 400 mm</t>
  </si>
  <si>
    <t>1697488564</t>
  </si>
  <si>
    <t>39</t>
  </si>
  <si>
    <t>764528402</t>
  </si>
  <si>
    <t>Svody hranaté včetně objímek, kolen, odskoků z Al plechu o straně 100 mm</t>
  </si>
  <si>
    <t>1576195616</t>
  </si>
  <si>
    <t>11,1*3+8,3*1+5,4*2+0,6*16</t>
  </si>
  <si>
    <t>40</t>
  </si>
  <si>
    <t>998764103</t>
  </si>
  <si>
    <t>Přesun hmot tonážní pro konstrukce klempířské v objektech v do 24 m</t>
  </si>
  <si>
    <t>1348508574</t>
  </si>
  <si>
    <t>783</t>
  </si>
  <si>
    <t>Dokončovací práce - nátěry</t>
  </si>
  <si>
    <t>783823135</t>
  </si>
  <si>
    <t>Penetrační silikonový nátěr hladkých, tenkovrstvých zrnitých nebo štukových omítek</t>
  </si>
  <si>
    <t>1898815181</t>
  </si>
  <si>
    <t>42</t>
  </si>
  <si>
    <t>783827425</t>
  </si>
  <si>
    <t>Krycí dvojnásobný silikonový nátěr omítek stupně členitosti 1 a 2</t>
  </si>
  <si>
    <t>1366680764</t>
  </si>
  <si>
    <t>(2,2+1,16+2,06+0,6)*0,6*6                        "1,2,3,10,11,12"</t>
  </si>
  <si>
    <t>(2,3+1,16+2,2+0,6)*2*0,6*2                                 "4,9"</t>
  </si>
  <si>
    <t>(2,1+1,16+2,02+0,6)*0,6*2                                   "5,8"</t>
  </si>
  <si>
    <t>(2,1+1,16+2,02+0,6)*2*0,6*2                              "6,7"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</si>
  <si>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</si>
  <si>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</si>
  <si>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</si>
  <si>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</si>
  <si>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</si>
  <si>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</si>
  <si>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</si>
  <si>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</si>
  <si>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</si>
  <si>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</si>
  <si>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</si>
  <si>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</si>
  <si>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</si>
  <si>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</si>
  <si>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</si>
  <si>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</si>
  <si>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</si>
  <si>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</si>
  <si>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615783361</t>
  </si>
  <si>
    <t>VRN2</t>
  </si>
  <si>
    <t>Příprava staveniště</t>
  </si>
  <si>
    <t>020001000</t>
  </si>
  <si>
    <t>-1321187431</t>
  </si>
  <si>
    <t>VRN3</t>
  </si>
  <si>
    <t>Zařízení staveniště</t>
  </si>
  <si>
    <t>030001000</t>
  </si>
  <si>
    <t>1281500747</t>
  </si>
  <si>
    <t>VRN4</t>
  </si>
  <si>
    <t>Inženýrská činnost</t>
  </si>
  <si>
    <t>040001000</t>
  </si>
  <si>
    <t>-814929934</t>
  </si>
  <si>
    <t>VRN5</t>
  </si>
  <si>
    <t>Finanční náklady</t>
  </si>
  <si>
    <t>050001000</t>
  </si>
  <si>
    <t>1706683651</t>
  </si>
  <si>
    <t>VRN6</t>
  </si>
  <si>
    <t>Územní vlivy</t>
  </si>
  <si>
    <t>060001000</t>
  </si>
  <si>
    <t>-1992298354</t>
  </si>
  <si>
    <t>VRN7</t>
  </si>
  <si>
    <t>Provozní vlivy</t>
  </si>
  <si>
    <t>070001000</t>
  </si>
  <si>
    <t>1168419541</t>
  </si>
  <si>
    <t>VRN8</t>
  </si>
  <si>
    <t>Přesun stavebních kapacit</t>
  </si>
  <si>
    <t>080001000</t>
  </si>
  <si>
    <t>Další náklady na pracovníky</t>
  </si>
  <si>
    <t>-1980520080</t>
  </si>
  <si>
    <t>VRN9</t>
  </si>
  <si>
    <t>Ostatní náklady</t>
  </si>
  <si>
    <t>090001000</t>
  </si>
  <si>
    <t>57336708</t>
  </si>
  <si>
    <t>0,25*32+0,15*32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</si>
</sst>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9" t="s">
        <v>5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40" t="s">
        <v>15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20"/>
      <c r="BE5" s="220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41" t="s">
        <v>18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20"/>
      <c r="BE6" s="221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21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21"/>
      <c r="BS8" s="17" t="s">
        <v>8</v>
      </c>
    </row>
    <row r="9" spans="2:71" s="1" customFormat="1" ht="14.45" customHeight="1">
      <c r="B9" s="20"/>
      <c r="AR9" s="20"/>
      <c r="BE9" s="221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21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21"/>
      <c r="BS11" s="17" t="s">
        <v>6</v>
      </c>
    </row>
    <row r="12" spans="2:71" s="1" customFormat="1" ht="6.95" customHeight="1">
      <c r="B12" s="20"/>
      <c r="AR12" s="20"/>
      <c r="BE12" s="221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21"/>
      <c r="BS13" s="17" t="s">
        <v>8</v>
      </c>
    </row>
    <row r="14" spans="2:71" ht="12.75">
      <c r="B14" s="20"/>
      <c r="E14" s="242" t="s">
        <v>30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28</v>
      </c>
      <c r="AN14" s="29" t="s">
        <v>30</v>
      </c>
      <c r="AR14" s="20"/>
      <c r="BE14" s="221"/>
      <c r="BS14" s="17" t="s">
        <v>8</v>
      </c>
    </row>
    <row r="15" spans="2:71" s="1" customFormat="1" ht="6.95" customHeight="1">
      <c r="B15" s="20"/>
      <c r="AR15" s="20"/>
      <c r="BE15" s="221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21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21"/>
      <c r="BS17" s="17" t="s">
        <v>33</v>
      </c>
    </row>
    <row r="18" spans="2:71" s="1" customFormat="1" ht="6.95" customHeight="1">
      <c r="B18" s="20"/>
      <c r="AR18" s="20"/>
      <c r="BE18" s="221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21"/>
      <c r="BS19" s="17" t="s">
        <v>8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1</v>
      </c>
      <c r="AR20" s="20"/>
      <c r="BE20" s="221"/>
      <c r="BS20" s="17" t="s">
        <v>33</v>
      </c>
    </row>
    <row r="21" spans="2:57" s="1" customFormat="1" ht="6.95" customHeight="1">
      <c r="B21" s="20"/>
      <c r="AR21" s="20"/>
      <c r="BE21" s="221"/>
    </row>
    <row r="22" spans="2:57" s="1" customFormat="1" ht="12" customHeight="1">
      <c r="B22" s="20"/>
      <c r="D22" s="27" t="s">
        <v>36</v>
      </c>
      <c r="AR22" s="20"/>
      <c r="BE22" s="221"/>
    </row>
    <row r="23" spans="2:57" s="1" customFormat="1" ht="16.5" customHeight="1">
      <c r="B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21"/>
    </row>
    <row r="24" spans="2:57" s="1" customFormat="1" ht="6.95" customHeight="1">
      <c r="B24" s="20"/>
      <c r="AR24" s="20"/>
      <c r="BE24" s="22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1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ROUND(AG94,0)</f>
        <v>0</v>
      </c>
      <c r="AL26" s="224"/>
      <c r="AM26" s="224"/>
      <c r="AN26" s="224"/>
      <c r="AO26" s="224"/>
      <c r="AP26" s="32"/>
      <c r="AQ26" s="32"/>
      <c r="AR26" s="33"/>
      <c r="BE26" s="22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5" t="s">
        <v>38</v>
      </c>
      <c r="M28" s="245"/>
      <c r="N28" s="245"/>
      <c r="O28" s="245"/>
      <c r="P28" s="245"/>
      <c r="Q28" s="32"/>
      <c r="R28" s="32"/>
      <c r="S28" s="32"/>
      <c r="T28" s="32"/>
      <c r="U28" s="32"/>
      <c r="V28" s="32"/>
      <c r="W28" s="245" t="s">
        <v>39</v>
      </c>
      <c r="X28" s="245"/>
      <c r="Y28" s="245"/>
      <c r="Z28" s="245"/>
      <c r="AA28" s="245"/>
      <c r="AB28" s="245"/>
      <c r="AC28" s="245"/>
      <c r="AD28" s="245"/>
      <c r="AE28" s="245"/>
      <c r="AF28" s="32"/>
      <c r="AG28" s="32"/>
      <c r="AH28" s="32"/>
      <c r="AI28" s="32"/>
      <c r="AJ28" s="32"/>
      <c r="AK28" s="245" t="s">
        <v>40</v>
      </c>
      <c r="AL28" s="245"/>
      <c r="AM28" s="245"/>
      <c r="AN28" s="245"/>
      <c r="AO28" s="245"/>
      <c r="AP28" s="32"/>
      <c r="AQ28" s="32"/>
      <c r="AR28" s="33"/>
      <c r="BE28" s="221"/>
    </row>
    <row r="29" spans="2:57" s="3" customFormat="1" ht="14.45" customHeight="1">
      <c r="B29" s="37"/>
      <c r="D29" s="27" t="s">
        <v>41</v>
      </c>
      <c r="F29" s="27" t="s">
        <v>42</v>
      </c>
      <c r="L29" s="246">
        <v>0.21</v>
      </c>
      <c r="M29" s="219"/>
      <c r="N29" s="219"/>
      <c r="O29" s="219"/>
      <c r="P29" s="219"/>
      <c r="W29" s="218">
        <f>ROUND(AZ94,0)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ROUND(AV94,0)</f>
        <v>0</v>
      </c>
      <c r="AL29" s="219"/>
      <c r="AM29" s="219"/>
      <c r="AN29" s="219"/>
      <c r="AO29" s="219"/>
      <c r="AR29" s="37"/>
      <c r="BE29" s="222"/>
    </row>
    <row r="30" spans="2:57" s="3" customFormat="1" ht="14.45" customHeight="1">
      <c r="B30" s="37"/>
      <c r="F30" s="27" t="s">
        <v>43</v>
      </c>
      <c r="L30" s="246">
        <v>0.15</v>
      </c>
      <c r="M30" s="219"/>
      <c r="N30" s="219"/>
      <c r="O30" s="219"/>
      <c r="P30" s="219"/>
      <c r="W30" s="218">
        <f>ROUND(BA94,0)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ROUND(AW94,0)</f>
        <v>0</v>
      </c>
      <c r="AL30" s="219"/>
      <c r="AM30" s="219"/>
      <c r="AN30" s="219"/>
      <c r="AO30" s="219"/>
      <c r="AR30" s="37"/>
      <c r="BE30" s="222"/>
    </row>
    <row r="31" spans="2:57" s="3" customFormat="1" ht="14.45" customHeight="1" hidden="1">
      <c r="B31" s="37"/>
      <c r="F31" s="27" t="s">
        <v>44</v>
      </c>
      <c r="L31" s="246">
        <v>0.21</v>
      </c>
      <c r="M31" s="219"/>
      <c r="N31" s="219"/>
      <c r="O31" s="219"/>
      <c r="P31" s="219"/>
      <c r="W31" s="218">
        <f>ROUND(BB94,0)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7"/>
      <c r="BE31" s="222"/>
    </row>
    <row r="32" spans="2:57" s="3" customFormat="1" ht="14.45" customHeight="1" hidden="1">
      <c r="B32" s="37"/>
      <c r="F32" s="27" t="s">
        <v>45</v>
      </c>
      <c r="L32" s="246">
        <v>0.15</v>
      </c>
      <c r="M32" s="219"/>
      <c r="N32" s="219"/>
      <c r="O32" s="219"/>
      <c r="P32" s="219"/>
      <c r="W32" s="218">
        <f>ROUND(BC94,0)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7"/>
      <c r="BE32" s="222"/>
    </row>
    <row r="33" spans="2:57" s="3" customFormat="1" ht="14.45" customHeight="1" hidden="1">
      <c r="B33" s="37"/>
      <c r="F33" s="27" t="s">
        <v>46</v>
      </c>
      <c r="L33" s="246">
        <v>0</v>
      </c>
      <c r="M33" s="219"/>
      <c r="N33" s="219"/>
      <c r="O33" s="219"/>
      <c r="P33" s="219"/>
      <c r="W33" s="218">
        <f>ROUND(BD94,0)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7"/>
      <c r="BE33" s="22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1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5" t="s">
        <v>49</v>
      </c>
      <c r="Y35" s="226"/>
      <c r="Z35" s="226"/>
      <c r="AA35" s="226"/>
      <c r="AB35" s="226"/>
      <c r="AC35" s="40"/>
      <c r="AD35" s="40"/>
      <c r="AE35" s="40"/>
      <c r="AF35" s="40"/>
      <c r="AG35" s="40"/>
      <c r="AH35" s="40"/>
      <c r="AI35" s="40"/>
      <c r="AJ35" s="40"/>
      <c r="AK35" s="227">
        <f>SUM(AK26:AK33)</f>
        <v>0</v>
      </c>
      <c r="AL35" s="226"/>
      <c r="AM35" s="226"/>
      <c r="AN35" s="226"/>
      <c r="AO35" s="228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Projektis243</v>
      </c>
      <c r="AR84" s="51"/>
    </row>
    <row r="85" spans="2:44" s="5" customFormat="1" ht="36.95" customHeight="1">
      <c r="B85" s="52"/>
      <c r="C85" s="53" t="s">
        <v>17</v>
      </c>
      <c r="L85" s="237" t="str">
        <f>K6</f>
        <v>Oprava balkonů čp.2903 a 2904 Eduarda Zbroje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39" t="str">
        <f>IF(AN8="","",AN8)</f>
        <v>28. 11. 2019</v>
      </c>
      <c r="AN87" s="239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7.9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Dvůr Králové n.L., náměstí TGM 39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35" t="str">
        <f>IF(E17="","",E17)</f>
        <v>Projektis spol. s r.o., Legionářská 562, D.K.n.L.</v>
      </c>
      <c r="AN89" s="236"/>
      <c r="AO89" s="236"/>
      <c r="AP89" s="236"/>
      <c r="AQ89" s="32"/>
      <c r="AR89" s="33"/>
      <c r="AS89" s="231" t="s">
        <v>57</v>
      </c>
      <c r="AT89" s="23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5" t="str">
        <f>IF(E20="","",E20)</f>
        <v>ing. V. Švehla</v>
      </c>
      <c r="AN90" s="236"/>
      <c r="AO90" s="236"/>
      <c r="AP90" s="236"/>
      <c r="AQ90" s="32"/>
      <c r="AR90" s="33"/>
      <c r="AS90" s="233"/>
      <c r="AT90" s="23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3"/>
      <c r="AT91" s="23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7" t="s">
        <v>58</v>
      </c>
      <c r="D92" s="248"/>
      <c r="E92" s="248"/>
      <c r="F92" s="248"/>
      <c r="G92" s="248"/>
      <c r="H92" s="60"/>
      <c r="I92" s="249" t="s">
        <v>59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60</v>
      </c>
      <c r="AH92" s="248"/>
      <c r="AI92" s="248"/>
      <c r="AJ92" s="248"/>
      <c r="AK92" s="248"/>
      <c r="AL92" s="248"/>
      <c r="AM92" s="248"/>
      <c r="AN92" s="249" t="s">
        <v>61</v>
      </c>
      <c r="AO92" s="248"/>
      <c r="AP92" s="251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5">
        <f>ROUND(SUM(AG95:AG96),0)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72" t="s">
        <v>1</v>
      </c>
      <c r="AR94" s="68"/>
      <c r="AS94" s="73">
        <f>ROUND(SUM(AS95:AS96),0)</f>
        <v>0</v>
      </c>
      <c r="AT94" s="74">
        <f>ROUND(SUM(AV94:AW94),0)</f>
        <v>0</v>
      </c>
      <c r="AU94" s="75">
        <f>ROUND(SUM(AU95:AU96),5)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54" t="s">
        <v>8</v>
      </c>
      <c r="E95" s="254"/>
      <c r="F95" s="254"/>
      <c r="G95" s="254"/>
      <c r="H95" s="254"/>
      <c r="I95" s="82"/>
      <c r="J95" s="254" t="s">
        <v>82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'1 - Oprava balkonů'!J30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83" t="s">
        <v>83</v>
      </c>
      <c r="AR95" s="80"/>
      <c r="AS95" s="84">
        <v>0</v>
      </c>
      <c r="AT95" s="85">
        <f>ROUND(SUM(AV95:AW95),0)</f>
        <v>0</v>
      </c>
      <c r="AU95" s="86">
        <f>'1 - Oprava balkonů'!P127</f>
        <v>0</v>
      </c>
      <c r="AV95" s="85">
        <f>'1 - Oprava balkonů'!J33</f>
        <v>0</v>
      </c>
      <c r="AW95" s="85">
        <f>'1 - Oprava balkonů'!J34</f>
        <v>0</v>
      </c>
      <c r="AX95" s="85">
        <f>'1 - Oprava balkonů'!J35</f>
        <v>0</v>
      </c>
      <c r="AY95" s="85">
        <f>'1 - Oprava balkonů'!J36</f>
        <v>0</v>
      </c>
      <c r="AZ95" s="85">
        <f>'1 - Oprava balkonů'!F33</f>
        <v>0</v>
      </c>
      <c r="BA95" s="85">
        <f>'1 - Oprava balkonů'!F34</f>
        <v>0</v>
      </c>
      <c r="BB95" s="85">
        <f>'1 - Oprava balkonů'!F35</f>
        <v>0</v>
      </c>
      <c r="BC95" s="85">
        <f>'1 - Oprava balkonů'!F36</f>
        <v>0</v>
      </c>
      <c r="BD95" s="87">
        <f>'1 - Oprava balkonů'!F37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</v>
      </c>
    </row>
    <row r="96" spans="1:91" s="7" customFormat="1" ht="16.5" customHeight="1">
      <c r="A96" s="79" t="s">
        <v>81</v>
      </c>
      <c r="B96" s="80"/>
      <c r="C96" s="81"/>
      <c r="D96" s="254" t="s">
        <v>85</v>
      </c>
      <c r="E96" s="254"/>
      <c r="F96" s="254"/>
      <c r="G96" s="254"/>
      <c r="H96" s="254"/>
      <c r="I96" s="82"/>
      <c r="J96" s="254" t="s">
        <v>86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2">
        <f>'2 - Vedlejší náklady'!J30</f>
        <v>0</v>
      </c>
      <c r="AH96" s="253"/>
      <c r="AI96" s="253"/>
      <c r="AJ96" s="253"/>
      <c r="AK96" s="253"/>
      <c r="AL96" s="253"/>
      <c r="AM96" s="253"/>
      <c r="AN96" s="252">
        <f>SUM(AG96,AT96)</f>
        <v>0</v>
      </c>
      <c r="AO96" s="253"/>
      <c r="AP96" s="253"/>
      <c r="AQ96" s="83" t="s">
        <v>83</v>
      </c>
      <c r="AR96" s="80"/>
      <c r="AS96" s="89">
        <v>0</v>
      </c>
      <c r="AT96" s="90">
        <f>ROUND(SUM(AV96:AW96),0)</f>
        <v>0</v>
      </c>
      <c r="AU96" s="91">
        <f>'2 - Vedlejší náklady'!P126</f>
        <v>0</v>
      </c>
      <c r="AV96" s="90">
        <f>'2 - Vedlejší náklady'!J33</f>
        <v>0</v>
      </c>
      <c r="AW96" s="90">
        <f>'2 - Vedlejší náklady'!J34</f>
        <v>0</v>
      </c>
      <c r="AX96" s="90">
        <f>'2 - Vedlejší náklady'!J35</f>
        <v>0</v>
      </c>
      <c r="AY96" s="90">
        <f>'2 - Vedlejší náklady'!J36</f>
        <v>0</v>
      </c>
      <c r="AZ96" s="90">
        <f>'2 - Vedlejší náklady'!F33</f>
        <v>0</v>
      </c>
      <c r="BA96" s="90">
        <f>'2 - Vedlejší náklady'!F34</f>
        <v>0</v>
      </c>
      <c r="BB96" s="90">
        <f>'2 - Vedlejší náklady'!F35</f>
        <v>0</v>
      </c>
      <c r="BC96" s="90">
        <f>'2 - Vedlejší náklady'!F36</f>
        <v>0</v>
      </c>
      <c r="BD96" s="92">
        <f>'2 - Vedlejší náklady'!F37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Oprava balkonů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93">
      <selection activeCell="H250" sqref="H25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3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84</v>
      </c>
      <c r="AZ2" s="94" t="s">
        <v>88</v>
      </c>
      <c r="BA2" s="94" t="s">
        <v>89</v>
      </c>
      <c r="BB2" s="94" t="s">
        <v>1</v>
      </c>
      <c r="BC2" s="94" t="s">
        <v>90</v>
      </c>
      <c r="BD2" s="94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</v>
      </c>
      <c r="AZ3" s="94" t="s">
        <v>91</v>
      </c>
      <c r="BA3" s="94" t="s">
        <v>92</v>
      </c>
      <c r="BB3" s="94" t="s">
        <v>1</v>
      </c>
      <c r="BC3" s="94" t="s">
        <v>93</v>
      </c>
      <c r="BD3" s="94" t="s">
        <v>85</v>
      </c>
    </row>
    <row r="4" spans="2:56" s="1" customFormat="1" ht="24.95" customHeight="1">
      <c r="B4" s="20"/>
      <c r="D4" s="21" t="s">
        <v>94</v>
      </c>
      <c r="I4" s="93"/>
      <c r="L4" s="20"/>
      <c r="M4" s="96" t="s">
        <v>11</v>
      </c>
      <c r="AT4" s="17" t="s">
        <v>3</v>
      </c>
      <c r="AZ4" s="94" t="s">
        <v>95</v>
      </c>
      <c r="BA4" s="94" t="s">
        <v>96</v>
      </c>
      <c r="BB4" s="94" t="s">
        <v>1</v>
      </c>
      <c r="BC4" s="94" t="s">
        <v>97</v>
      </c>
      <c r="BD4" s="94" t="s">
        <v>85</v>
      </c>
    </row>
    <row r="5" spans="2:56" s="1" customFormat="1" ht="6.95" customHeight="1">
      <c r="B5" s="20"/>
      <c r="I5" s="93"/>
      <c r="L5" s="20"/>
      <c r="AZ5" s="94" t="s">
        <v>98</v>
      </c>
      <c r="BA5" s="94" t="s">
        <v>99</v>
      </c>
      <c r="BB5" s="94" t="s">
        <v>1</v>
      </c>
      <c r="BC5" s="94" t="s">
        <v>100</v>
      </c>
      <c r="BD5" s="94" t="s">
        <v>85</v>
      </c>
    </row>
    <row r="6" spans="2:56" s="1" customFormat="1" ht="12" customHeight="1">
      <c r="B6" s="20"/>
      <c r="D6" s="27" t="s">
        <v>17</v>
      </c>
      <c r="I6" s="93"/>
      <c r="L6" s="20"/>
      <c r="AZ6" s="94" t="s">
        <v>101</v>
      </c>
      <c r="BA6" s="94" t="s">
        <v>102</v>
      </c>
      <c r="BB6" s="94" t="s">
        <v>1</v>
      </c>
      <c r="BC6" s="94" t="s">
        <v>103</v>
      </c>
      <c r="BD6" s="94" t="s">
        <v>85</v>
      </c>
    </row>
    <row r="7" spans="2:56" s="1" customFormat="1" ht="16.5" customHeight="1">
      <c r="B7" s="20"/>
      <c r="E7" s="257" t="str">
        <f>'Rekapitulace stavby'!K6</f>
        <v>Oprava balkonů čp.2903 a 2904 Eduarda Zbroje</v>
      </c>
      <c r="F7" s="258"/>
      <c r="G7" s="258"/>
      <c r="H7" s="258"/>
      <c r="I7" s="93"/>
      <c r="L7" s="20"/>
      <c r="AZ7" s="94" t="s">
        <v>104</v>
      </c>
      <c r="BA7" s="94" t="s">
        <v>105</v>
      </c>
      <c r="BB7" s="94" t="s">
        <v>1</v>
      </c>
      <c r="BC7" s="94" t="s">
        <v>106</v>
      </c>
      <c r="BD7" s="94" t="s">
        <v>85</v>
      </c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108</v>
      </c>
      <c r="F9" s="259"/>
      <c r="G9" s="259"/>
      <c r="H9" s="259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28. 11. 2019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0" t="str">
        <f>'Rekapitulace stavby'!E14</f>
        <v>Vyplň údaj</v>
      </c>
      <c r="F18" s="240"/>
      <c r="G18" s="240"/>
      <c r="H18" s="240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ROUND((SUM(BE127:BE269)),0)</f>
        <v>0</v>
      </c>
      <c r="G33" s="32"/>
      <c r="H33" s="32"/>
      <c r="I33" s="108">
        <v>0.21</v>
      </c>
      <c r="J33" s="107">
        <f>ROUND(((SUM(BE127:BE269))*I33),0)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ROUND((SUM(BF127:BF269)),0)</f>
        <v>0</v>
      </c>
      <c r="G34" s="32"/>
      <c r="H34" s="32"/>
      <c r="I34" s="108">
        <v>0.15</v>
      </c>
      <c r="J34" s="107">
        <f>ROUND(((SUM(BF127:BF269))*I34),0)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ROUND((SUM(BG127:BG269)),0)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ROUND((SUM(BH127:BH269)),0)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ROUND((SUM(BI127:BI269)),0)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7" t="str">
        <f>E7</f>
        <v>Oprava balkonů čp.2903 a 2904 Eduarda Zbroje</v>
      </c>
      <c r="F85" s="258"/>
      <c r="G85" s="258"/>
      <c r="H85" s="258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1 - Oprava balkonů</v>
      </c>
      <c r="F87" s="259"/>
      <c r="G87" s="259"/>
      <c r="H87" s="259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28. 11. 2019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náměstí TGM 39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112</v>
      </c>
      <c r="D96" s="32"/>
      <c r="E96" s="32"/>
      <c r="F96" s="32"/>
      <c r="G96" s="32"/>
      <c r="H96" s="32"/>
      <c r="I96" s="97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7"/>
      <c r="D97" s="128" t="s">
        <v>114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2:12" s="10" customFormat="1" ht="19.9" customHeight="1">
      <c r="B98" s="132"/>
      <c r="D98" s="133" t="s">
        <v>115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2:12" s="10" customFormat="1" ht="19.9" customHeight="1">
      <c r="B99" s="132"/>
      <c r="D99" s="133" t="s">
        <v>116</v>
      </c>
      <c r="E99" s="134"/>
      <c r="F99" s="134"/>
      <c r="G99" s="134"/>
      <c r="H99" s="134"/>
      <c r="I99" s="135"/>
      <c r="J99" s="136">
        <f>J146</f>
        <v>0</v>
      </c>
      <c r="L99" s="132"/>
    </row>
    <row r="100" spans="2:12" s="10" customFormat="1" ht="19.9" customHeight="1">
      <c r="B100" s="132"/>
      <c r="D100" s="133" t="s">
        <v>117</v>
      </c>
      <c r="E100" s="134"/>
      <c r="F100" s="134"/>
      <c r="G100" s="134"/>
      <c r="H100" s="134"/>
      <c r="I100" s="135"/>
      <c r="J100" s="136">
        <f>J194</f>
        <v>0</v>
      </c>
      <c r="L100" s="132"/>
    </row>
    <row r="101" spans="2:12" s="10" customFormat="1" ht="19.9" customHeight="1">
      <c r="B101" s="132"/>
      <c r="D101" s="133" t="s">
        <v>118</v>
      </c>
      <c r="E101" s="134"/>
      <c r="F101" s="134"/>
      <c r="G101" s="134"/>
      <c r="H101" s="134"/>
      <c r="I101" s="135"/>
      <c r="J101" s="136">
        <f>J200</f>
        <v>0</v>
      </c>
      <c r="L101" s="132"/>
    </row>
    <row r="102" spans="2:12" s="9" customFormat="1" ht="24.95" customHeight="1">
      <c r="B102" s="127"/>
      <c r="D102" s="128" t="s">
        <v>119</v>
      </c>
      <c r="E102" s="129"/>
      <c r="F102" s="129"/>
      <c r="G102" s="129"/>
      <c r="H102" s="129"/>
      <c r="I102" s="130"/>
      <c r="J102" s="131">
        <f>J202</f>
        <v>0</v>
      </c>
      <c r="L102" s="127"/>
    </row>
    <row r="103" spans="2:12" s="10" customFormat="1" ht="19.9" customHeight="1">
      <c r="B103" s="132"/>
      <c r="D103" s="133" t="s">
        <v>120</v>
      </c>
      <c r="E103" s="134"/>
      <c r="F103" s="134"/>
      <c r="G103" s="134"/>
      <c r="H103" s="134"/>
      <c r="I103" s="135"/>
      <c r="J103" s="136">
        <f>J203</f>
        <v>0</v>
      </c>
      <c r="L103" s="132"/>
    </row>
    <row r="104" spans="2:12" s="10" customFormat="1" ht="19.9" customHeight="1">
      <c r="B104" s="132"/>
      <c r="D104" s="133" t="s">
        <v>121</v>
      </c>
      <c r="E104" s="134"/>
      <c r="F104" s="134"/>
      <c r="G104" s="134"/>
      <c r="H104" s="134"/>
      <c r="I104" s="135"/>
      <c r="J104" s="136">
        <f>J213</f>
        <v>0</v>
      </c>
      <c r="L104" s="132"/>
    </row>
    <row r="105" spans="2:12" s="10" customFormat="1" ht="19.9" customHeight="1">
      <c r="B105" s="132"/>
      <c r="D105" s="133" t="s">
        <v>122</v>
      </c>
      <c r="E105" s="134"/>
      <c r="F105" s="134"/>
      <c r="G105" s="134"/>
      <c r="H105" s="134"/>
      <c r="I105" s="135"/>
      <c r="J105" s="136">
        <f>J239</f>
        <v>0</v>
      </c>
      <c r="L105" s="132"/>
    </row>
    <row r="106" spans="2:12" s="10" customFormat="1" ht="19.9" customHeight="1">
      <c r="B106" s="132"/>
      <c r="D106" s="133" t="s">
        <v>123</v>
      </c>
      <c r="E106" s="134"/>
      <c r="F106" s="134"/>
      <c r="G106" s="134"/>
      <c r="H106" s="134"/>
      <c r="I106" s="135"/>
      <c r="J106" s="136">
        <f>J242</f>
        <v>0</v>
      </c>
      <c r="L106" s="132"/>
    </row>
    <row r="107" spans="2:12" s="10" customFormat="1" ht="19.9" customHeight="1">
      <c r="B107" s="132"/>
      <c r="D107" s="133" t="s">
        <v>124</v>
      </c>
      <c r="E107" s="134"/>
      <c r="F107" s="134"/>
      <c r="G107" s="134"/>
      <c r="H107" s="134"/>
      <c r="I107" s="135"/>
      <c r="J107" s="136">
        <f>J254</f>
        <v>0</v>
      </c>
      <c r="L107" s="132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97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121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122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125</v>
      </c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17</v>
      </c>
      <c r="D116" s="32"/>
      <c r="E116" s="32"/>
      <c r="F116" s="32"/>
      <c r="G116" s="32"/>
      <c r="H116" s="3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57" t="str">
        <f>E7</f>
        <v>Oprava balkonů čp.2903 a 2904 Eduarda Zbroje</v>
      </c>
      <c r="F117" s="258"/>
      <c r="G117" s="258"/>
      <c r="H117" s="258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107</v>
      </c>
      <c r="D118" s="32"/>
      <c r="E118" s="32"/>
      <c r="F118" s="32"/>
      <c r="G118" s="32"/>
      <c r="H118" s="32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7" t="str">
        <f>E9</f>
        <v>1 - Oprava balkonů</v>
      </c>
      <c r="F119" s="259"/>
      <c r="G119" s="259"/>
      <c r="H119" s="259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7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21</v>
      </c>
      <c r="D121" s="32"/>
      <c r="E121" s="32"/>
      <c r="F121" s="25" t="str">
        <f>F12</f>
        <v>Dvůr Králové nad Labem</v>
      </c>
      <c r="G121" s="32"/>
      <c r="H121" s="32"/>
      <c r="I121" s="98" t="s">
        <v>23</v>
      </c>
      <c r="J121" s="55" t="str">
        <f>IF(J12="","",J12)</f>
        <v>28. 11. 2019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7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3.15" customHeight="1">
      <c r="A123" s="32"/>
      <c r="B123" s="33"/>
      <c r="C123" s="27" t="s">
        <v>25</v>
      </c>
      <c r="D123" s="32"/>
      <c r="E123" s="32"/>
      <c r="F123" s="25" t="str">
        <f>E15</f>
        <v>Město Dvůr Králové n.L., náměstí TGM 39</v>
      </c>
      <c r="G123" s="32"/>
      <c r="H123" s="32"/>
      <c r="I123" s="98" t="s">
        <v>31</v>
      </c>
      <c r="J123" s="30" t="str">
        <f>E21</f>
        <v>Projektis spol. s r.o., Legionářská 562, D.K.n.L.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29</v>
      </c>
      <c r="D124" s="32"/>
      <c r="E124" s="32"/>
      <c r="F124" s="25" t="str">
        <f>IF(E18="","",E18)</f>
        <v>Vyplň údaj</v>
      </c>
      <c r="G124" s="32"/>
      <c r="H124" s="32"/>
      <c r="I124" s="98" t="s">
        <v>34</v>
      </c>
      <c r="J124" s="30" t="str">
        <f>E24</f>
        <v>ing. V. Švehla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97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37"/>
      <c r="B126" s="138"/>
      <c r="C126" s="139" t="s">
        <v>126</v>
      </c>
      <c r="D126" s="140" t="s">
        <v>62</v>
      </c>
      <c r="E126" s="140" t="s">
        <v>58</v>
      </c>
      <c r="F126" s="140" t="s">
        <v>59</v>
      </c>
      <c r="G126" s="140" t="s">
        <v>127</v>
      </c>
      <c r="H126" s="140" t="s">
        <v>128</v>
      </c>
      <c r="I126" s="141" t="s">
        <v>129</v>
      </c>
      <c r="J126" s="140" t="s">
        <v>111</v>
      </c>
      <c r="K126" s="142" t="s">
        <v>130</v>
      </c>
      <c r="L126" s="143"/>
      <c r="M126" s="62" t="s">
        <v>1</v>
      </c>
      <c r="N126" s="63" t="s">
        <v>41</v>
      </c>
      <c r="O126" s="63" t="s">
        <v>131</v>
      </c>
      <c r="P126" s="63" t="s">
        <v>132</v>
      </c>
      <c r="Q126" s="63" t="s">
        <v>133</v>
      </c>
      <c r="R126" s="63" t="s">
        <v>134</v>
      </c>
      <c r="S126" s="63" t="s">
        <v>135</v>
      </c>
      <c r="T126" s="64" t="s">
        <v>136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1:63" s="2" customFormat="1" ht="22.9" customHeight="1">
      <c r="A127" s="32"/>
      <c r="B127" s="33"/>
      <c r="C127" s="69" t="s">
        <v>137</v>
      </c>
      <c r="D127" s="32"/>
      <c r="E127" s="32"/>
      <c r="F127" s="32"/>
      <c r="G127" s="32"/>
      <c r="H127" s="32"/>
      <c r="I127" s="97"/>
      <c r="J127" s="144">
        <f>BK127</f>
        <v>0</v>
      </c>
      <c r="K127" s="32"/>
      <c r="L127" s="33"/>
      <c r="M127" s="65"/>
      <c r="N127" s="56"/>
      <c r="O127" s="66"/>
      <c r="P127" s="145">
        <f>P128+P202</f>
        <v>0</v>
      </c>
      <c r="Q127" s="66"/>
      <c r="R127" s="145">
        <f>R128+R202</f>
        <v>6.557668922080001</v>
      </c>
      <c r="S127" s="66"/>
      <c r="T127" s="146">
        <f>T128+T202</f>
        <v>7.6773898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76</v>
      </c>
      <c r="AU127" s="17" t="s">
        <v>113</v>
      </c>
      <c r="BK127" s="147">
        <f>BK128+BK202</f>
        <v>0</v>
      </c>
    </row>
    <row r="128" spans="2:63" s="12" customFormat="1" ht="25.9" customHeight="1">
      <c r="B128" s="148"/>
      <c r="D128" s="149" t="s">
        <v>76</v>
      </c>
      <c r="E128" s="150" t="s">
        <v>138</v>
      </c>
      <c r="F128" s="150" t="s">
        <v>139</v>
      </c>
      <c r="I128" s="151"/>
      <c r="J128" s="152">
        <f>BK128</f>
        <v>0</v>
      </c>
      <c r="L128" s="148"/>
      <c r="M128" s="153"/>
      <c r="N128" s="154"/>
      <c r="O128" s="154"/>
      <c r="P128" s="155">
        <f>P129+P146+P194+P200</f>
        <v>0</v>
      </c>
      <c r="Q128" s="154"/>
      <c r="R128" s="155">
        <f>R129+R146+R194+R200</f>
        <v>5.683151528464001</v>
      </c>
      <c r="S128" s="154"/>
      <c r="T128" s="156">
        <f>T129+T146+T194+T200</f>
        <v>7.612775</v>
      </c>
      <c r="AR128" s="149" t="s">
        <v>8</v>
      </c>
      <c r="AT128" s="157" t="s">
        <v>76</v>
      </c>
      <c r="AU128" s="157" t="s">
        <v>77</v>
      </c>
      <c r="AY128" s="149" t="s">
        <v>140</v>
      </c>
      <c r="BK128" s="158">
        <f>BK129+BK146+BK194+BK200</f>
        <v>0</v>
      </c>
    </row>
    <row r="129" spans="2:63" s="12" customFormat="1" ht="22.9" customHeight="1">
      <c r="B129" s="148"/>
      <c r="D129" s="149" t="s">
        <v>76</v>
      </c>
      <c r="E129" s="159" t="s">
        <v>141</v>
      </c>
      <c r="F129" s="159" t="s">
        <v>142</v>
      </c>
      <c r="I129" s="151"/>
      <c r="J129" s="160">
        <f>BK129</f>
        <v>0</v>
      </c>
      <c r="L129" s="148"/>
      <c r="M129" s="153"/>
      <c r="N129" s="154"/>
      <c r="O129" s="154"/>
      <c r="P129" s="155">
        <f>SUM(P130:P145)</f>
        <v>0</v>
      </c>
      <c r="Q129" s="154"/>
      <c r="R129" s="155">
        <f>SUM(R130:R145)</f>
        <v>5.235127236464001</v>
      </c>
      <c r="S129" s="154"/>
      <c r="T129" s="156">
        <f>SUM(T130:T145)</f>
        <v>0</v>
      </c>
      <c r="AR129" s="149" t="s">
        <v>8</v>
      </c>
      <c r="AT129" s="157" t="s">
        <v>76</v>
      </c>
      <c r="AU129" s="157" t="s">
        <v>8</v>
      </c>
      <c r="AY129" s="149" t="s">
        <v>140</v>
      </c>
      <c r="BK129" s="158">
        <f>SUM(BK130:BK145)</f>
        <v>0</v>
      </c>
    </row>
    <row r="130" spans="1:65" s="2" customFormat="1" ht="24" customHeight="1">
      <c r="A130" s="32"/>
      <c r="B130" s="161"/>
      <c r="C130" s="162" t="s">
        <v>8</v>
      </c>
      <c r="D130" s="162" t="s">
        <v>143</v>
      </c>
      <c r="E130" s="163" t="s">
        <v>144</v>
      </c>
      <c r="F130" s="164" t="s">
        <v>145</v>
      </c>
      <c r="G130" s="165" t="s">
        <v>146</v>
      </c>
      <c r="H130" s="166">
        <v>41</v>
      </c>
      <c r="I130" s="167"/>
      <c r="J130" s="168">
        <f>ROUND(I130*H130,0)</f>
        <v>0</v>
      </c>
      <c r="K130" s="164" t="s">
        <v>147</v>
      </c>
      <c r="L130" s="33"/>
      <c r="M130" s="169" t="s">
        <v>1</v>
      </c>
      <c r="N130" s="170" t="s">
        <v>43</v>
      </c>
      <c r="O130" s="58"/>
      <c r="P130" s="171">
        <f>O130*H130</f>
        <v>0</v>
      </c>
      <c r="Q130" s="171">
        <v>0.02109</v>
      </c>
      <c r="R130" s="171">
        <f>Q130*H130</f>
        <v>0.8646900000000001</v>
      </c>
      <c r="S130" s="171">
        <v>0</v>
      </c>
      <c r="T130" s="17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3" t="s">
        <v>148</v>
      </c>
      <c r="AT130" s="173" t="s">
        <v>143</v>
      </c>
      <c r="AU130" s="173" t="s">
        <v>85</v>
      </c>
      <c r="AY130" s="17" t="s">
        <v>140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7" t="s">
        <v>85</v>
      </c>
      <c r="BK130" s="174">
        <f>ROUND(I130*H130,0)</f>
        <v>0</v>
      </c>
      <c r="BL130" s="17" t="s">
        <v>148</v>
      </c>
      <c r="BM130" s="173" t="s">
        <v>149</v>
      </c>
    </row>
    <row r="131" spans="2:51" s="13" customFormat="1" ht="11.25">
      <c r="B131" s="175"/>
      <c r="D131" s="176" t="s">
        <v>150</v>
      </c>
      <c r="E131" s="177" t="s">
        <v>1</v>
      </c>
      <c r="F131" s="178" t="s">
        <v>95</v>
      </c>
      <c r="H131" s="179">
        <v>41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77" t="s">
        <v>150</v>
      </c>
      <c r="AU131" s="177" t="s">
        <v>85</v>
      </c>
      <c r="AV131" s="13" t="s">
        <v>85</v>
      </c>
      <c r="AW131" s="13" t="s">
        <v>33</v>
      </c>
      <c r="AX131" s="13" t="s">
        <v>8</v>
      </c>
      <c r="AY131" s="177" t="s">
        <v>140</v>
      </c>
    </row>
    <row r="132" spans="1:65" s="2" customFormat="1" ht="24" customHeight="1">
      <c r="A132" s="32"/>
      <c r="B132" s="161"/>
      <c r="C132" s="162" t="s">
        <v>85</v>
      </c>
      <c r="D132" s="162" t="s">
        <v>143</v>
      </c>
      <c r="E132" s="163" t="s">
        <v>151</v>
      </c>
      <c r="F132" s="164" t="s">
        <v>152</v>
      </c>
      <c r="G132" s="165" t="s">
        <v>146</v>
      </c>
      <c r="H132" s="166">
        <v>28.932</v>
      </c>
      <c r="I132" s="167"/>
      <c r="J132" s="168">
        <f>ROUND(I132*H132,0)</f>
        <v>0</v>
      </c>
      <c r="K132" s="164" t="s">
        <v>147</v>
      </c>
      <c r="L132" s="33"/>
      <c r="M132" s="169" t="s">
        <v>1</v>
      </c>
      <c r="N132" s="170" t="s">
        <v>43</v>
      </c>
      <c r="O132" s="58"/>
      <c r="P132" s="171">
        <f>O132*H132</f>
        <v>0</v>
      </c>
      <c r="Q132" s="171">
        <v>0.00735</v>
      </c>
      <c r="R132" s="171">
        <f>Q132*H132</f>
        <v>0.21265019999999998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148</v>
      </c>
      <c r="AT132" s="173" t="s">
        <v>143</v>
      </c>
      <c r="AU132" s="173" t="s">
        <v>85</v>
      </c>
      <c r="AY132" s="17" t="s">
        <v>140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85</v>
      </c>
      <c r="BK132" s="174">
        <f>ROUND(I132*H132,0)</f>
        <v>0</v>
      </c>
      <c r="BL132" s="17" t="s">
        <v>148</v>
      </c>
      <c r="BM132" s="173" t="s">
        <v>153</v>
      </c>
    </row>
    <row r="133" spans="2:51" s="13" customFormat="1" ht="11.25">
      <c r="B133" s="175"/>
      <c r="D133" s="176" t="s">
        <v>150</v>
      </c>
      <c r="E133" s="177" t="s">
        <v>1</v>
      </c>
      <c r="F133" s="178" t="s">
        <v>91</v>
      </c>
      <c r="H133" s="179">
        <v>28.932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150</v>
      </c>
      <c r="AU133" s="177" t="s">
        <v>85</v>
      </c>
      <c r="AV133" s="13" t="s">
        <v>85</v>
      </c>
      <c r="AW133" s="13" t="s">
        <v>33</v>
      </c>
      <c r="AX133" s="13" t="s">
        <v>8</v>
      </c>
      <c r="AY133" s="177" t="s">
        <v>140</v>
      </c>
    </row>
    <row r="134" spans="1:65" s="2" customFormat="1" ht="24" customHeight="1">
      <c r="A134" s="32"/>
      <c r="B134" s="161"/>
      <c r="C134" s="162" t="s">
        <v>154</v>
      </c>
      <c r="D134" s="162" t="s">
        <v>143</v>
      </c>
      <c r="E134" s="163" t="s">
        <v>155</v>
      </c>
      <c r="F134" s="164" t="s">
        <v>156</v>
      </c>
      <c r="G134" s="165" t="s">
        <v>146</v>
      </c>
      <c r="H134" s="166">
        <v>28.932</v>
      </c>
      <c r="I134" s="167"/>
      <c r="J134" s="168">
        <f>ROUND(I134*H134,0)</f>
        <v>0</v>
      </c>
      <c r="K134" s="164" t="s">
        <v>147</v>
      </c>
      <c r="L134" s="33"/>
      <c r="M134" s="169" t="s">
        <v>1</v>
      </c>
      <c r="N134" s="170" t="s">
        <v>43</v>
      </c>
      <c r="O134" s="58"/>
      <c r="P134" s="171">
        <f>O134*H134</f>
        <v>0</v>
      </c>
      <c r="Q134" s="171">
        <v>0.0231</v>
      </c>
      <c r="R134" s="171">
        <f>Q134*H134</f>
        <v>0.6683292</v>
      </c>
      <c r="S134" s="171">
        <v>0</v>
      </c>
      <c r="T134" s="17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148</v>
      </c>
      <c r="AT134" s="173" t="s">
        <v>143</v>
      </c>
      <c r="AU134" s="173" t="s">
        <v>85</v>
      </c>
      <c r="AY134" s="17" t="s">
        <v>140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7" t="s">
        <v>85</v>
      </c>
      <c r="BK134" s="174">
        <f>ROUND(I134*H134,0)</f>
        <v>0</v>
      </c>
      <c r="BL134" s="17" t="s">
        <v>148</v>
      </c>
      <c r="BM134" s="173" t="s">
        <v>157</v>
      </c>
    </row>
    <row r="135" spans="2:51" s="13" customFormat="1" ht="11.25">
      <c r="B135" s="175"/>
      <c r="D135" s="176" t="s">
        <v>150</v>
      </c>
      <c r="E135" s="177" t="s">
        <v>1</v>
      </c>
      <c r="F135" s="178" t="s">
        <v>91</v>
      </c>
      <c r="H135" s="179">
        <v>28.932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150</v>
      </c>
      <c r="AU135" s="177" t="s">
        <v>85</v>
      </c>
      <c r="AV135" s="13" t="s">
        <v>85</v>
      </c>
      <c r="AW135" s="13" t="s">
        <v>33</v>
      </c>
      <c r="AX135" s="13" t="s">
        <v>8</v>
      </c>
      <c r="AY135" s="177" t="s">
        <v>140</v>
      </c>
    </row>
    <row r="136" spans="1:65" s="2" customFormat="1" ht="24" customHeight="1">
      <c r="A136" s="32"/>
      <c r="B136" s="161"/>
      <c r="C136" s="162" t="s">
        <v>148</v>
      </c>
      <c r="D136" s="162" t="s">
        <v>143</v>
      </c>
      <c r="E136" s="163" t="s">
        <v>158</v>
      </c>
      <c r="F136" s="164" t="s">
        <v>159</v>
      </c>
      <c r="G136" s="165" t="s">
        <v>146</v>
      </c>
      <c r="H136" s="166">
        <v>60.063</v>
      </c>
      <c r="I136" s="167"/>
      <c r="J136" s="168">
        <f>ROUND(I136*H136,0)</f>
        <v>0</v>
      </c>
      <c r="K136" s="164" t="s">
        <v>147</v>
      </c>
      <c r="L136" s="33"/>
      <c r="M136" s="169" t="s">
        <v>1</v>
      </c>
      <c r="N136" s="170" t="s">
        <v>43</v>
      </c>
      <c r="O136" s="58"/>
      <c r="P136" s="171">
        <f>O136*H136</f>
        <v>0</v>
      </c>
      <c r="Q136" s="171">
        <v>0.02109</v>
      </c>
      <c r="R136" s="171">
        <f>Q136*H136</f>
        <v>1.2667286700000002</v>
      </c>
      <c r="S136" s="171">
        <v>0</v>
      </c>
      <c r="T136" s="17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3" t="s">
        <v>148</v>
      </c>
      <c r="AT136" s="173" t="s">
        <v>143</v>
      </c>
      <c r="AU136" s="173" t="s">
        <v>85</v>
      </c>
      <c r="AY136" s="17" t="s">
        <v>140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7" t="s">
        <v>85</v>
      </c>
      <c r="BK136" s="174">
        <f>ROUND(I136*H136,0)</f>
        <v>0</v>
      </c>
      <c r="BL136" s="17" t="s">
        <v>148</v>
      </c>
      <c r="BM136" s="173" t="s">
        <v>160</v>
      </c>
    </row>
    <row r="137" spans="2:51" s="13" customFormat="1" ht="11.25">
      <c r="B137" s="175"/>
      <c r="D137" s="176" t="s">
        <v>150</v>
      </c>
      <c r="E137" s="177" t="s">
        <v>1</v>
      </c>
      <c r="F137" s="178" t="s">
        <v>98</v>
      </c>
      <c r="H137" s="179">
        <v>60.063</v>
      </c>
      <c r="I137" s="180"/>
      <c r="L137" s="175"/>
      <c r="M137" s="181"/>
      <c r="N137" s="182"/>
      <c r="O137" s="182"/>
      <c r="P137" s="182"/>
      <c r="Q137" s="182"/>
      <c r="R137" s="182"/>
      <c r="S137" s="182"/>
      <c r="T137" s="183"/>
      <c r="AT137" s="177" t="s">
        <v>150</v>
      </c>
      <c r="AU137" s="177" t="s">
        <v>85</v>
      </c>
      <c r="AV137" s="13" t="s">
        <v>85</v>
      </c>
      <c r="AW137" s="13" t="s">
        <v>33</v>
      </c>
      <c r="AX137" s="13" t="s">
        <v>8</v>
      </c>
      <c r="AY137" s="177" t="s">
        <v>140</v>
      </c>
    </row>
    <row r="138" spans="1:65" s="2" customFormat="1" ht="24" customHeight="1">
      <c r="A138" s="32"/>
      <c r="B138" s="161"/>
      <c r="C138" s="162" t="s">
        <v>161</v>
      </c>
      <c r="D138" s="162" t="s">
        <v>143</v>
      </c>
      <c r="E138" s="163" t="s">
        <v>162</v>
      </c>
      <c r="F138" s="164" t="s">
        <v>163</v>
      </c>
      <c r="G138" s="165" t="s">
        <v>164</v>
      </c>
      <c r="H138" s="166">
        <v>62.08</v>
      </c>
      <c r="I138" s="167"/>
      <c r="J138" s="168">
        <f>ROUND(I138*H138,0)</f>
        <v>0</v>
      </c>
      <c r="K138" s="164" t="s">
        <v>147</v>
      </c>
      <c r="L138" s="33"/>
      <c r="M138" s="169" t="s">
        <v>1</v>
      </c>
      <c r="N138" s="170" t="s">
        <v>43</v>
      </c>
      <c r="O138" s="58"/>
      <c r="P138" s="171">
        <f>O138*H138</f>
        <v>0</v>
      </c>
      <c r="Q138" s="171">
        <v>0.0002855858</v>
      </c>
      <c r="R138" s="171">
        <f>Q138*H138</f>
        <v>0.017729166464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148</v>
      </c>
      <c r="AT138" s="173" t="s">
        <v>143</v>
      </c>
      <c r="AU138" s="173" t="s">
        <v>85</v>
      </c>
      <c r="AY138" s="17" t="s">
        <v>140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85</v>
      </c>
      <c r="BK138" s="174">
        <f>ROUND(I138*H138,0)</f>
        <v>0</v>
      </c>
      <c r="BL138" s="17" t="s">
        <v>148</v>
      </c>
      <c r="BM138" s="173" t="s">
        <v>165</v>
      </c>
    </row>
    <row r="139" spans="2:51" s="13" customFormat="1" ht="11.25">
      <c r="B139" s="175"/>
      <c r="D139" s="176" t="s">
        <v>150</v>
      </c>
      <c r="E139" s="177" t="s">
        <v>1</v>
      </c>
      <c r="F139" s="178" t="s">
        <v>166</v>
      </c>
      <c r="H139" s="179">
        <v>62.08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150</v>
      </c>
      <c r="AU139" s="177" t="s">
        <v>85</v>
      </c>
      <c r="AV139" s="13" t="s">
        <v>85</v>
      </c>
      <c r="AW139" s="13" t="s">
        <v>33</v>
      </c>
      <c r="AX139" s="13" t="s">
        <v>8</v>
      </c>
      <c r="AY139" s="177" t="s">
        <v>140</v>
      </c>
    </row>
    <row r="140" spans="1:65" s="2" customFormat="1" ht="16.5" customHeight="1">
      <c r="A140" s="32"/>
      <c r="B140" s="161"/>
      <c r="C140" s="162" t="s">
        <v>141</v>
      </c>
      <c r="D140" s="162" t="s">
        <v>143</v>
      </c>
      <c r="E140" s="163" t="s">
        <v>167</v>
      </c>
      <c r="F140" s="164" t="s">
        <v>168</v>
      </c>
      <c r="G140" s="165" t="s">
        <v>146</v>
      </c>
      <c r="H140" s="166">
        <v>101.063</v>
      </c>
      <c r="I140" s="167"/>
      <c r="J140" s="168">
        <f>ROUND(I140*H140,0)</f>
        <v>0</v>
      </c>
      <c r="K140" s="164" t="s">
        <v>147</v>
      </c>
      <c r="L140" s="33"/>
      <c r="M140" s="169" t="s">
        <v>1</v>
      </c>
      <c r="N140" s="170" t="s">
        <v>43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148</v>
      </c>
      <c r="AT140" s="173" t="s">
        <v>143</v>
      </c>
      <c r="AU140" s="173" t="s">
        <v>85</v>
      </c>
      <c r="AY140" s="17" t="s">
        <v>140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7" t="s">
        <v>85</v>
      </c>
      <c r="BK140" s="174">
        <f>ROUND(I140*H140,0)</f>
        <v>0</v>
      </c>
      <c r="BL140" s="17" t="s">
        <v>148</v>
      </c>
      <c r="BM140" s="173" t="s">
        <v>169</v>
      </c>
    </row>
    <row r="141" spans="2:51" s="13" customFormat="1" ht="11.25">
      <c r="B141" s="175"/>
      <c r="D141" s="176" t="s">
        <v>150</v>
      </c>
      <c r="E141" s="177" t="s">
        <v>1</v>
      </c>
      <c r="F141" s="178" t="s">
        <v>95</v>
      </c>
      <c r="H141" s="179">
        <v>41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150</v>
      </c>
      <c r="AU141" s="177" t="s">
        <v>85</v>
      </c>
      <c r="AV141" s="13" t="s">
        <v>85</v>
      </c>
      <c r="AW141" s="13" t="s">
        <v>33</v>
      </c>
      <c r="AX141" s="13" t="s">
        <v>77</v>
      </c>
      <c r="AY141" s="177" t="s">
        <v>140</v>
      </c>
    </row>
    <row r="142" spans="2:51" s="13" customFormat="1" ht="11.25">
      <c r="B142" s="175"/>
      <c r="D142" s="176" t="s">
        <v>150</v>
      </c>
      <c r="E142" s="177" t="s">
        <v>1</v>
      </c>
      <c r="F142" s="178" t="s">
        <v>98</v>
      </c>
      <c r="H142" s="179">
        <v>60.063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150</v>
      </c>
      <c r="AU142" s="177" t="s">
        <v>85</v>
      </c>
      <c r="AV142" s="13" t="s">
        <v>85</v>
      </c>
      <c r="AW142" s="13" t="s">
        <v>33</v>
      </c>
      <c r="AX142" s="13" t="s">
        <v>77</v>
      </c>
      <c r="AY142" s="177" t="s">
        <v>140</v>
      </c>
    </row>
    <row r="143" spans="2:51" s="14" customFormat="1" ht="11.25">
      <c r="B143" s="184"/>
      <c r="D143" s="176" t="s">
        <v>150</v>
      </c>
      <c r="E143" s="185" t="s">
        <v>1</v>
      </c>
      <c r="F143" s="186" t="s">
        <v>170</v>
      </c>
      <c r="H143" s="187">
        <v>101.063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150</v>
      </c>
      <c r="AU143" s="185" t="s">
        <v>85</v>
      </c>
      <c r="AV143" s="14" t="s">
        <v>154</v>
      </c>
      <c r="AW143" s="14" t="s">
        <v>33</v>
      </c>
      <c r="AX143" s="14" t="s">
        <v>8</v>
      </c>
      <c r="AY143" s="185" t="s">
        <v>140</v>
      </c>
    </row>
    <row r="144" spans="1:65" s="2" customFormat="1" ht="24" customHeight="1">
      <c r="A144" s="32"/>
      <c r="B144" s="161"/>
      <c r="C144" s="162" t="s">
        <v>171</v>
      </c>
      <c r="D144" s="162" t="s">
        <v>143</v>
      </c>
      <c r="E144" s="163" t="s">
        <v>172</v>
      </c>
      <c r="F144" s="164" t="s">
        <v>173</v>
      </c>
      <c r="G144" s="165" t="s">
        <v>146</v>
      </c>
      <c r="H144" s="166">
        <v>35</v>
      </c>
      <c r="I144" s="167"/>
      <c r="J144" s="168">
        <f>ROUND(I144*H144,0)</f>
        <v>0</v>
      </c>
      <c r="K144" s="164" t="s">
        <v>147</v>
      </c>
      <c r="L144" s="33"/>
      <c r="M144" s="169" t="s">
        <v>1</v>
      </c>
      <c r="N144" s="170" t="s">
        <v>43</v>
      </c>
      <c r="O144" s="58"/>
      <c r="P144" s="171">
        <f>O144*H144</f>
        <v>0</v>
      </c>
      <c r="Q144" s="171">
        <v>0.063</v>
      </c>
      <c r="R144" s="171">
        <f>Q144*H144</f>
        <v>2.205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148</v>
      </c>
      <c r="AT144" s="173" t="s">
        <v>143</v>
      </c>
      <c r="AU144" s="173" t="s">
        <v>85</v>
      </c>
      <c r="AY144" s="17" t="s">
        <v>140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7" t="s">
        <v>85</v>
      </c>
      <c r="BK144" s="174">
        <f>ROUND(I144*H144,0)</f>
        <v>0</v>
      </c>
      <c r="BL144" s="17" t="s">
        <v>148</v>
      </c>
      <c r="BM144" s="173" t="s">
        <v>174</v>
      </c>
    </row>
    <row r="145" spans="2:51" s="13" customFormat="1" ht="11.25">
      <c r="B145" s="175"/>
      <c r="D145" s="176" t="s">
        <v>150</v>
      </c>
      <c r="E145" s="177" t="s">
        <v>1</v>
      </c>
      <c r="F145" s="178" t="s">
        <v>88</v>
      </c>
      <c r="H145" s="179">
        <v>35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150</v>
      </c>
      <c r="AU145" s="177" t="s">
        <v>85</v>
      </c>
      <c r="AV145" s="13" t="s">
        <v>85</v>
      </c>
      <c r="AW145" s="13" t="s">
        <v>33</v>
      </c>
      <c r="AX145" s="13" t="s">
        <v>8</v>
      </c>
      <c r="AY145" s="177" t="s">
        <v>140</v>
      </c>
    </row>
    <row r="146" spans="2:63" s="12" customFormat="1" ht="22.9" customHeight="1">
      <c r="B146" s="148"/>
      <c r="D146" s="149" t="s">
        <v>76</v>
      </c>
      <c r="E146" s="159" t="s">
        <v>175</v>
      </c>
      <c r="F146" s="159" t="s">
        <v>176</v>
      </c>
      <c r="I146" s="151"/>
      <c r="J146" s="160">
        <f>BK146</f>
        <v>0</v>
      </c>
      <c r="L146" s="148"/>
      <c r="M146" s="153"/>
      <c r="N146" s="154"/>
      <c r="O146" s="154"/>
      <c r="P146" s="155">
        <f>SUM(P147:P193)</f>
        <v>0</v>
      </c>
      <c r="Q146" s="154"/>
      <c r="R146" s="155">
        <f>SUM(R147:R193)</f>
        <v>0.448024292</v>
      </c>
      <c r="S146" s="154"/>
      <c r="T146" s="156">
        <f>SUM(T147:T193)</f>
        <v>7.612775</v>
      </c>
      <c r="AR146" s="149" t="s">
        <v>8</v>
      </c>
      <c r="AT146" s="157" t="s">
        <v>76</v>
      </c>
      <c r="AU146" s="157" t="s">
        <v>8</v>
      </c>
      <c r="AY146" s="149" t="s">
        <v>140</v>
      </c>
      <c r="BK146" s="158">
        <f>SUM(BK147:BK193)</f>
        <v>0</v>
      </c>
    </row>
    <row r="147" spans="1:65" s="2" customFormat="1" ht="24" customHeight="1">
      <c r="A147" s="32"/>
      <c r="B147" s="161"/>
      <c r="C147" s="162" t="s">
        <v>177</v>
      </c>
      <c r="D147" s="162" t="s">
        <v>143</v>
      </c>
      <c r="E147" s="163" t="s">
        <v>178</v>
      </c>
      <c r="F147" s="164" t="s">
        <v>179</v>
      </c>
      <c r="G147" s="165" t="s">
        <v>146</v>
      </c>
      <c r="H147" s="166">
        <v>288</v>
      </c>
      <c r="I147" s="167"/>
      <c r="J147" s="168">
        <f>ROUND(I147*H147,0)</f>
        <v>0</v>
      </c>
      <c r="K147" s="164" t="s">
        <v>147</v>
      </c>
      <c r="L147" s="33"/>
      <c r="M147" s="169" t="s">
        <v>1</v>
      </c>
      <c r="N147" s="170" t="s">
        <v>43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148</v>
      </c>
      <c r="AT147" s="173" t="s">
        <v>143</v>
      </c>
      <c r="AU147" s="173" t="s">
        <v>85</v>
      </c>
      <c r="AY147" s="17" t="s">
        <v>140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7" t="s">
        <v>85</v>
      </c>
      <c r="BK147" s="174">
        <f>ROUND(I147*H147,0)</f>
        <v>0</v>
      </c>
      <c r="BL147" s="17" t="s">
        <v>148</v>
      </c>
      <c r="BM147" s="173" t="s">
        <v>180</v>
      </c>
    </row>
    <row r="148" spans="2:51" s="13" customFormat="1" ht="11.25">
      <c r="B148" s="175"/>
      <c r="D148" s="176" t="s">
        <v>150</v>
      </c>
      <c r="E148" s="177" t="s">
        <v>1</v>
      </c>
      <c r="F148" s="178" t="s">
        <v>181</v>
      </c>
      <c r="H148" s="179">
        <v>288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150</v>
      </c>
      <c r="AU148" s="177" t="s">
        <v>85</v>
      </c>
      <c r="AV148" s="13" t="s">
        <v>85</v>
      </c>
      <c r="AW148" s="13" t="s">
        <v>33</v>
      </c>
      <c r="AX148" s="13" t="s">
        <v>77</v>
      </c>
      <c r="AY148" s="177" t="s">
        <v>140</v>
      </c>
    </row>
    <row r="149" spans="2:51" s="14" customFormat="1" ht="11.25">
      <c r="B149" s="184"/>
      <c r="D149" s="176" t="s">
        <v>150</v>
      </c>
      <c r="E149" s="185" t="s">
        <v>101</v>
      </c>
      <c r="F149" s="186" t="s">
        <v>170</v>
      </c>
      <c r="H149" s="187">
        <v>288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5" t="s">
        <v>150</v>
      </c>
      <c r="AU149" s="185" t="s">
        <v>85</v>
      </c>
      <c r="AV149" s="14" t="s">
        <v>154</v>
      </c>
      <c r="AW149" s="14" t="s">
        <v>33</v>
      </c>
      <c r="AX149" s="14" t="s">
        <v>8</v>
      </c>
      <c r="AY149" s="185" t="s">
        <v>140</v>
      </c>
    </row>
    <row r="150" spans="1:65" s="2" customFormat="1" ht="24" customHeight="1">
      <c r="A150" s="32"/>
      <c r="B150" s="161"/>
      <c r="C150" s="162" t="s">
        <v>175</v>
      </c>
      <c r="D150" s="162" t="s">
        <v>143</v>
      </c>
      <c r="E150" s="163" t="s">
        <v>182</v>
      </c>
      <c r="F150" s="164" t="s">
        <v>183</v>
      </c>
      <c r="G150" s="165" t="s">
        <v>146</v>
      </c>
      <c r="H150" s="166">
        <v>8640</v>
      </c>
      <c r="I150" s="167"/>
      <c r="J150" s="168">
        <f>ROUND(I150*H150,0)</f>
        <v>0</v>
      </c>
      <c r="K150" s="164" t="s">
        <v>147</v>
      </c>
      <c r="L150" s="33"/>
      <c r="M150" s="169" t="s">
        <v>1</v>
      </c>
      <c r="N150" s="170" t="s">
        <v>43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148</v>
      </c>
      <c r="AT150" s="173" t="s">
        <v>143</v>
      </c>
      <c r="AU150" s="173" t="s">
        <v>85</v>
      </c>
      <c r="AY150" s="17" t="s">
        <v>140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85</v>
      </c>
      <c r="BK150" s="174">
        <f>ROUND(I150*H150,0)</f>
        <v>0</v>
      </c>
      <c r="BL150" s="17" t="s">
        <v>148</v>
      </c>
      <c r="BM150" s="173" t="s">
        <v>184</v>
      </c>
    </row>
    <row r="151" spans="2:51" s="13" customFormat="1" ht="11.25">
      <c r="B151" s="175"/>
      <c r="D151" s="176" t="s">
        <v>150</v>
      </c>
      <c r="E151" s="177" t="s">
        <v>1</v>
      </c>
      <c r="F151" s="178" t="s">
        <v>185</v>
      </c>
      <c r="H151" s="179">
        <v>8640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150</v>
      </c>
      <c r="AU151" s="177" t="s">
        <v>85</v>
      </c>
      <c r="AV151" s="13" t="s">
        <v>85</v>
      </c>
      <c r="AW151" s="13" t="s">
        <v>33</v>
      </c>
      <c r="AX151" s="13" t="s">
        <v>8</v>
      </c>
      <c r="AY151" s="177" t="s">
        <v>140</v>
      </c>
    </row>
    <row r="152" spans="1:65" s="2" customFormat="1" ht="24" customHeight="1">
      <c r="A152" s="32"/>
      <c r="B152" s="161"/>
      <c r="C152" s="162" t="s">
        <v>186</v>
      </c>
      <c r="D152" s="162" t="s">
        <v>143</v>
      </c>
      <c r="E152" s="163" t="s">
        <v>187</v>
      </c>
      <c r="F152" s="164" t="s">
        <v>188</v>
      </c>
      <c r="G152" s="165" t="s">
        <v>146</v>
      </c>
      <c r="H152" s="166">
        <v>288</v>
      </c>
      <c r="I152" s="167"/>
      <c r="J152" s="168">
        <f>ROUND(I152*H152,0)</f>
        <v>0</v>
      </c>
      <c r="K152" s="164" t="s">
        <v>147</v>
      </c>
      <c r="L152" s="33"/>
      <c r="M152" s="169" t="s">
        <v>1</v>
      </c>
      <c r="N152" s="170" t="s">
        <v>43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148</v>
      </c>
      <c r="AT152" s="173" t="s">
        <v>143</v>
      </c>
      <c r="AU152" s="173" t="s">
        <v>85</v>
      </c>
      <c r="AY152" s="17" t="s">
        <v>140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7" t="s">
        <v>85</v>
      </c>
      <c r="BK152" s="174">
        <f>ROUND(I152*H152,0)</f>
        <v>0</v>
      </c>
      <c r="BL152" s="17" t="s">
        <v>148</v>
      </c>
      <c r="BM152" s="173" t="s">
        <v>189</v>
      </c>
    </row>
    <row r="153" spans="2:51" s="13" customFormat="1" ht="11.25">
      <c r="B153" s="175"/>
      <c r="D153" s="176" t="s">
        <v>150</v>
      </c>
      <c r="E153" s="177" t="s">
        <v>1</v>
      </c>
      <c r="F153" s="178" t="s">
        <v>101</v>
      </c>
      <c r="H153" s="179">
        <v>288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150</v>
      </c>
      <c r="AU153" s="177" t="s">
        <v>85</v>
      </c>
      <c r="AV153" s="13" t="s">
        <v>85</v>
      </c>
      <c r="AW153" s="13" t="s">
        <v>33</v>
      </c>
      <c r="AX153" s="13" t="s">
        <v>8</v>
      </c>
      <c r="AY153" s="177" t="s">
        <v>140</v>
      </c>
    </row>
    <row r="154" spans="1:65" s="2" customFormat="1" ht="24" customHeight="1">
      <c r="A154" s="32"/>
      <c r="B154" s="161"/>
      <c r="C154" s="162" t="s">
        <v>190</v>
      </c>
      <c r="D154" s="162" t="s">
        <v>143</v>
      </c>
      <c r="E154" s="163" t="s">
        <v>191</v>
      </c>
      <c r="F154" s="164" t="s">
        <v>192</v>
      </c>
      <c r="G154" s="165" t="s">
        <v>146</v>
      </c>
      <c r="H154" s="166">
        <v>35</v>
      </c>
      <c r="I154" s="167"/>
      <c r="J154" s="168">
        <f>ROUND(I154*H154,0)</f>
        <v>0</v>
      </c>
      <c r="K154" s="164" t="s">
        <v>147</v>
      </c>
      <c r="L154" s="33"/>
      <c r="M154" s="169" t="s">
        <v>1</v>
      </c>
      <c r="N154" s="170" t="s">
        <v>43</v>
      </c>
      <c r="O154" s="58"/>
      <c r="P154" s="171">
        <f>O154*H154</f>
        <v>0</v>
      </c>
      <c r="Q154" s="171">
        <v>3.95E-05</v>
      </c>
      <c r="R154" s="171">
        <f>Q154*H154</f>
        <v>0.0013824999999999998</v>
      </c>
      <c r="S154" s="171">
        <v>0</v>
      </c>
      <c r="T154" s="17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3" t="s">
        <v>148</v>
      </c>
      <c r="AT154" s="173" t="s">
        <v>143</v>
      </c>
      <c r="AU154" s="173" t="s">
        <v>85</v>
      </c>
      <c r="AY154" s="17" t="s">
        <v>140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7" t="s">
        <v>85</v>
      </c>
      <c r="BK154" s="174">
        <f>ROUND(I154*H154,0)</f>
        <v>0</v>
      </c>
      <c r="BL154" s="17" t="s">
        <v>148</v>
      </c>
      <c r="BM154" s="173" t="s">
        <v>193</v>
      </c>
    </row>
    <row r="155" spans="2:51" s="13" customFormat="1" ht="11.25">
      <c r="B155" s="175"/>
      <c r="D155" s="176" t="s">
        <v>150</v>
      </c>
      <c r="E155" s="177" t="s">
        <v>1</v>
      </c>
      <c r="F155" s="178" t="s">
        <v>88</v>
      </c>
      <c r="H155" s="179">
        <v>35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77" t="s">
        <v>150</v>
      </c>
      <c r="AU155" s="177" t="s">
        <v>85</v>
      </c>
      <c r="AV155" s="13" t="s">
        <v>85</v>
      </c>
      <c r="AW155" s="13" t="s">
        <v>33</v>
      </c>
      <c r="AX155" s="13" t="s">
        <v>8</v>
      </c>
      <c r="AY155" s="177" t="s">
        <v>140</v>
      </c>
    </row>
    <row r="156" spans="1:65" s="2" customFormat="1" ht="24" customHeight="1">
      <c r="A156" s="32"/>
      <c r="B156" s="161"/>
      <c r="C156" s="162" t="s">
        <v>194</v>
      </c>
      <c r="D156" s="162" t="s">
        <v>143</v>
      </c>
      <c r="E156" s="163" t="s">
        <v>195</v>
      </c>
      <c r="F156" s="164" t="s">
        <v>196</v>
      </c>
      <c r="G156" s="165" t="s">
        <v>197</v>
      </c>
      <c r="H156" s="166">
        <v>64</v>
      </c>
      <c r="I156" s="167"/>
      <c r="J156" s="168">
        <f>ROUND(I156*H156,0)</f>
        <v>0</v>
      </c>
      <c r="K156" s="164" t="s">
        <v>147</v>
      </c>
      <c r="L156" s="33"/>
      <c r="M156" s="169" t="s">
        <v>1</v>
      </c>
      <c r="N156" s="170" t="s">
        <v>43</v>
      </c>
      <c r="O156" s="58"/>
      <c r="P156" s="171">
        <f>O156*H156</f>
        <v>0</v>
      </c>
      <c r="Q156" s="171">
        <v>0.000280528</v>
      </c>
      <c r="R156" s="171">
        <f>Q156*H156</f>
        <v>0.017953792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148</v>
      </c>
      <c r="AT156" s="173" t="s">
        <v>143</v>
      </c>
      <c r="AU156" s="173" t="s">
        <v>85</v>
      </c>
      <c r="AY156" s="17" t="s">
        <v>140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85</v>
      </c>
      <c r="BK156" s="174">
        <f>ROUND(I156*H156,0)</f>
        <v>0</v>
      </c>
      <c r="BL156" s="17" t="s">
        <v>148</v>
      </c>
      <c r="BM156" s="173" t="s">
        <v>198</v>
      </c>
    </row>
    <row r="157" spans="2:51" s="13" customFormat="1" ht="11.25">
      <c r="B157" s="175"/>
      <c r="D157" s="176" t="s">
        <v>150</v>
      </c>
      <c r="E157" s="177" t="s">
        <v>1</v>
      </c>
      <c r="F157" s="178" t="s">
        <v>199</v>
      </c>
      <c r="H157" s="179">
        <v>64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150</v>
      </c>
      <c r="AU157" s="177" t="s">
        <v>85</v>
      </c>
      <c r="AV157" s="13" t="s">
        <v>85</v>
      </c>
      <c r="AW157" s="13" t="s">
        <v>33</v>
      </c>
      <c r="AX157" s="13" t="s">
        <v>8</v>
      </c>
      <c r="AY157" s="177" t="s">
        <v>140</v>
      </c>
    </row>
    <row r="158" spans="1:65" s="2" customFormat="1" ht="16.5" customHeight="1">
      <c r="A158" s="32"/>
      <c r="B158" s="161"/>
      <c r="C158" s="192" t="s">
        <v>200</v>
      </c>
      <c r="D158" s="192" t="s">
        <v>201</v>
      </c>
      <c r="E158" s="193" t="s">
        <v>202</v>
      </c>
      <c r="F158" s="194" t="s">
        <v>203</v>
      </c>
      <c r="G158" s="195" t="s">
        <v>204</v>
      </c>
      <c r="H158" s="196">
        <v>40.8</v>
      </c>
      <c r="I158" s="197"/>
      <c r="J158" s="198">
        <f>ROUND(I158*H158,0)</f>
        <v>0</v>
      </c>
      <c r="K158" s="194" t="s">
        <v>1</v>
      </c>
      <c r="L158" s="199"/>
      <c r="M158" s="200" t="s">
        <v>1</v>
      </c>
      <c r="N158" s="201" t="s">
        <v>43</v>
      </c>
      <c r="O158" s="58"/>
      <c r="P158" s="171">
        <f>O158*H158</f>
        <v>0</v>
      </c>
      <c r="Q158" s="171">
        <v>0.001</v>
      </c>
      <c r="R158" s="171">
        <f>Q158*H158</f>
        <v>0.040799999999999996</v>
      </c>
      <c r="S158" s="171">
        <v>0</v>
      </c>
      <c r="T158" s="17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3" t="s">
        <v>177</v>
      </c>
      <c r="AT158" s="173" t="s">
        <v>201</v>
      </c>
      <c r="AU158" s="173" t="s">
        <v>85</v>
      </c>
      <c r="AY158" s="17" t="s">
        <v>140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7" t="s">
        <v>85</v>
      </c>
      <c r="BK158" s="174">
        <f>ROUND(I158*H158,0)</f>
        <v>0</v>
      </c>
      <c r="BL158" s="17" t="s">
        <v>148</v>
      </c>
      <c r="BM158" s="173" t="s">
        <v>205</v>
      </c>
    </row>
    <row r="159" spans="2:51" s="13" customFormat="1" ht="11.25">
      <c r="B159" s="175"/>
      <c r="D159" s="176" t="s">
        <v>150</v>
      </c>
      <c r="E159" s="177" t="s">
        <v>1</v>
      </c>
      <c r="F159" s="178" t="s">
        <v>206</v>
      </c>
      <c r="H159" s="179">
        <v>40.8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77" t="s">
        <v>150</v>
      </c>
      <c r="AU159" s="177" t="s">
        <v>85</v>
      </c>
      <c r="AV159" s="13" t="s">
        <v>85</v>
      </c>
      <c r="AW159" s="13" t="s">
        <v>33</v>
      </c>
      <c r="AX159" s="13" t="s">
        <v>8</v>
      </c>
      <c r="AY159" s="177" t="s">
        <v>140</v>
      </c>
    </row>
    <row r="160" spans="1:65" s="2" customFormat="1" ht="16.5" customHeight="1">
      <c r="A160" s="32"/>
      <c r="B160" s="161"/>
      <c r="C160" s="162" t="s">
        <v>207</v>
      </c>
      <c r="D160" s="162" t="s">
        <v>143</v>
      </c>
      <c r="E160" s="163" t="s">
        <v>208</v>
      </c>
      <c r="F160" s="164" t="s">
        <v>209</v>
      </c>
      <c r="G160" s="165" t="s">
        <v>197</v>
      </c>
      <c r="H160" s="166">
        <v>32</v>
      </c>
      <c r="I160" s="167"/>
      <c r="J160" s="168">
        <f>ROUND(I160*H160,0)</f>
        <v>0</v>
      </c>
      <c r="K160" s="164" t="s">
        <v>1</v>
      </c>
      <c r="L160" s="33"/>
      <c r="M160" s="169" t="s">
        <v>1</v>
      </c>
      <c r="N160" s="170" t="s">
        <v>43</v>
      </c>
      <c r="O160" s="58"/>
      <c r="P160" s="171">
        <f>O160*H160</f>
        <v>0</v>
      </c>
      <c r="Q160" s="171">
        <v>0.0019125</v>
      </c>
      <c r="R160" s="171">
        <f>Q160*H160</f>
        <v>0.0612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148</v>
      </c>
      <c r="AT160" s="173" t="s">
        <v>143</v>
      </c>
      <c r="AU160" s="173" t="s">
        <v>85</v>
      </c>
      <c r="AY160" s="17" t="s">
        <v>140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7" t="s">
        <v>85</v>
      </c>
      <c r="BK160" s="174">
        <f>ROUND(I160*H160,0)</f>
        <v>0</v>
      </c>
      <c r="BL160" s="17" t="s">
        <v>148</v>
      </c>
      <c r="BM160" s="173" t="s">
        <v>210</v>
      </c>
    </row>
    <row r="161" spans="2:51" s="13" customFormat="1" ht="11.25">
      <c r="B161" s="175"/>
      <c r="D161" s="176" t="s">
        <v>150</v>
      </c>
      <c r="E161" s="177" t="s">
        <v>1</v>
      </c>
      <c r="F161" s="178" t="s">
        <v>211</v>
      </c>
      <c r="H161" s="179">
        <v>32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150</v>
      </c>
      <c r="AU161" s="177" t="s">
        <v>85</v>
      </c>
      <c r="AV161" s="13" t="s">
        <v>85</v>
      </c>
      <c r="AW161" s="13" t="s">
        <v>33</v>
      </c>
      <c r="AX161" s="13" t="s">
        <v>8</v>
      </c>
      <c r="AY161" s="177" t="s">
        <v>140</v>
      </c>
    </row>
    <row r="162" spans="1:65" s="2" customFormat="1" ht="24" customHeight="1">
      <c r="A162" s="32"/>
      <c r="B162" s="161"/>
      <c r="C162" s="162" t="s">
        <v>9</v>
      </c>
      <c r="D162" s="162" t="s">
        <v>143</v>
      </c>
      <c r="E162" s="163" t="s">
        <v>212</v>
      </c>
      <c r="F162" s="164" t="s">
        <v>213</v>
      </c>
      <c r="G162" s="165" t="s">
        <v>146</v>
      </c>
      <c r="H162" s="166">
        <v>35</v>
      </c>
      <c r="I162" s="167"/>
      <c r="J162" s="168">
        <f>ROUND(I162*H162,0)</f>
        <v>0</v>
      </c>
      <c r="K162" s="164" t="s">
        <v>147</v>
      </c>
      <c r="L162" s="33"/>
      <c r="M162" s="169" t="s">
        <v>1</v>
      </c>
      <c r="N162" s="170" t="s">
        <v>43</v>
      </c>
      <c r="O162" s="58"/>
      <c r="P162" s="171">
        <f>O162*H162</f>
        <v>0</v>
      </c>
      <c r="Q162" s="171">
        <v>0</v>
      </c>
      <c r="R162" s="171">
        <f>Q162*H162</f>
        <v>0</v>
      </c>
      <c r="S162" s="171">
        <v>0.057</v>
      </c>
      <c r="T162" s="172">
        <f>S162*H162</f>
        <v>1.995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148</v>
      </c>
      <c r="AT162" s="173" t="s">
        <v>143</v>
      </c>
      <c r="AU162" s="173" t="s">
        <v>85</v>
      </c>
      <c r="AY162" s="17" t="s">
        <v>140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7" t="s">
        <v>85</v>
      </c>
      <c r="BK162" s="174">
        <f>ROUND(I162*H162,0)</f>
        <v>0</v>
      </c>
      <c r="BL162" s="17" t="s">
        <v>148</v>
      </c>
      <c r="BM162" s="173" t="s">
        <v>214</v>
      </c>
    </row>
    <row r="163" spans="2:51" s="13" customFormat="1" ht="11.25">
      <c r="B163" s="175"/>
      <c r="D163" s="176" t="s">
        <v>150</v>
      </c>
      <c r="E163" s="177" t="s">
        <v>1</v>
      </c>
      <c r="F163" s="178" t="s">
        <v>215</v>
      </c>
      <c r="H163" s="179">
        <v>13.2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150</v>
      </c>
      <c r="AU163" s="177" t="s">
        <v>85</v>
      </c>
      <c r="AV163" s="13" t="s">
        <v>85</v>
      </c>
      <c r="AW163" s="13" t="s">
        <v>33</v>
      </c>
      <c r="AX163" s="13" t="s">
        <v>77</v>
      </c>
      <c r="AY163" s="177" t="s">
        <v>140</v>
      </c>
    </row>
    <row r="164" spans="2:51" s="13" customFormat="1" ht="11.25">
      <c r="B164" s="175"/>
      <c r="D164" s="176" t="s">
        <v>150</v>
      </c>
      <c r="E164" s="177" t="s">
        <v>1</v>
      </c>
      <c r="F164" s="178" t="s">
        <v>216</v>
      </c>
      <c r="H164" s="179">
        <v>9.2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150</v>
      </c>
      <c r="AU164" s="177" t="s">
        <v>85</v>
      </c>
      <c r="AV164" s="13" t="s">
        <v>85</v>
      </c>
      <c r="AW164" s="13" t="s">
        <v>33</v>
      </c>
      <c r="AX164" s="13" t="s">
        <v>77</v>
      </c>
      <c r="AY164" s="177" t="s">
        <v>140</v>
      </c>
    </row>
    <row r="165" spans="2:51" s="13" customFormat="1" ht="11.25">
      <c r="B165" s="175"/>
      <c r="D165" s="176" t="s">
        <v>150</v>
      </c>
      <c r="E165" s="177" t="s">
        <v>1</v>
      </c>
      <c r="F165" s="178" t="s">
        <v>217</v>
      </c>
      <c r="H165" s="179">
        <v>4.2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150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140</v>
      </c>
    </row>
    <row r="166" spans="2:51" s="13" customFormat="1" ht="11.25">
      <c r="B166" s="175"/>
      <c r="D166" s="176" t="s">
        <v>150</v>
      </c>
      <c r="E166" s="177" t="s">
        <v>1</v>
      </c>
      <c r="F166" s="178" t="s">
        <v>218</v>
      </c>
      <c r="H166" s="179">
        <v>8.4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150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140</v>
      </c>
    </row>
    <row r="167" spans="2:51" s="14" customFormat="1" ht="11.25">
      <c r="B167" s="184"/>
      <c r="D167" s="176" t="s">
        <v>150</v>
      </c>
      <c r="E167" s="185" t="s">
        <v>88</v>
      </c>
      <c r="F167" s="186" t="s">
        <v>170</v>
      </c>
      <c r="H167" s="187">
        <v>35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150</v>
      </c>
      <c r="AU167" s="185" t="s">
        <v>85</v>
      </c>
      <c r="AV167" s="14" t="s">
        <v>154</v>
      </c>
      <c r="AW167" s="14" t="s">
        <v>33</v>
      </c>
      <c r="AX167" s="14" t="s">
        <v>8</v>
      </c>
      <c r="AY167" s="185" t="s">
        <v>140</v>
      </c>
    </row>
    <row r="168" spans="1:65" s="2" customFormat="1" ht="16.5" customHeight="1">
      <c r="A168" s="32"/>
      <c r="B168" s="161"/>
      <c r="C168" s="162" t="s">
        <v>219</v>
      </c>
      <c r="D168" s="162" t="s">
        <v>143</v>
      </c>
      <c r="E168" s="163" t="s">
        <v>220</v>
      </c>
      <c r="F168" s="164" t="s">
        <v>221</v>
      </c>
      <c r="G168" s="165" t="s">
        <v>164</v>
      </c>
      <c r="H168" s="166">
        <v>96.44</v>
      </c>
      <c r="I168" s="167"/>
      <c r="J168" s="168">
        <f>ROUND(I168*H168,0)</f>
        <v>0</v>
      </c>
      <c r="K168" s="164" t="s">
        <v>147</v>
      </c>
      <c r="L168" s="33"/>
      <c r="M168" s="169" t="s">
        <v>1</v>
      </c>
      <c r="N168" s="170" t="s">
        <v>43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0.009</v>
      </c>
      <c r="T168" s="172">
        <f>S168*H168</f>
        <v>0.86796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148</v>
      </c>
      <c r="AT168" s="173" t="s">
        <v>143</v>
      </c>
      <c r="AU168" s="173" t="s">
        <v>85</v>
      </c>
      <c r="AY168" s="17" t="s">
        <v>140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7" t="s">
        <v>85</v>
      </c>
      <c r="BK168" s="174">
        <f>ROUND(I168*H168,0)</f>
        <v>0</v>
      </c>
      <c r="BL168" s="17" t="s">
        <v>148</v>
      </c>
      <c r="BM168" s="173" t="s">
        <v>222</v>
      </c>
    </row>
    <row r="169" spans="2:51" s="13" customFormat="1" ht="11.25">
      <c r="B169" s="175"/>
      <c r="D169" s="176" t="s">
        <v>150</v>
      </c>
      <c r="E169" s="177" t="s">
        <v>1</v>
      </c>
      <c r="F169" s="178" t="s">
        <v>223</v>
      </c>
      <c r="H169" s="179">
        <v>36.12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150</v>
      </c>
      <c r="AU169" s="177" t="s">
        <v>85</v>
      </c>
      <c r="AV169" s="13" t="s">
        <v>85</v>
      </c>
      <c r="AW169" s="13" t="s">
        <v>33</v>
      </c>
      <c r="AX169" s="13" t="s">
        <v>77</v>
      </c>
      <c r="AY169" s="177" t="s">
        <v>140</v>
      </c>
    </row>
    <row r="170" spans="2:51" s="13" customFormat="1" ht="11.25">
      <c r="B170" s="175"/>
      <c r="D170" s="176" t="s">
        <v>150</v>
      </c>
      <c r="E170" s="177" t="s">
        <v>1</v>
      </c>
      <c r="F170" s="178" t="s">
        <v>224</v>
      </c>
      <c r="H170" s="179">
        <v>25.04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150</v>
      </c>
      <c r="AU170" s="177" t="s">
        <v>85</v>
      </c>
      <c r="AV170" s="13" t="s">
        <v>85</v>
      </c>
      <c r="AW170" s="13" t="s">
        <v>33</v>
      </c>
      <c r="AX170" s="13" t="s">
        <v>77</v>
      </c>
      <c r="AY170" s="177" t="s">
        <v>140</v>
      </c>
    </row>
    <row r="171" spans="2:51" s="13" customFormat="1" ht="11.25">
      <c r="B171" s="175"/>
      <c r="D171" s="176" t="s">
        <v>150</v>
      </c>
      <c r="E171" s="177" t="s">
        <v>1</v>
      </c>
      <c r="F171" s="178" t="s">
        <v>225</v>
      </c>
      <c r="H171" s="179">
        <v>11.76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150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140</v>
      </c>
    </row>
    <row r="172" spans="2:51" s="13" customFormat="1" ht="11.25">
      <c r="B172" s="175"/>
      <c r="D172" s="176" t="s">
        <v>150</v>
      </c>
      <c r="E172" s="177" t="s">
        <v>1</v>
      </c>
      <c r="F172" s="178" t="s">
        <v>226</v>
      </c>
      <c r="H172" s="179">
        <v>23.52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150</v>
      </c>
      <c r="AU172" s="177" t="s">
        <v>85</v>
      </c>
      <c r="AV172" s="13" t="s">
        <v>85</v>
      </c>
      <c r="AW172" s="13" t="s">
        <v>33</v>
      </c>
      <c r="AX172" s="13" t="s">
        <v>77</v>
      </c>
      <c r="AY172" s="177" t="s">
        <v>140</v>
      </c>
    </row>
    <row r="173" spans="2:51" s="14" customFormat="1" ht="11.25">
      <c r="B173" s="184"/>
      <c r="D173" s="176" t="s">
        <v>150</v>
      </c>
      <c r="E173" s="185" t="s">
        <v>1</v>
      </c>
      <c r="F173" s="186" t="s">
        <v>170</v>
      </c>
      <c r="H173" s="187">
        <v>96.44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150</v>
      </c>
      <c r="AU173" s="185" t="s">
        <v>85</v>
      </c>
      <c r="AV173" s="14" t="s">
        <v>154</v>
      </c>
      <c r="AW173" s="14" t="s">
        <v>33</v>
      </c>
      <c r="AX173" s="14" t="s">
        <v>8</v>
      </c>
      <c r="AY173" s="185" t="s">
        <v>140</v>
      </c>
    </row>
    <row r="174" spans="1:65" s="2" customFormat="1" ht="24" customHeight="1">
      <c r="A174" s="32"/>
      <c r="B174" s="161"/>
      <c r="C174" s="162" t="s">
        <v>227</v>
      </c>
      <c r="D174" s="162" t="s">
        <v>143</v>
      </c>
      <c r="E174" s="163" t="s">
        <v>228</v>
      </c>
      <c r="F174" s="164" t="s">
        <v>229</v>
      </c>
      <c r="G174" s="165" t="s">
        <v>197</v>
      </c>
      <c r="H174" s="166">
        <v>16</v>
      </c>
      <c r="I174" s="167"/>
      <c r="J174" s="168">
        <f>ROUND(I174*H174,0)</f>
        <v>0</v>
      </c>
      <c r="K174" s="164" t="s">
        <v>147</v>
      </c>
      <c r="L174" s="33"/>
      <c r="M174" s="169" t="s">
        <v>1</v>
      </c>
      <c r="N174" s="170" t="s">
        <v>43</v>
      </c>
      <c r="O174" s="58"/>
      <c r="P174" s="171">
        <f>O174*H174</f>
        <v>0</v>
      </c>
      <c r="Q174" s="171">
        <v>0</v>
      </c>
      <c r="R174" s="171">
        <f>Q174*H174</f>
        <v>0</v>
      </c>
      <c r="S174" s="171">
        <v>0.007</v>
      </c>
      <c r="T174" s="172">
        <f>S174*H174</f>
        <v>0.112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3" t="s">
        <v>148</v>
      </c>
      <c r="AT174" s="173" t="s">
        <v>143</v>
      </c>
      <c r="AU174" s="173" t="s">
        <v>85</v>
      </c>
      <c r="AY174" s="17" t="s">
        <v>140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7" t="s">
        <v>85</v>
      </c>
      <c r="BK174" s="174">
        <f>ROUND(I174*H174,0)</f>
        <v>0</v>
      </c>
      <c r="BL174" s="17" t="s">
        <v>148</v>
      </c>
      <c r="BM174" s="173" t="s">
        <v>230</v>
      </c>
    </row>
    <row r="175" spans="2:51" s="13" customFormat="1" ht="11.25">
      <c r="B175" s="175"/>
      <c r="D175" s="176" t="s">
        <v>150</v>
      </c>
      <c r="E175" s="177" t="s">
        <v>1</v>
      </c>
      <c r="F175" s="178" t="s">
        <v>231</v>
      </c>
      <c r="H175" s="179">
        <v>16</v>
      </c>
      <c r="I175" s="180"/>
      <c r="L175" s="175"/>
      <c r="M175" s="181"/>
      <c r="N175" s="182"/>
      <c r="O175" s="182"/>
      <c r="P175" s="182"/>
      <c r="Q175" s="182"/>
      <c r="R175" s="182"/>
      <c r="S175" s="182"/>
      <c r="T175" s="183"/>
      <c r="AT175" s="177" t="s">
        <v>150</v>
      </c>
      <c r="AU175" s="177" t="s">
        <v>85</v>
      </c>
      <c r="AV175" s="13" t="s">
        <v>85</v>
      </c>
      <c r="AW175" s="13" t="s">
        <v>33</v>
      </c>
      <c r="AX175" s="13" t="s">
        <v>8</v>
      </c>
      <c r="AY175" s="177" t="s">
        <v>140</v>
      </c>
    </row>
    <row r="176" spans="1:65" s="2" customFormat="1" ht="36" customHeight="1">
      <c r="A176" s="32"/>
      <c r="B176" s="161"/>
      <c r="C176" s="162" t="s">
        <v>232</v>
      </c>
      <c r="D176" s="162" t="s">
        <v>143</v>
      </c>
      <c r="E176" s="163" t="s">
        <v>233</v>
      </c>
      <c r="F176" s="164" t="s">
        <v>234</v>
      </c>
      <c r="G176" s="165" t="s">
        <v>146</v>
      </c>
      <c r="H176" s="166">
        <v>101.063</v>
      </c>
      <c r="I176" s="167"/>
      <c r="J176" s="168">
        <f>ROUND(I176*H176,0)</f>
        <v>0</v>
      </c>
      <c r="K176" s="164" t="s">
        <v>147</v>
      </c>
      <c r="L176" s="33"/>
      <c r="M176" s="169" t="s">
        <v>1</v>
      </c>
      <c r="N176" s="170" t="s">
        <v>43</v>
      </c>
      <c r="O176" s="58"/>
      <c r="P176" s="171">
        <f>O176*H176</f>
        <v>0</v>
      </c>
      <c r="Q176" s="171">
        <v>0</v>
      </c>
      <c r="R176" s="171">
        <f>Q176*H176</f>
        <v>0</v>
      </c>
      <c r="S176" s="171">
        <v>0.029</v>
      </c>
      <c r="T176" s="172">
        <f>S176*H176</f>
        <v>2.9308270000000003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148</v>
      </c>
      <c r="AT176" s="173" t="s">
        <v>143</v>
      </c>
      <c r="AU176" s="173" t="s">
        <v>85</v>
      </c>
      <c r="AY176" s="17" t="s">
        <v>140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7" t="s">
        <v>85</v>
      </c>
      <c r="BK176" s="174">
        <f>ROUND(I176*H176,0)</f>
        <v>0</v>
      </c>
      <c r="BL176" s="17" t="s">
        <v>148</v>
      </c>
      <c r="BM176" s="173" t="s">
        <v>235</v>
      </c>
    </row>
    <row r="177" spans="2:51" s="13" customFormat="1" ht="11.25">
      <c r="B177" s="175"/>
      <c r="D177" s="176" t="s">
        <v>150</v>
      </c>
      <c r="E177" s="177" t="s">
        <v>1</v>
      </c>
      <c r="F177" s="178" t="s">
        <v>236</v>
      </c>
      <c r="H177" s="179">
        <v>15.6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150</v>
      </c>
      <c r="AU177" s="177" t="s">
        <v>85</v>
      </c>
      <c r="AV177" s="13" t="s">
        <v>85</v>
      </c>
      <c r="AW177" s="13" t="s">
        <v>33</v>
      </c>
      <c r="AX177" s="13" t="s">
        <v>77</v>
      </c>
      <c r="AY177" s="177" t="s">
        <v>140</v>
      </c>
    </row>
    <row r="178" spans="2:51" s="13" customFormat="1" ht="11.25">
      <c r="B178" s="175"/>
      <c r="D178" s="176" t="s">
        <v>150</v>
      </c>
      <c r="E178" s="177" t="s">
        <v>1</v>
      </c>
      <c r="F178" s="178" t="s">
        <v>237</v>
      </c>
      <c r="H178" s="179">
        <v>10.4</v>
      </c>
      <c r="I178" s="180"/>
      <c r="L178" s="175"/>
      <c r="M178" s="181"/>
      <c r="N178" s="182"/>
      <c r="O178" s="182"/>
      <c r="P178" s="182"/>
      <c r="Q178" s="182"/>
      <c r="R178" s="182"/>
      <c r="S178" s="182"/>
      <c r="T178" s="183"/>
      <c r="AT178" s="177" t="s">
        <v>150</v>
      </c>
      <c r="AU178" s="177" t="s">
        <v>85</v>
      </c>
      <c r="AV178" s="13" t="s">
        <v>85</v>
      </c>
      <c r="AW178" s="13" t="s">
        <v>33</v>
      </c>
      <c r="AX178" s="13" t="s">
        <v>77</v>
      </c>
      <c r="AY178" s="177" t="s">
        <v>140</v>
      </c>
    </row>
    <row r="179" spans="2:51" s="13" customFormat="1" ht="11.25">
      <c r="B179" s="175"/>
      <c r="D179" s="176" t="s">
        <v>150</v>
      </c>
      <c r="E179" s="177" t="s">
        <v>1</v>
      </c>
      <c r="F179" s="178" t="s">
        <v>238</v>
      </c>
      <c r="H179" s="179">
        <v>5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150</v>
      </c>
      <c r="AU179" s="177" t="s">
        <v>85</v>
      </c>
      <c r="AV179" s="13" t="s">
        <v>85</v>
      </c>
      <c r="AW179" s="13" t="s">
        <v>33</v>
      </c>
      <c r="AX179" s="13" t="s">
        <v>77</v>
      </c>
      <c r="AY179" s="177" t="s">
        <v>140</v>
      </c>
    </row>
    <row r="180" spans="2:51" s="13" customFormat="1" ht="11.25">
      <c r="B180" s="175"/>
      <c r="D180" s="176" t="s">
        <v>150</v>
      </c>
      <c r="E180" s="177" t="s">
        <v>1</v>
      </c>
      <c r="F180" s="178" t="s">
        <v>239</v>
      </c>
      <c r="H180" s="179">
        <v>10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150</v>
      </c>
      <c r="AU180" s="177" t="s">
        <v>85</v>
      </c>
      <c r="AV180" s="13" t="s">
        <v>85</v>
      </c>
      <c r="AW180" s="13" t="s">
        <v>33</v>
      </c>
      <c r="AX180" s="13" t="s">
        <v>77</v>
      </c>
      <c r="AY180" s="177" t="s">
        <v>140</v>
      </c>
    </row>
    <row r="181" spans="2:51" s="14" customFormat="1" ht="11.25">
      <c r="B181" s="184"/>
      <c r="D181" s="176" t="s">
        <v>150</v>
      </c>
      <c r="E181" s="185" t="s">
        <v>95</v>
      </c>
      <c r="F181" s="186" t="s">
        <v>240</v>
      </c>
      <c r="H181" s="187">
        <v>41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150</v>
      </c>
      <c r="AU181" s="185" t="s">
        <v>85</v>
      </c>
      <c r="AV181" s="14" t="s">
        <v>154</v>
      </c>
      <c r="AW181" s="14" t="s">
        <v>33</v>
      </c>
      <c r="AX181" s="14" t="s">
        <v>77</v>
      </c>
      <c r="AY181" s="185" t="s">
        <v>140</v>
      </c>
    </row>
    <row r="182" spans="2:51" s="13" customFormat="1" ht="11.25">
      <c r="B182" s="175"/>
      <c r="D182" s="176" t="s">
        <v>150</v>
      </c>
      <c r="E182" s="177" t="s">
        <v>1</v>
      </c>
      <c r="F182" s="178" t="s">
        <v>241</v>
      </c>
      <c r="H182" s="179">
        <v>27.121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150</v>
      </c>
      <c r="AU182" s="177" t="s">
        <v>85</v>
      </c>
      <c r="AV182" s="13" t="s">
        <v>85</v>
      </c>
      <c r="AW182" s="13" t="s">
        <v>33</v>
      </c>
      <c r="AX182" s="13" t="s">
        <v>77</v>
      </c>
      <c r="AY182" s="177" t="s">
        <v>140</v>
      </c>
    </row>
    <row r="183" spans="2:51" s="13" customFormat="1" ht="11.25">
      <c r="B183" s="175"/>
      <c r="D183" s="176" t="s">
        <v>150</v>
      </c>
      <c r="E183" s="177" t="s">
        <v>1</v>
      </c>
      <c r="F183" s="178" t="s">
        <v>242</v>
      </c>
      <c r="H183" s="179">
        <v>13.076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77" t="s">
        <v>150</v>
      </c>
      <c r="AU183" s="177" t="s">
        <v>85</v>
      </c>
      <c r="AV183" s="13" t="s">
        <v>85</v>
      </c>
      <c r="AW183" s="13" t="s">
        <v>33</v>
      </c>
      <c r="AX183" s="13" t="s">
        <v>77</v>
      </c>
      <c r="AY183" s="177" t="s">
        <v>140</v>
      </c>
    </row>
    <row r="184" spans="2:51" s="13" customFormat="1" ht="11.25">
      <c r="B184" s="175"/>
      <c r="D184" s="176" t="s">
        <v>150</v>
      </c>
      <c r="E184" s="177" t="s">
        <v>1</v>
      </c>
      <c r="F184" s="178" t="s">
        <v>243</v>
      </c>
      <c r="H184" s="179">
        <v>6.79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150</v>
      </c>
      <c r="AU184" s="177" t="s">
        <v>85</v>
      </c>
      <c r="AV184" s="13" t="s">
        <v>85</v>
      </c>
      <c r="AW184" s="13" t="s">
        <v>33</v>
      </c>
      <c r="AX184" s="13" t="s">
        <v>77</v>
      </c>
      <c r="AY184" s="177" t="s">
        <v>140</v>
      </c>
    </row>
    <row r="185" spans="2:51" s="13" customFormat="1" ht="11.25">
      <c r="B185" s="175"/>
      <c r="D185" s="176" t="s">
        <v>150</v>
      </c>
      <c r="E185" s="177" t="s">
        <v>1</v>
      </c>
      <c r="F185" s="178" t="s">
        <v>244</v>
      </c>
      <c r="H185" s="179">
        <v>13.076</v>
      </c>
      <c r="I185" s="180"/>
      <c r="L185" s="175"/>
      <c r="M185" s="181"/>
      <c r="N185" s="182"/>
      <c r="O185" s="182"/>
      <c r="P185" s="182"/>
      <c r="Q185" s="182"/>
      <c r="R185" s="182"/>
      <c r="S185" s="182"/>
      <c r="T185" s="183"/>
      <c r="AT185" s="177" t="s">
        <v>150</v>
      </c>
      <c r="AU185" s="177" t="s">
        <v>85</v>
      </c>
      <c r="AV185" s="13" t="s">
        <v>85</v>
      </c>
      <c r="AW185" s="13" t="s">
        <v>33</v>
      </c>
      <c r="AX185" s="13" t="s">
        <v>77</v>
      </c>
      <c r="AY185" s="177" t="s">
        <v>140</v>
      </c>
    </row>
    <row r="186" spans="2:51" s="14" customFormat="1" ht="11.25">
      <c r="B186" s="184"/>
      <c r="D186" s="176" t="s">
        <v>150</v>
      </c>
      <c r="E186" s="185" t="s">
        <v>98</v>
      </c>
      <c r="F186" s="186" t="s">
        <v>245</v>
      </c>
      <c r="H186" s="187">
        <v>60.063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150</v>
      </c>
      <c r="AU186" s="185" t="s">
        <v>85</v>
      </c>
      <c r="AV186" s="14" t="s">
        <v>154</v>
      </c>
      <c r="AW186" s="14" t="s">
        <v>33</v>
      </c>
      <c r="AX186" s="14" t="s">
        <v>77</v>
      </c>
      <c r="AY186" s="185" t="s">
        <v>140</v>
      </c>
    </row>
    <row r="187" spans="2:51" s="15" customFormat="1" ht="11.25">
      <c r="B187" s="202"/>
      <c r="D187" s="176" t="s">
        <v>150</v>
      </c>
      <c r="E187" s="203" t="s">
        <v>1</v>
      </c>
      <c r="F187" s="204" t="s">
        <v>246</v>
      </c>
      <c r="H187" s="205">
        <v>101.063</v>
      </c>
      <c r="I187" s="206"/>
      <c r="L187" s="202"/>
      <c r="M187" s="207"/>
      <c r="N187" s="208"/>
      <c r="O187" s="208"/>
      <c r="P187" s="208"/>
      <c r="Q187" s="208"/>
      <c r="R187" s="208"/>
      <c r="S187" s="208"/>
      <c r="T187" s="209"/>
      <c r="AT187" s="203" t="s">
        <v>150</v>
      </c>
      <c r="AU187" s="203" t="s">
        <v>85</v>
      </c>
      <c r="AV187" s="15" t="s">
        <v>148</v>
      </c>
      <c r="AW187" s="15" t="s">
        <v>33</v>
      </c>
      <c r="AX187" s="15" t="s">
        <v>8</v>
      </c>
      <c r="AY187" s="203" t="s">
        <v>140</v>
      </c>
    </row>
    <row r="188" spans="1:65" s="2" customFormat="1" ht="36" customHeight="1">
      <c r="A188" s="32"/>
      <c r="B188" s="161"/>
      <c r="C188" s="162" t="s">
        <v>247</v>
      </c>
      <c r="D188" s="162" t="s">
        <v>143</v>
      </c>
      <c r="E188" s="163" t="s">
        <v>248</v>
      </c>
      <c r="F188" s="164" t="s">
        <v>249</v>
      </c>
      <c r="G188" s="165" t="s">
        <v>146</v>
      </c>
      <c r="H188" s="166">
        <v>28.932</v>
      </c>
      <c r="I188" s="167"/>
      <c r="J188" s="168">
        <f>ROUND(I188*H188,0)</f>
        <v>0</v>
      </c>
      <c r="K188" s="164" t="s">
        <v>147</v>
      </c>
      <c r="L188" s="33"/>
      <c r="M188" s="169" t="s">
        <v>1</v>
      </c>
      <c r="N188" s="170" t="s">
        <v>43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0.059</v>
      </c>
      <c r="T188" s="172">
        <f>S188*H188</f>
        <v>1.7069879999999997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3" t="s">
        <v>148</v>
      </c>
      <c r="AT188" s="173" t="s">
        <v>143</v>
      </c>
      <c r="AU188" s="173" t="s">
        <v>85</v>
      </c>
      <c r="AY188" s="17" t="s">
        <v>140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7" t="s">
        <v>85</v>
      </c>
      <c r="BK188" s="174">
        <f>ROUND(I188*H188,0)</f>
        <v>0</v>
      </c>
      <c r="BL188" s="17" t="s">
        <v>148</v>
      </c>
      <c r="BM188" s="173" t="s">
        <v>250</v>
      </c>
    </row>
    <row r="189" spans="2:51" s="13" customFormat="1" ht="11.25">
      <c r="B189" s="175"/>
      <c r="D189" s="176" t="s">
        <v>150</v>
      </c>
      <c r="E189" s="177" t="s">
        <v>1</v>
      </c>
      <c r="F189" s="178" t="s">
        <v>91</v>
      </c>
      <c r="H189" s="179">
        <v>28.932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150</v>
      </c>
      <c r="AU189" s="177" t="s">
        <v>85</v>
      </c>
      <c r="AV189" s="13" t="s">
        <v>85</v>
      </c>
      <c r="AW189" s="13" t="s">
        <v>33</v>
      </c>
      <c r="AX189" s="13" t="s">
        <v>8</v>
      </c>
      <c r="AY189" s="177" t="s">
        <v>140</v>
      </c>
    </row>
    <row r="190" spans="1:65" s="2" customFormat="1" ht="24" customHeight="1">
      <c r="A190" s="32"/>
      <c r="B190" s="161"/>
      <c r="C190" s="162" t="s">
        <v>251</v>
      </c>
      <c r="D190" s="162" t="s">
        <v>143</v>
      </c>
      <c r="E190" s="163" t="s">
        <v>252</v>
      </c>
      <c r="F190" s="164" t="s">
        <v>253</v>
      </c>
      <c r="G190" s="165" t="s">
        <v>146</v>
      </c>
      <c r="H190" s="166">
        <v>8.2</v>
      </c>
      <c r="I190" s="167"/>
      <c r="J190" s="168">
        <f>ROUND(I190*H190,0)</f>
        <v>0</v>
      </c>
      <c r="K190" s="164" t="s">
        <v>147</v>
      </c>
      <c r="L190" s="33"/>
      <c r="M190" s="169" t="s">
        <v>1</v>
      </c>
      <c r="N190" s="170" t="s">
        <v>43</v>
      </c>
      <c r="O190" s="58"/>
      <c r="P190" s="171">
        <f>O190*H190</f>
        <v>0</v>
      </c>
      <c r="Q190" s="171">
        <v>0.03885</v>
      </c>
      <c r="R190" s="171">
        <f>Q190*H190</f>
        <v>0.31857</v>
      </c>
      <c r="S190" s="171">
        <v>0</v>
      </c>
      <c r="T190" s="17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3" t="s">
        <v>148</v>
      </c>
      <c r="AT190" s="173" t="s">
        <v>143</v>
      </c>
      <c r="AU190" s="173" t="s">
        <v>85</v>
      </c>
      <c r="AY190" s="17" t="s">
        <v>140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7" t="s">
        <v>85</v>
      </c>
      <c r="BK190" s="174">
        <f>ROUND(I190*H190,0)</f>
        <v>0</v>
      </c>
      <c r="BL190" s="17" t="s">
        <v>148</v>
      </c>
      <c r="BM190" s="173" t="s">
        <v>254</v>
      </c>
    </row>
    <row r="191" spans="2:51" s="13" customFormat="1" ht="11.25">
      <c r="B191" s="175"/>
      <c r="D191" s="176" t="s">
        <v>150</v>
      </c>
      <c r="E191" s="177" t="s">
        <v>1</v>
      </c>
      <c r="F191" s="178" t="s">
        <v>255</v>
      </c>
      <c r="H191" s="179">
        <v>8.2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150</v>
      </c>
      <c r="AU191" s="177" t="s">
        <v>85</v>
      </c>
      <c r="AV191" s="13" t="s">
        <v>85</v>
      </c>
      <c r="AW191" s="13" t="s">
        <v>33</v>
      </c>
      <c r="AX191" s="13" t="s">
        <v>8</v>
      </c>
      <c r="AY191" s="177" t="s">
        <v>140</v>
      </c>
    </row>
    <row r="192" spans="1:65" s="2" customFormat="1" ht="24" customHeight="1">
      <c r="A192" s="32"/>
      <c r="B192" s="161"/>
      <c r="C192" s="162" t="s">
        <v>7</v>
      </c>
      <c r="D192" s="162" t="s">
        <v>143</v>
      </c>
      <c r="E192" s="163" t="s">
        <v>256</v>
      </c>
      <c r="F192" s="164" t="s">
        <v>257</v>
      </c>
      <c r="G192" s="165" t="s">
        <v>146</v>
      </c>
      <c r="H192" s="166">
        <v>8.2</v>
      </c>
      <c r="I192" s="167"/>
      <c r="J192" s="168">
        <f>ROUND(I192*H192,0)</f>
        <v>0</v>
      </c>
      <c r="K192" s="164" t="s">
        <v>147</v>
      </c>
      <c r="L192" s="33"/>
      <c r="M192" s="169" t="s">
        <v>1</v>
      </c>
      <c r="N192" s="170" t="s">
        <v>43</v>
      </c>
      <c r="O192" s="58"/>
      <c r="P192" s="171">
        <f>O192*H192</f>
        <v>0</v>
      </c>
      <c r="Q192" s="171">
        <v>0.00099</v>
      </c>
      <c r="R192" s="171">
        <f>Q192*H192</f>
        <v>0.008117999999999998</v>
      </c>
      <c r="S192" s="171">
        <v>0</v>
      </c>
      <c r="T192" s="172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3" t="s">
        <v>148</v>
      </c>
      <c r="AT192" s="173" t="s">
        <v>143</v>
      </c>
      <c r="AU192" s="173" t="s">
        <v>85</v>
      </c>
      <c r="AY192" s="17" t="s">
        <v>140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7" t="s">
        <v>85</v>
      </c>
      <c r="BK192" s="174">
        <f>ROUND(I192*H192,0)</f>
        <v>0</v>
      </c>
      <c r="BL192" s="17" t="s">
        <v>148</v>
      </c>
      <c r="BM192" s="173" t="s">
        <v>258</v>
      </c>
    </row>
    <row r="193" spans="2:51" s="13" customFormat="1" ht="11.25">
      <c r="B193" s="175"/>
      <c r="D193" s="176" t="s">
        <v>150</v>
      </c>
      <c r="E193" s="177" t="s">
        <v>1</v>
      </c>
      <c r="F193" s="178" t="s">
        <v>255</v>
      </c>
      <c r="H193" s="179">
        <v>8.2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77" t="s">
        <v>150</v>
      </c>
      <c r="AU193" s="177" t="s">
        <v>85</v>
      </c>
      <c r="AV193" s="13" t="s">
        <v>85</v>
      </c>
      <c r="AW193" s="13" t="s">
        <v>33</v>
      </c>
      <c r="AX193" s="13" t="s">
        <v>8</v>
      </c>
      <c r="AY193" s="177" t="s">
        <v>140</v>
      </c>
    </row>
    <row r="194" spans="2:63" s="12" customFormat="1" ht="22.9" customHeight="1">
      <c r="B194" s="148"/>
      <c r="D194" s="149" t="s">
        <v>76</v>
      </c>
      <c r="E194" s="159" t="s">
        <v>259</v>
      </c>
      <c r="F194" s="159" t="s">
        <v>260</v>
      </c>
      <c r="I194" s="151"/>
      <c r="J194" s="160">
        <f>BK194</f>
        <v>0</v>
      </c>
      <c r="L194" s="148"/>
      <c r="M194" s="153"/>
      <c r="N194" s="154"/>
      <c r="O194" s="154"/>
      <c r="P194" s="155">
        <f>SUM(P195:P199)</f>
        <v>0</v>
      </c>
      <c r="Q194" s="154"/>
      <c r="R194" s="155">
        <f>SUM(R195:R199)</f>
        <v>0</v>
      </c>
      <c r="S194" s="154"/>
      <c r="T194" s="156">
        <f>SUM(T195:T199)</f>
        <v>0</v>
      </c>
      <c r="AR194" s="149" t="s">
        <v>8</v>
      </c>
      <c r="AT194" s="157" t="s">
        <v>76</v>
      </c>
      <c r="AU194" s="157" t="s">
        <v>8</v>
      </c>
      <c r="AY194" s="149" t="s">
        <v>140</v>
      </c>
      <c r="BK194" s="158">
        <f>SUM(BK195:BK199)</f>
        <v>0</v>
      </c>
    </row>
    <row r="195" spans="1:65" s="2" customFormat="1" ht="24" customHeight="1">
      <c r="A195" s="32"/>
      <c r="B195" s="161"/>
      <c r="C195" s="162" t="s">
        <v>261</v>
      </c>
      <c r="D195" s="162" t="s">
        <v>143</v>
      </c>
      <c r="E195" s="163" t="s">
        <v>262</v>
      </c>
      <c r="F195" s="164" t="s">
        <v>263</v>
      </c>
      <c r="G195" s="165" t="s">
        <v>264</v>
      </c>
      <c r="H195" s="166">
        <v>7.677</v>
      </c>
      <c r="I195" s="167"/>
      <c r="J195" s="168">
        <f>ROUND(I195*H195,0)</f>
        <v>0</v>
      </c>
      <c r="K195" s="164" t="s">
        <v>147</v>
      </c>
      <c r="L195" s="33"/>
      <c r="M195" s="169" t="s">
        <v>1</v>
      </c>
      <c r="N195" s="170" t="s">
        <v>43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148</v>
      </c>
      <c r="AT195" s="173" t="s">
        <v>143</v>
      </c>
      <c r="AU195" s="173" t="s">
        <v>85</v>
      </c>
      <c r="AY195" s="17" t="s">
        <v>140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7" t="s">
        <v>85</v>
      </c>
      <c r="BK195" s="174">
        <f>ROUND(I195*H195,0)</f>
        <v>0</v>
      </c>
      <c r="BL195" s="17" t="s">
        <v>148</v>
      </c>
      <c r="BM195" s="173" t="s">
        <v>265</v>
      </c>
    </row>
    <row r="196" spans="1:65" s="2" customFormat="1" ht="24" customHeight="1">
      <c r="A196" s="32"/>
      <c r="B196" s="161"/>
      <c r="C196" s="162" t="s">
        <v>266</v>
      </c>
      <c r="D196" s="162" t="s">
        <v>143</v>
      </c>
      <c r="E196" s="163" t="s">
        <v>267</v>
      </c>
      <c r="F196" s="164" t="s">
        <v>268</v>
      </c>
      <c r="G196" s="165" t="s">
        <v>264</v>
      </c>
      <c r="H196" s="166">
        <v>7.677</v>
      </c>
      <c r="I196" s="167"/>
      <c r="J196" s="168">
        <f>ROUND(I196*H196,0)</f>
        <v>0</v>
      </c>
      <c r="K196" s="164" t="s">
        <v>147</v>
      </c>
      <c r="L196" s="33"/>
      <c r="M196" s="169" t="s">
        <v>1</v>
      </c>
      <c r="N196" s="170" t="s">
        <v>43</v>
      </c>
      <c r="O196" s="58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148</v>
      </c>
      <c r="AT196" s="173" t="s">
        <v>143</v>
      </c>
      <c r="AU196" s="173" t="s">
        <v>85</v>
      </c>
      <c r="AY196" s="17" t="s">
        <v>140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85</v>
      </c>
      <c r="BK196" s="174">
        <f>ROUND(I196*H196,0)</f>
        <v>0</v>
      </c>
      <c r="BL196" s="17" t="s">
        <v>148</v>
      </c>
      <c r="BM196" s="173" t="s">
        <v>269</v>
      </c>
    </row>
    <row r="197" spans="1:65" s="2" customFormat="1" ht="24" customHeight="1">
      <c r="A197" s="32"/>
      <c r="B197" s="161"/>
      <c r="C197" s="162" t="s">
        <v>270</v>
      </c>
      <c r="D197" s="162" t="s">
        <v>143</v>
      </c>
      <c r="E197" s="163" t="s">
        <v>271</v>
      </c>
      <c r="F197" s="164" t="s">
        <v>272</v>
      </c>
      <c r="G197" s="165" t="s">
        <v>264</v>
      </c>
      <c r="H197" s="166">
        <v>230.31</v>
      </c>
      <c r="I197" s="167"/>
      <c r="J197" s="168">
        <f>ROUND(I197*H197,0)</f>
        <v>0</v>
      </c>
      <c r="K197" s="164" t="s">
        <v>147</v>
      </c>
      <c r="L197" s="33"/>
      <c r="M197" s="169" t="s">
        <v>1</v>
      </c>
      <c r="N197" s="170" t="s">
        <v>43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3" t="s">
        <v>148</v>
      </c>
      <c r="AT197" s="173" t="s">
        <v>143</v>
      </c>
      <c r="AU197" s="173" t="s">
        <v>85</v>
      </c>
      <c r="AY197" s="17" t="s">
        <v>140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7" t="s">
        <v>85</v>
      </c>
      <c r="BK197" s="174">
        <f>ROUND(I197*H197,0)</f>
        <v>0</v>
      </c>
      <c r="BL197" s="17" t="s">
        <v>148</v>
      </c>
      <c r="BM197" s="173" t="s">
        <v>273</v>
      </c>
    </row>
    <row r="198" spans="2:51" s="13" customFormat="1" ht="11.25">
      <c r="B198" s="175"/>
      <c r="D198" s="176" t="s">
        <v>150</v>
      </c>
      <c r="F198" s="178" t="s">
        <v>274</v>
      </c>
      <c r="H198" s="179">
        <v>230.31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77" t="s">
        <v>150</v>
      </c>
      <c r="AU198" s="177" t="s">
        <v>85</v>
      </c>
      <c r="AV198" s="13" t="s">
        <v>85</v>
      </c>
      <c r="AW198" s="13" t="s">
        <v>3</v>
      </c>
      <c r="AX198" s="13" t="s">
        <v>8</v>
      </c>
      <c r="AY198" s="177" t="s">
        <v>140</v>
      </c>
    </row>
    <row r="199" spans="1:65" s="2" customFormat="1" ht="24" customHeight="1">
      <c r="A199" s="32"/>
      <c r="B199" s="161"/>
      <c r="C199" s="162" t="s">
        <v>275</v>
      </c>
      <c r="D199" s="162" t="s">
        <v>143</v>
      </c>
      <c r="E199" s="163" t="s">
        <v>276</v>
      </c>
      <c r="F199" s="164" t="s">
        <v>277</v>
      </c>
      <c r="G199" s="165" t="s">
        <v>264</v>
      </c>
      <c r="H199" s="166">
        <v>7.677</v>
      </c>
      <c r="I199" s="167"/>
      <c r="J199" s="168">
        <f>ROUND(I199*H199,0)</f>
        <v>0</v>
      </c>
      <c r="K199" s="164" t="s">
        <v>147</v>
      </c>
      <c r="L199" s="33"/>
      <c r="M199" s="169" t="s">
        <v>1</v>
      </c>
      <c r="N199" s="170" t="s">
        <v>43</v>
      </c>
      <c r="O199" s="58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3" t="s">
        <v>148</v>
      </c>
      <c r="AT199" s="173" t="s">
        <v>143</v>
      </c>
      <c r="AU199" s="173" t="s">
        <v>85</v>
      </c>
      <c r="AY199" s="17" t="s">
        <v>140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7" t="s">
        <v>85</v>
      </c>
      <c r="BK199" s="174">
        <f>ROUND(I199*H199,0)</f>
        <v>0</v>
      </c>
      <c r="BL199" s="17" t="s">
        <v>148</v>
      </c>
      <c r="BM199" s="173" t="s">
        <v>278</v>
      </c>
    </row>
    <row r="200" spans="2:63" s="12" customFormat="1" ht="22.9" customHeight="1">
      <c r="B200" s="148"/>
      <c r="D200" s="149" t="s">
        <v>76</v>
      </c>
      <c r="E200" s="159" t="s">
        <v>279</v>
      </c>
      <c r="F200" s="159" t="s">
        <v>280</v>
      </c>
      <c r="I200" s="151"/>
      <c r="J200" s="160">
        <f>BK200</f>
        <v>0</v>
      </c>
      <c r="L200" s="148"/>
      <c r="M200" s="153"/>
      <c r="N200" s="154"/>
      <c r="O200" s="154"/>
      <c r="P200" s="155">
        <f>P201</f>
        <v>0</v>
      </c>
      <c r="Q200" s="154"/>
      <c r="R200" s="155">
        <f>R201</f>
        <v>0</v>
      </c>
      <c r="S200" s="154"/>
      <c r="T200" s="156">
        <f>T201</f>
        <v>0</v>
      </c>
      <c r="AR200" s="149" t="s">
        <v>8</v>
      </c>
      <c r="AT200" s="157" t="s">
        <v>76</v>
      </c>
      <c r="AU200" s="157" t="s">
        <v>8</v>
      </c>
      <c r="AY200" s="149" t="s">
        <v>140</v>
      </c>
      <c r="BK200" s="158">
        <f>BK201</f>
        <v>0</v>
      </c>
    </row>
    <row r="201" spans="1:65" s="2" customFormat="1" ht="24" customHeight="1">
      <c r="A201" s="32"/>
      <c r="B201" s="161"/>
      <c r="C201" s="162" t="s">
        <v>281</v>
      </c>
      <c r="D201" s="162" t="s">
        <v>143</v>
      </c>
      <c r="E201" s="163" t="s">
        <v>282</v>
      </c>
      <c r="F201" s="164" t="s">
        <v>283</v>
      </c>
      <c r="G201" s="165" t="s">
        <v>264</v>
      </c>
      <c r="H201" s="166">
        <v>5.683</v>
      </c>
      <c r="I201" s="167"/>
      <c r="J201" s="168">
        <f>ROUND(I201*H201,0)</f>
        <v>0</v>
      </c>
      <c r="K201" s="164" t="s">
        <v>147</v>
      </c>
      <c r="L201" s="33"/>
      <c r="M201" s="169" t="s">
        <v>1</v>
      </c>
      <c r="N201" s="170" t="s">
        <v>43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148</v>
      </c>
      <c r="AT201" s="173" t="s">
        <v>143</v>
      </c>
      <c r="AU201" s="173" t="s">
        <v>85</v>
      </c>
      <c r="AY201" s="17" t="s">
        <v>140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7" t="s">
        <v>85</v>
      </c>
      <c r="BK201" s="174">
        <f>ROUND(I201*H201,0)</f>
        <v>0</v>
      </c>
      <c r="BL201" s="17" t="s">
        <v>148</v>
      </c>
      <c r="BM201" s="173" t="s">
        <v>284</v>
      </c>
    </row>
    <row r="202" spans="2:63" s="12" customFormat="1" ht="25.9" customHeight="1">
      <c r="B202" s="148"/>
      <c r="D202" s="149" t="s">
        <v>76</v>
      </c>
      <c r="E202" s="150" t="s">
        <v>285</v>
      </c>
      <c r="F202" s="150" t="s">
        <v>286</v>
      </c>
      <c r="I202" s="151"/>
      <c r="J202" s="152">
        <f>BK202</f>
        <v>0</v>
      </c>
      <c r="L202" s="148"/>
      <c r="M202" s="153"/>
      <c r="N202" s="154"/>
      <c r="O202" s="154"/>
      <c r="P202" s="155">
        <f>P203+P213+P239+P242+P254</f>
        <v>0</v>
      </c>
      <c r="Q202" s="154"/>
      <c r="R202" s="155">
        <f>R203+R213+R239+R242+R254</f>
        <v>0.874517393616</v>
      </c>
      <c r="S202" s="154"/>
      <c r="T202" s="156">
        <f>T203+T213+T239+T242+T254</f>
        <v>0.0646148</v>
      </c>
      <c r="AR202" s="149" t="s">
        <v>85</v>
      </c>
      <c r="AT202" s="157" t="s">
        <v>76</v>
      </c>
      <c r="AU202" s="157" t="s">
        <v>77</v>
      </c>
      <c r="AY202" s="149" t="s">
        <v>140</v>
      </c>
      <c r="BK202" s="158">
        <f>BK203+BK213+BK239+BK242+BK254</f>
        <v>0</v>
      </c>
    </row>
    <row r="203" spans="2:63" s="12" customFormat="1" ht="22.9" customHeight="1">
      <c r="B203" s="148"/>
      <c r="D203" s="149" t="s">
        <v>76</v>
      </c>
      <c r="E203" s="159" t="s">
        <v>287</v>
      </c>
      <c r="F203" s="159" t="s">
        <v>288</v>
      </c>
      <c r="I203" s="151"/>
      <c r="J203" s="160">
        <f>BK203</f>
        <v>0</v>
      </c>
      <c r="L203" s="148"/>
      <c r="M203" s="153"/>
      <c r="N203" s="154"/>
      <c r="O203" s="154"/>
      <c r="P203" s="155">
        <f>SUM(P204:P212)</f>
        <v>0</v>
      </c>
      <c r="Q203" s="154"/>
      <c r="R203" s="155">
        <f>SUM(R204:R212)</f>
        <v>0.28913247</v>
      </c>
      <c r="S203" s="154"/>
      <c r="T203" s="156">
        <f>SUM(T204:T212)</f>
        <v>0</v>
      </c>
      <c r="AR203" s="149" t="s">
        <v>85</v>
      </c>
      <c r="AT203" s="157" t="s">
        <v>76</v>
      </c>
      <c r="AU203" s="157" t="s">
        <v>8</v>
      </c>
      <c r="AY203" s="149" t="s">
        <v>140</v>
      </c>
      <c r="BK203" s="158">
        <f>SUM(BK204:BK212)</f>
        <v>0</v>
      </c>
    </row>
    <row r="204" spans="1:65" s="2" customFormat="1" ht="24" customHeight="1">
      <c r="A204" s="32"/>
      <c r="B204" s="161"/>
      <c r="C204" s="162" t="s">
        <v>289</v>
      </c>
      <c r="D204" s="162" t="s">
        <v>143</v>
      </c>
      <c r="E204" s="163" t="s">
        <v>290</v>
      </c>
      <c r="F204" s="164" t="s">
        <v>291</v>
      </c>
      <c r="G204" s="165" t="s">
        <v>146</v>
      </c>
      <c r="H204" s="166">
        <v>35</v>
      </c>
      <c r="I204" s="167"/>
      <c r="J204" s="168">
        <f>ROUND(I204*H204,0)</f>
        <v>0</v>
      </c>
      <c r="K204" s="164" t="s">
        <v>147</v>
      </c>
      <c r="L204" s="33"/>
      <c r="M204" s="169" t="s">
        <v>1</v>
      </c>
      <c r="N204" s="170" t="s">
        <v>43</v>
      </c>
      <c r="O204" s="58"/>
      <c r="P204" s="171">
        <f>O204*H204</f>
        <v>0</v>
      </c>
      <c r="Q204" s="171">
        <v>0.0045225</v>
      </c>
      <c r="R204" s="171">
        <f>Q204*H204</f>
        <v>0.1582875</v>
      </c>
      <c r="S204" s="171">
        <v>0</v>
      </c>
      <c r="T204" s="172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3" t="s">
        <v>219</v>
      </c>
      <c r="AT204" s="173" t="s">
        <v>143</v>
      </c>
      <c r="AU204" s="173" t="s">
        <v>85</v>
      </c>
      <c r="AY204" s="17" t="s">
        <v>140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7" t="s">
        <v>85</v>
      </c>
      <c r="BK204" s="174">
        <f>ROUND(I204*H204,0)</f>
        <v>0</v>
      </c>
      <c r="BL204" s="17" t="s">
        <v>219</v>
      </c>
      <c r="BM204" s="173" t="s">
        <v>292</v>
      </c>
    </row>
    <row r="205" spans="2:51" s="13" customFormat="1" ht="11.25">
      <c r="B205" s="175"/>
      <c r="D205" s="176" t="s">
        <v>150</v>
      </c>
      <c r="E205" s="177" t="s">
        <v>1</v>
      </c>
      <c r="F205" s="178" t="s">
        <v>88</v>
      </c>
      <c r="H205" s="179">
        <v>35</v>
      </c>
      <c r="I205" s="180"/>
      <c r="L205" s="175"/>
      <c r="M205" s="181"/>
      <c r="N205" s="182"/>
      <c r="O205" s="182"/>
      <c r="P205" s="182"/>
      <c r="Q205" s="182"/>
      <c r="R205" s="182"/>
      <c r="S205" s="182"/>
      <c r="T205" s="183"/>
      <c r="AT205" s="177" t="s">
        <v>150</v>
      </c>
      <c r="AU205" s="177" t="s">
        <v>85</v>
      </c>
      <c r="AV205" s="13" t="s">
        <v>85</v>
      </c>
      <c r="AW205" s="13" t="s">
        <v>33</v>
      </c>
      <c r="AX205" s="13" t="s">
        <v>8</v>
      </c>
      <c r="AY205" s="177" t="s">
        <v>140</v>
      </c>
    </row>
    <row r="206" spans="1:65" s="2" customFormat="1" ht="24" customHeight="1">
      <c r="A206" s="32"/>
      <c r="B206" s="161"/>
      <c r="C206" s="162" t="s">
        <v>293</v>
      </c>
      <c r="D206" s="162" t="s">
        <v>143</v>
      </c>
      <c r="E206" s="163" t="s">
        <v>294</v>
      </c>
      <c r="F206" s="164" t="s">
        <v>295</v>
      </c>
      <c r="G206" s="165" t="s">
        <v>146</v>
      </c>
      <c r="H206" s="166">
        <v>28.932</v>
      </c>
      <c r="I206" s="167"/>
      <c r="J206" s="168">
        <f>ROUND(I206*H206,0)</f>
        <v>0</v>
      </c>
      <c r="K206" s="164" t="s">
        <v>147</v>
      </c>
      <c r="L206" s="33"/>
      <c r="M206" s="169" t="s">
        <v>1</v>
      </c>
      <c r="N206" s="170" t="s">
        <v>43</v>
      </c>
      <c r="O206" s="58"/>
      <c r="P206" s="171">
        <f>O206*H206</f>
        <v>0</v>
      </c>
      <c r="Q206" s="171">
        <v>0.0045225</v>
      </c>
      <c r="R206" s="171">
        <f>Q206*H206</f>
        <v>0.13084496999999998</v>
      </c>
      <c r="S206" s="171">
        <v>0</v>
      </c>
      <c r="T206" s="17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3" t="s">
        <v>219</v>
      </c>
      <c r="AT206" s="173" t="s">
        <v>143</v>
      </c>
      <c r="AU206" s="173" t="s">
        <v>85</v>
      </c>
      <c r="AY206" s="17" t="s">
        <v>140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7" t="s">
        <v>85</v>
      </c>
      <c r="BK206" s="174">
        <f>ROUND(I206*H206,0)</f>
        <v>0</v>
      </c>
      <c r="BL206" s="17" t="s">
        <v>219</v>
      </c>
      <c r="BM206" s="173" t="s">
        <v>296</v>
      </c>
    </row>
    <row r="207" spans="2:51" s="13" customFormat="1" ht="11.25">
      <c r="B207" s="175"/>
      <c r="D207" s="176" t="s">
        <v>150</v>
      </c>
      <c r="E207" s="177" t="s">
        <v>1</v>
      </c>
      <c r="F207" s="178" t="s">
        <v>297</v>
      </c>
      <c r="H207" s="179">
        <v>10.836</v>
      </c>
      <c r="I207" s="180"/>
      <c r="L207" s="175"/>
      <c r="M207" s="181"/>
      <c r="N207" s="182"/>
      <c r="O207" s="182"/>
      <c r="P207" s="182"/>
      <c r="Q207" s="182"/>
      <c r="R207" s="182"/>
      <c r="S207" s="182"/>
      <c r="T207" s="183"/>
      <c r="AT207" s="177" t="s">
        <v>150</v>
      </c>
      <c r="AU207" s="177" t="s">
        <v>85</v>
      </c>
      <c r="AV207" s="13" t="s">
        <v>85</v>
      </c>
      <c r="AW207" s="13" t="s">
        <v>33</v>
      </c>
      <c r="AX207" s="13" t="s">
        <v>77</v>
      </c>
      <c r="AY207" s="177" t="s">
        <v>140</v>
      </c>
    </row>
    <row r="208" spans="2:51" s="13" customFormat="1" ht="11.25">
      <c r="B208" s="175"/>
      <c r="D208" s="176" t="s">
        <v>150</v>
      </c>
      <c r="E208" s="177" t="s">
        <v>1</v>
      </c>
      <c r="F208" s="178" t="s">
        <v>298</v>
      </c>
      <c r="H208" s="179">
        <v>7.512</v>
      </c>
      <c r="I208" s="180"/>
      <c r="L208" s="175"/>
      <c r="M208" s="181"/>
      <c r="N208" s="182"/>
      <c r="O208" s="182"/>
      <c r="P208" s="182"/>
      <c r="Q208" s="182"/>
      <c r="R208" s="182"/>
      <c r="S208" s="182"/>
      <c r="T208" s="183"/>
      <c r="AT208" s="177" t="s">
        <v>150</v>
      </c>
      <c r="AU208" s="177" t="s">
        <v>85</v>
      </c>
      <c r="AV208" s="13" t="s">
        <v>85</v>
      </c>
      <c r="AW208" s="13" t="s">
        <v>33</v>
      </c>
      <c r="AX208" s="13" t="s">
        <v>77</v>
      </c>
      <c r="AY208" s="177" t="s">
        <v>140</v>
      </c>
    </row>
    <row r="209" spans="2:51" s="13" customFormat="1" ht="11.25">
      <c r="B209" s="175"/>
      <c r="D209" s="176" t="s">
        <v>150</v>
      </c>
      <c r="E209" s="177" t="s">
        <v>1</v>
      </c>
      <c r="F209" s="178" t="s">
        <v>299</v>
      </c>
      <c r="H209" s="179">
        <v>3.528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150</v>
      </c>
      <c r="AU209" s="177" t="s">
        <v>85</v>
      </c>
      <c r="AV209" s="13" t="s">
        <v>85</v>
      </c>
      <c r="AW209" s="13" t="s">
        <v>33</v>
      </c>
      <c r="AX209" s="13" t="s">
        <v>77</v>
      </c>
      <c r="AY209" s="177" t="s">
        <v>140</v>
      </c>
    </row>
    <row r="210" spans="2:51" s="13" customFormat="1" ht="11.25">
      <c r="B210" s="175"/>
      <c r="D210" s="176" t="s">
        <v>150</v>
      </c>
      <c r="E210" s="177" t="s">
        <v>1</v>
      </c>
      <c r="F210" s="178" t="s">
        <v>300</v>
      </c>
      <c r="H210" s="179">
        <v>7.056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77" t="s">
        <v>150</v>
      </c>
      <c r="AU210" s="177" t="s">
        <v>85</v>
      </c>
      <c r="AV210" s="13" t="s">
        <v>85</v>
      </c>
      <c r="AW210" s="13" t="s">
        <v>33</v>
      </c>
      <c r="AX210" s="13" t="s">
        <v>77</v>
      </c>
      <c r="AY210" s="177" t="s">
        <v>140</v>
      </c>
    </row>
    <row r="211" spans="2:51" s="14" customFormat="1" ht="11.25">
      <c r="B211" s="184"/>
      <c r="D211" s="176" t="s">
        <v>150</v>
      </c>
      <c r="E211" s="185" t="s">
        <v>91</v>
      </c>
      <c r="F211" s="186" t="s">
        <v>170</v>
      </c>
      <c r="H211" s="187">
        <v>28.932</v>
      </c>
      <c r="I211" s="188"/>
      <c r="L211" s="184"/>
      <c r="M211" s="189"/>
      <c r="N211" s="190"/>
      <c r="O211" s="190"/>
      <c r="P211" s="190"/>
      <c r="Q211" s="190"/>
      <c r="R211" s="190"/>
      <c r="S211" s="190"/>
      <c r="T211" s="191"/>
      <c r="AT211" s="185" t="s">
        <v>150</v>
      </c>
      <c r="AU211" s="185" t="s">
        <v>85</v>
      </c>
      <c r="AV211" s="14" t="s">
        <v>154</v>
      </c>
      <c r="AW211" s="14" t="s">
        <v>33</v>
      </c>
      <c r="AX211" s="14" t="s">
        <v>8</v>
      </c>
      <c r="AY211" s="185" t="s">
        <v>140</v>
      </c>
    </row>
    <row r="212" spans="1:65" s="2" customFormat="1" ht="24" customHeight="1">
      <c r="A212" s="32"/>
      <c r="B212" s="161"/>
      <c r="C212" s="162" t="s">
        <v>301</v>
      </c>
      <c r="D212" s="162" t="s">
        <v>143</v>
      </c>
      <c r="E212" s="163" t="s">
        <v>302</v>
      </c>
      <c r="F212" s="164" t="s">
        <v>303</v>
      </c>
      <c r="G212" s="165" t="s">
        <v>264</v>
      </c>
      <c r="H212" s="166">
        <v>0.289</v>
      </c>
      <c r="I212" s="167"/>
      <c r="J212" s="168">
        <f>ROUND(I212*H212,0)</f>
        <v>0</v>
      </c>
      <c r="K212" s="164" t="s">
        <v>147</v>
      </c>
      <c r="L212" s="33"/>
      <c r="M212" s="169" t="s">
        <v>1</v>
      </c>
      <c r="N212" s="170" t="s">
        <v>43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219</v>
      </c>
      <c r="AT212" s="173" t="s">
        <v>143</v>
      </c>
      <c r="AU212" s="173" t="s">
        <v>85</v>
      </c>
      <c r="AY212" s="17" t="s">
        <v>140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7" t="s">
        <v>85</v>
      </c>
      <c r="BK212" s="174">
        <f>ROUND(I212*H212,0)</f>
        <v>0</v>
      </c>
      <c r="BL212" s="17" t="s">
        <v>219</v>
      </c>
      <c r="BM212" s="173" t="s">
        <v>304</v>
      </c>
    </row>
    <row r="213" spans="2:63" s="12" customFormat="1" ht="22.9" customHeight="1">
      <c r="B213" s="148"/>
      <c r="D213" s="149" t="s">
        <v>76</v>
      </c>
      <c r="E213" s="159" t="s">
        <v>305</v>
      </c>
      <c r="F213" s="159" t="s">
        <v>306</v>
      </c>
      <c r="I213" s="151"/>
      <c r="J213" s="160">
        <f>BK213</f>
        <v>0</v>
      </c>
      <c r="L213" s="148"/>
      <c r="M213" s="153"/>
      <c r="N213" s="154"/>
      <c r="O213" s="154"/>
      <c r="P213" s="155">
        <f>SUM(P214:P238)</f>
        <v>0</v>
      </c>
      <c r="Q213" s="154"/>
      <c r="R213" s="155">
        <f>SUM(R214:R238)</f>
        <v>0.300147054016</v>
      </c>
      <c r="S213" s="154"/>
      <c r="T213" s="156">
        <f>SUM(T214:T238)</f>
        <v>0</v>
      </c>
      <c r="AR213" s="149" t="s">
        <v>85</v>
      </c>
      <c r="AT213" s="157" t="s">
        <v>76</v>
      </c>
      <c r="AU213" s="157" t="s">
        <v>8</v>
      </c>
      <c r="AY213" s="149" t="s">
        <v>140</v>
      </c>
      <c r="BK213" s="158">
        <f>SUM(BK214:BK238)</f>
        <v>0</v>
      </c>
    </row>
    <row r="214" spans="1:65" s="2" customFormat="1" ht="24" customHeight="1">
      <c r="A214" s="32"/>
      <c r="B214" s="161"/>
      <c r="C214" s="162" t="s">
        <v>307</v>
      </c>
      <c r="D214" s="162" t="s">
        <v>143</v>
      </c>
      <c r="E214" s="163" t="s">
        <v>308</v>
      </c>
      <c r="F214" s="164" t="s">
        <v>309</v>
      </c>
      <c r="G214" s="165" t="s">
        <v>146</v>
      </c>
      <c r="H214" s="166">
        <v>63.932</v>
      </c>
      <c r="I214" s="167"/>
      <c r="J214" s="168">
        <f>ROUND(I214*H214,0)</f>
        <v>0</v>
      </c>
      <c r="K214" s="164" t="s">
        <v>147</v>
      </c>
      <c r="L214" s="33"/>
      <c r="M214" s="169" t="s">
        <v>1</v>
      </c>
      <c r="N214" s="170" t="s">
        <v>43</v>
      </c>
      <c r="O214" s="58"/>
      <c r="P214" s="171">
        <f>O214*H214</f>
        <v>0</v>
      </c>
      <c r="Q214" s="171">
        <v>3.3088E-05</v>
      </c>
      <c r="R214" s="171">
        <f>Q214*H214</f>
        <v>0.0021153820160000002</v>
      </c>
      <c r="S214" s="171">
        <v>0</v>
      </c>
      <c r="T214" s="17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3" t="s">
        <v>219</v>
      </c>
      <c r="AT214" s="173" t="s">
        <v>143</v>
      </c>
      <c r="AU214" s="173" t="s">
        <v>85</v>
      </c>
      <c r="AY214" s="17" t="s">
        <v>140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7" t="s">
        <v>85</v>
      </c>
      <c r="BK214" s="174">
        <f>ROUND(I214*H214,0)</f>
        <v>0</v>
      </c>
      <c r="BL214" s="17" t="s">
        <v>219</v>
      </c>
      <c r="BM214" s="173" t="s">
        <v>310</v>
      </c>
    </row>
    <row r="215" spans="2:51" s="13" customFormat="1" ht="11.25">
      <c r="B215" s="175"/>
      <c r="D215" s="176" t="s">
        <v>150</v>
      </c>
      <c r="E215" s="177" t="s">
        <v>1</v>
      </c>
      <c r="F215" s="178" t="s">
        <v>88</v>
      </c>
      <c r="H215" s="179">
        <v>35</v>
      </c>
      <c r="I215" s="180"/>
      <c r="L215" s="175"/>
      <c r="M215" s="181"/>
      <c r="N215" s="182"/>
      <c r="O215" s="182"/>
      <c r="P215" s="182"/>
      <c r="Q215" s="182"/>
      <c r="R215" s="182"/>
      <c r="S215" s="182"/>
      <c r="T215" s="183"/>
      <c r="AT215" s="177" t="s">
        <v>150</v>
      </c>
      <c r="AU215" s="177" t="s">
        <v>85</v>
      </c>
      <c r="AV215" s="13" t="s">
        <v>85</v>
      </c>
      <c r="AW215" s="13" t="s">
        <v>33</v>
      </c>
      <c r="AX215" s="13" t="s">
        <v>77</v>
      </c>
      <c r="AY215" s="177" t="s">
        <v>140</v>
      </c>
    </row>
    <row r="216" spans="2:51" s="13" customFormat="1" ht="11.25">
      <c r="B216" s="175"/>
      <c r="D216" s="176" t="s">
        <v>150</v>
      </c>
      <c r="E216" s="177" t="s">
        <v>1</v>
      </c>
      <c r="F216" s="178" t="s">
        <v>91</v>
      </c>
      <c r="H216" s="179">
        <v>28.932</v>
      </c>
      <c r="I216" s="180"/>
      <c r="L216" s="175"/>
      <c r="M216" s="181"/>
      <c r="N216" s="182"/>
      <c r="O216" s="182"/>
      <c r="P216" s="182"/>
      <c r="Q216" s="182"/>
      <c r="R216" s="182"/>
      <c r="S216" s="182"/>
      <c r="T216" s="183"/>
      <c r="AT216" s="177" t="s">
        <v>150</v>
      </c>
      <c r="AU216" s="177" t="s">
        <v>85</v>
      </c>
      <c r="AV216" s="13" t="s">
        <v>85</v>
      </c>
      <c r="AW216" s="13" t="s">
        <v>33</v>
      </c>
      <c r="AX216" s="13" t="s">
        <v>77</v>
      </c>
      <c r="AY216" s="177" t="s">
        <v>140</v>
      </c>
    </row>
    <row r="217" spans="2:51" s="14" customFormat="1" ht="11.25">
      <c r="B217" s="184"/>
      <c r="D217" s="176" t="s">
        <v>150</v>
      </c>
      <c r="E217" s="185" t="s">
        <v>1</v>
      </c>
      <c r="F217" s="186" t="s">
        <v>170</v>
      </c>
      <c r="H217" s="187">
        <v>63.932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150</v>
      </c>
      <c r="AU217" s="185" t="s">
        <v>85</v>
      </c>
      <c r="AV217" s="14" t="s">
        <v>154</v>
      </c>
      <c r="AW217" s="14" t="s">
        <v>33</v>
      </c>
      <c r="AX217" s="14" t="s">
        <v>8</v>
      </c>
      <c r="AY217" s="185" t="s">
        <v>140</v>
      </c>
    </row>
    <row r="218" spans="1:65" s="2" customFormat="1" ht="24" customHeight="1">
      <c r="A218" s="32"/>
      <c r="B218" s="161"/>
      <c r="C218" s="192" t="s">
        <v>311</v>
      </c>
      <c r="D218" s="192" t="s">
        <v>201</v>
      </c>
      <c r="E218" s="193" t="s">
        <v>312</v>
      </c>
      <c r="F218" s="194" t="s">
        <v>313</v>
      </c>
      <c r="G218" s="195" t="s">
        <v>146</v>
      </c>
      <c r="H218" s="196">
        <v>73.522</v>
      </c>
      <c r="I218" s="197"/>
      <c r="J218" s="198">
        <f>ROUND(I218*H218,0)</f>
        <v>0</v>
      </c>
      <c r="K218" s="194" t="s">
        <v>1</v>
      </c>
      <c r="L218" s="199"/>
      <c r="M218" s="200" t="s">
        <v>1</v>
      </c>
      <c r="N218" s="201" t="s">
        <v>43</v>
      </c>
      <c r="O218" s="58"/>
      <c r="P218" s="171">
        <f>O218*H218</f>
        <v>0</v>
      </c>
      <c r="Q218" s="171">
        <v>0.00254</v>
      </c>
      <c r="R218" s="171">
        <f>Q218*H218</f>
        <v>0.18674588000000003</v>
      </c>
      <c r="S218" s="171">
        <v>0</v>
      </c>
      <c r="T218" s="17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211</v>
      </c>
      <c r="AT218" s="173" t="s">
        <v>201</v>
      </c>
      <c r="AU218" s="173" t="s">
        <v>85</v>
      </c>
      <c r="AY218" s="17" t="s">
        <v>140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7" t="s">
        <v>85</v>
      </c>
      <c r="BK218" s="174">
        <f>ROUND(I218*H218,0)</f>
        <v>0</v>
      </c>
      <c r="BL218" s="17" t="s">
        <v>219</v>
      </c>
      <c r="BM218" s="173" t="s">
        <v>314</v>
      </c>
    </row>
    <row r="219" spans="2:51" s="13" customFormat="1" ht="11.25">
      <c r="B219" s="175"/>
      <c r="D219" s="176" t="s">
        <v>150</v>
      </c>
      <c r="E219" s="177" t="s">
        <v>1</v>
      </c>
      <c r="F219" s="178" t="s">
        <v>315</v>
      </c>
      <c r="H219" s="179">
        <v>40.25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150</v>
      </c>
      <c r="AU219" s="177" t="s">
        <v>85</v>
      </c>
      <c r="AV219" s="13" t="s">
        <v>85</v>
      </c>
      <c r="AW219" s="13" t="s">
        <v>33</v>
      </c>
      <c r="AX219" s="13" t="s">
        <v>77</v>
      </c>
      <c r="AY219" s="177" t="s">
        <v>140</v>
      </c>
    </row>
    <row r="220" spans="2:51" s="13" customFormat="1" ht="11.25">
      <c r="B220" s="175"/>
      <c r="D220" s="176" t="s">
        <v>150</v>
      </c>
      <c r="E220" s="177" t="s">
        <v>1</v>
      </c>
      <c r="F220" s="178" t="s">
        <v>316</v>
      </c>
      <c r="H220" s="179">
        <v>33.272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150</v>
      </c>
      <c r="AU220" s="177" t="s">
        <v>85</v>
      </c>
      <c r="AV220" s="13" t="s">
        <v>85</v>
      </c>
      <c r="AW220" s="13" t="s">
        <v>33</v>
      </c>
      <c r="AX220" s="13" t="s">
        <v>77</v>
      </c>
      <c r="AY220" s="177" t="s">
        <v>140</v>
      </c>
    </row>
    <row r="221" spans="2:51" s="14" customFormat="1" ht="11.25">
      <c r="B221" s="184"/>
      <c r="D221" s="176" t="s">
        <v>150</v>
      </c>
      <c r="E221" s="185" t="s">
        <v>1</v>
      </c>
      <c r="F221" s="186" t="s">
        <v>170</v>
      </c>
      <c r="H221" s="187">
        <v>73.522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150</v>
      </c>
      <c r="AU221" s="185" t="s">
        <v>85</v>
      </c>
      <c r="AV221" s="14" t="s">
        <v>154</v>
      </c>
      <c r="AW221" s="14" t="s">
        <v>33</v>
      </c>
      <c r="AX221" s="14" t="s">
        <v>8</v>
      </c>
      <c r="AY221" s="185" t="s">
        <v>140</v>
      </c>
    </row>
    <row r="222" spans="1:65" s="2" customFormat="1" ht="36" customHeight="1">
      <c r="A222" s="32"/>
      <c r="B222" s="161"/>
      <c r="C222" s="162" t="s">
        <v>211</v>
      </c>
      <c r="D222" s="162" t="s">
        <v>143</v>
      </c>
      <c r="E222" s="163" t="s">
        <v>317</v>
      </c>
      <c r="F222" s="164" t="s">
        <v>318</v>
      </c>
      <c r="G222" s="165" t="s">
        <v>164</v>
      </c>
      <c r="H222" s="166">
        <v>96.44</v>
      </c>
      <c r="I222" s="167"/>
      <c r="J222" s="168">
        <f>ROUND(I222*H222,0)</f>
        <v>0</v>
      </c>
      <c r="K222" s="164" t="s">
        <v>147</v>
      </c>
      <c r="L222" s="33"/>
      <c r="M222" s="169" t="s">
        <v>1</v>
      </c>
      <c r="N222" s="170" t="s">
        <v>43</v>
      </c>
      <c r="O222" s="58"/>
      <c r="P222" s="171">
        <f>O222*H222</f>
        <v>0</v>
      </c>
      <c r="Q222" s="171">
        <v>0.0006048</v>
      </c>
      <c r="R222" s="171">
        <f>Q222*H222</f>
        <v>0.058326911999999995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219</v>
      </c>
      <c r="AT222" s="173" t="s">
        <v>143</v>
      </c>
      <c r="AU222" s="173" t="s">
        <v>85</v>
      </c>
      <c r="AY222" s="17" t="s">
        <v>140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7" t="s">
        <v>85</v>
      </c>
      <c r="BK222" s="174">
        <f>ROUND(I222*H222,0)</f>
        <v>0</v>
      </c>
      <c r="BL222" s="17" t="s">
        <v>219</v>
      </c>
      <c r="BM222" s="173" t="s">
        <v>319</v>
      </c>
    </row>
    <row r="223" spans="2:51" s="13" customFormat="1" ht="11.25">
      <c r="B223" s="175"/>
      <c r="D223" s="176" t="s">
        <v>150</v>
      </c>
      <c r="E223" s="177" t="s">
        <v>1</v>
      </c>
      <c r="F223" s="178" t="s">
        <v>223</v>
      </c>
      <c r="H223" s="179">
        <v>36.12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77" t="s">
        <v>150</v>
      </c>
      <c r="AU223" s="177" t="s">
        <v>85</v>
      </c>
      <c r="AV223" s="13" t="s">
        <v>85</v>
      </c>
      <c r="AW223" s="13" t="s">
        <v>33</v>
      </c>
      <c r="AX223" s="13" t="s">
        <v>77</v>
      </c>
      <c r="AY223" s="177" t="s">
        <v>140</v>
      </c>
    </row>
    <row r="224" spans="2:51" s="13" customFormat="1" ht="11.25">
      <c r="B224" s="175"/>
      <c r="D224" s="176" t="s">
        <v>150</v>
      </c>
      <c r="E224" s="177" t="s">
        <v>1</v>
      </c>
      <c r="F224" s="178" t="s">
        <v>224</v>
      </c>
      <c r="H224" s="179">
        <v>25.04</v>
      </c>
      <c r="I224" s="180"/>
      <c r="L224" s="175"/>
      <c r="M224" s="181"/>
      <c r="N224" s="182"/>
      <c r="O224" s="182"/>
      <c r="P224" s="182"/>
      <c r="Q224" s="182"/>
      <c r="R224" s="182"/>
      <c r="S224" s="182"/>
      <c r="T224" s="183"/>
      <c r="AT224" s="177" t="s">
        <v>150</v>
      </c>
      <c r="AU224" s="177" t="s">
        <v>85</v>
      </c>
      <c r="AV224" s="13" t="s">
        <v>85</v>
      </c>
      <c r="AW224" s="13" t="s">
        <v>33</v>
      </c>
      <c r="AX224" s="13" t="s">
        <v>77</v>
      </c>
      <c r="AY224" s="177" t="s">
        <v>140</v>
      </c>
    </row>
    <row r="225" spans="2:51" s="13" customFormat="1" ht="11.25">
      <c r="B225" s="175"/>
      <c r="D225" s="176" t="s">
        <v>150</v>
      </c>
      <c r="E225" s="177" t="s">
        <v>1</v>
      </c>
      <c r="F225" s="178" t="s">
        <v>225</v>
      </c>
      <c r="H225" s="179">
        <v>11.76</v>
      </c>
      <c r="I225" s="180"/>
      <c r="L225" s="175"/>
      <c r="M225" s="181"/>
      <c r="N225" s="182"/>
      <c r="O225" s="182"/>
      <c r="P225" s="182"/>
      <c r="Q225" s="182"/>
      <c r="R225" s="182"/>
      <c r="S225" s="182"/>
      <c r="T225" s="183"/>
      <c r="AT225" s="177" t="s">
        <v>150</v>
      </c>
      <c r="AU225" s="177" t="s">
        <v>85</v>
      </c>
      <c r="AV225" s="13" t="s">
        <v>85</v>
      </c>
      <c r="AW225" s="13" t="s">
        <v>33</v>
      </c>
      <c r="AX225" s="13" t="s">
        <v>77</v>
      </c>
      <c r="AY225" s="177" t="s">
        <v>140</v>
      </c>
    </row>
    <row r="226" spans="2:51" s="13" customFormat="1" ht="11.25">
      <c r="B226" s="175"/>
      <c r="D226" s="176" t="s">
        <v>150</v>
      </c>
      <c r="E226" s="177" t="s">
        <v>1</v>
      </c>
      <c r="F226" s="178" t="s">
        <v>226</v>
      </c>
      <c r="H226" s="179">
        <v>23.52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150</v>
      </c>
      <c r="AU226" s="177" t="s">
        <v>85</v>
      </c>
      <c r="AV226" s="13" t="s">
        <v>85</v>
      </c>
      <c r="AW226" s="13" t="s">
        <v>33</v>
      </c>
      <c r="AX226" s="13" t="s">
        <v>77</v>
      </c>
      <c r="AY226" s="177" t="s">
        <v>140</v>
      </c>
    </row>
    <row r="227" spans="2:51" s="14" customFormat="1" ht="11.25">
      <c r="B227" s="184"/>
      <c r="D227" s="176" t="s">
        <v>150</v>
      </c>
      <c r="E227" s="185" t="s">
        <v>1</v>
      </c>
      <c r="F227" s="186" t="s">
        <v>170</v>
      </c>
      <c r="H227" s="187">
        <v>96.44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150</v>
      </c>
      <c r="AU227" s="185" t="s">
        <v>85</v>
      </c>
      <c r="AV227" s="14" t="s">
        <v>154</v>
      </c>
      <c r="AW227" s="14" t="s">
        <v>33</v>
      </c>
      <c r="AX227" s="14" t="s">
        <v>8</v>
      </c>
      <c r="AY227" s="185" t="s">
        <v>140</v>
      </c>
    </row>
    <row r="228" spans="1:65" s="2" customFormat="1" ht="36" customHeight="1">
      <c r="A228" s="32"/>
      <c r="B228" s="161"/>
      <c r="C228" s="162" t="s">
        <v>320</v>
      </c>
      <c r="D228" s="162" t="s">
        <v>143</v>
      </c>
      <c r="E228" s="163" t="s">
        <v>321</v>
      </c>
      <c r="F228" s="164" t="s">
        <v>322</v>
      </c>
      <c r="G228" s="165" t="s">
        <v>164</v>
      </c>
      <c r="H228" s="166">
        <v>13.6</v>
      </c>
      <c r="I228" s="167"/>
      <c r="J228" s="168">
        <f>ROUND(I228*H228,0)</f>
        <v>0</v>
      </c>
      <c r="K228" s="164" t="s">
        <v>147</v>
      </c>
      <c r="L228" s="33"/>
      <c r="M228" s="169" t="s">
        <v>1</v>
      </c>
      <c r="N228" s="170" t="s">
        <v>43</v>
      </c>
      <c r="O228" s="58"/>
      <c r="P228" s="171">
        <f>O228*H228</f>
        <v>0</v>
      </c>
      <c r="Q228" s="171">
        <v>0.0006048</v>
      </c>
      <c r="R228" s="171">
        <f>Q228*H228</f>
        <v>0.00822528</v>
      </c>
      <c r="S228" s="171">
        <v>0</v>
      </c>
      <c r="T228" s="17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3" t="s">
        <v>219</v>
      </c>
      <c r="AT228" s="173" t="s">
        <v>143</v>
      </c>
      <c r="AU228" s="173" t="s">
        <v>85</v>
      </c>
      <c r="AY228" s="17" t="s">
        <v>140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7" t="s">
        <v>85</v>
      </c>
      <c r="BK228" s="174">
        <f>ROUND(I228*H228,0)</f>
        <v>0</v>
      </c>
      <c r="BL228" s="17" t="s">
        <v>219</v>
      </c>
      <c r="BM228" s="173" t="s">
        <v>323</v>
      </c>
    </row>
    <row r="229" spans="2:51" s="13" customFormat="1" ht="22.5">
      <c r="B229" s="175"/>
      <c r="D229" s="176" t="s">
        <v>150</v>
      </c>
      <c r="E229" s="177" t="s">
        <v>1</v>
      </c>
      <c r="F229" s="178" t="s">
        <v>324</v>
      </c>
      <c r="H229" s="179">
        <v>13.6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150</v>
      </c>
      <c r="AU229" s="177" t="s">
        <v>85</v>
      </c>
      <c r="AV229" s="13" t="s">
        <v>85</v>
      </c>
      <c r="AW229" s="13" t="s">
        <v>33</v>
      </c>
      <c r="AX229" s="13" t="s">
        <v>77</v>
      </c>
      <c r="AY229" s="177" t="s">
        <v>140</v>
      </c>
    </row>
    <row r="230" spans="2:51" s="14" customFormat="1" ht="11.25">
      <c r="B230" s="184"/>
      <c r="D230" s="176" t="s">
        <v>150</v>
      </c>
      <c r="E230" s="185" t="s">
        <v>1</v>
      </c>
      <c r="F230" s="186" t="s">
        <v>170</v>
      </c>
      <c r="H230" s="187">
        <v>13.6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5" t="s">
        <v>150</v>
      </c>
      <c r="AU230" s="185" t="s">
        <v>85</v>
      </c>
      <c r="AV230" s="14" t="s">
        <v>154</v>
      </c>
      <c r="AW230" s="14" t="s">
        <v>33</v>
      </c>
      <c r="AX230" s="14" t="s">
        <v>8</v>
      </c>
      <c r="AY230" s="185" t="s">
        <v>140</v>
      </c>
    </row>
    <row r="231" spans="1:65" s="2" customFormat="1" ht="24" customHeight="1">
      <c r="A231" s="32"/>
      <c r="B231" s="161"/>
      <c r="C231" s="162" t="s">
        <v>325</v>
      </c>
      <c r="D231" s="162" t="s">
        <v>143</v>
      </c>
      <c r="E231" s="163" t="s">
        <v>326</v>
      </c>
      <c r="F231" s="164" t="s">
        <v>327</v>
      </c>
      <c r="G231" s="165" t="s">
        <v>164</v>
      </c>
      <c r="H231" s="166">
        <v>82.84</v>
      </c>
      <c r="I231" s="167"/>
      <c r="J231" s="168">
        <f>ROUND(I231*H231,0)</f>
        <v>0</v>
      </c>
      <c r="K231" s="164" t="s">
        <v>147</v>
      </c>
      <c r="L231" s="33"/>
      <c r="M231" s="169" t="s">
        <v>1</v>
      </c>
      <c r="N231" s="170" t="s">
        <v>43</v>
      </c>
      <c r="O231" s="58"/>
      <c r="P231" s="171">
        <f>O231*H231</f>
        <v>0</v>
      </c>
      <c r="Q231" s="171">
        <v>0.00054</v>
      </c>
      <c r="R231" s="171">
        <f>Q231*H231</f>
        <v>0.044733600000000005</v>
      </c>
      <c r="S231" s="171">
        <v>0</v>
      </c>
      <c r="T231" s="17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3" t="s">
        <v>219</v>
      </c>
      <c r="AT231" s="173" t="s">
        <v>143</v>
      </c>
      <c r="AU231" s="173" t="s">
        <v>85</v>
      </c>
      <c r="AY231" s="17" t="s">
        <v>140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7" t="s">
        <v>85</v>
      </c>
      <c r="BK231" s="174">
        <f>ROUND(I231*H231,0)</f>
        <v>0</v>
      </c>
      <c r="BL231" s="17" t="s">
        <v>219</v>
      </c>
      <c r="BM231" s="173" t="s">
        <v>328</v>
      </c>
    </row>
    <row r="232" spans="2:51" s="13" customFormat="1" ht="11.25">
      <c r="B232" s="175"/>
      <c r="D232" s="176" t="s">
        <v>150</v>
      </c>
      <c r="E232" s="177" t="s">
        <v>1</v>
      </c>
      <c r="F232" s="178" t="s">
        <v>223</v>
      </c>
      <c r="H232" s="179">
        <v>36.12</v>
      </c>
      <c r="I232" s="180"/>
      <c r="L232" s="175"/>
      <c r="M232" s="181"/>
      <c r="N232" s="182"/>
      <c r="O232" s="182"/>
      <c r="P232" s="182"/>
      <c r="Q232" s="182"/>
      <c r="R232" s="182"/>
      <c r="S232" s="182"/>
      <c r="T232" s="183"/>
      <c r="AT232" s="177" t="s">
        <v>150</v>
      </c>
      <c r="AU232" s="177" t="s">
        <v>85</v>
      </c>
      <c r="AV232" s="13" t="s">
        <v>85</v>
      </c>
      <c r="AW232" s="13" t="s">
        <v>33</v>
      </c>
      <c r="AX232" s="13" t="s">
        <v>77</v>
      </c>
      <c r="AY232" s="177" t="s">
        <v>140</v>
      </c>
    </row>
    <row r="233" spans="2:51" s="13" customFormat="1" ht="11.25">
      <c r="B233" s="175"/>
      <c r="D233" s="176" t="s">
        <v>150</v>
      </c>
      <c r="E233" s="177" t="s">
        <v>1</v>
      </c>
      <c r="F233" s="178" t="s">
        <v>224</v>
      </c>
      <c r="H233" s="179">
        <v>25.04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77" t="s">
        <v>150</v>
      </c>
      <c r="AU233" s="177" t="s">
        <v>85</v>
      </c>
      <c r="AV233" s="13" t="s">
        <v>85</v>
      </c>
      <c r="AW233" s="13" t="s">
        <v>33</v>
      </c>
      <c r="AX233" s="13" t="s">
        <v>77</v>
      </c>
      <c r="AY233" s="177" t="s">
        <v>140</v>
      </c>
    </row>
    <row r="234" spans="2:51" s="13" customFormat="1" ht="11.25">
      <c r="B234" s="175"/>
      <c r="D234" s="176" t="s">
        <v>150</v>
      </c>
      <c r="E234" s="177" t="s">
        <v>1</v>
      </c>
      <c r="F234" s="178" t="s">
        <v>225</v>
      </c>
      <c r="H234" s="179">
        <v>11.76</v>
      </c>
      <c r="I234" s="180"/>
      <c r="L234" s="175"/>
      <c r="M234" s="181"/>
      <c r="N234" s="182"/>
      <c r="O234" s="182"/>
      <c r="P234" s="182"/>
      <c r="Q234" s="182"/>
      <c r="R234" s="182"/>
      <c r="S234" s="182"/>
      <c r="T234" s="183"/>
      <c r="AT234" s="177" t="s">
        <v>150</v>
      </c>
      <c r="AU234" s="177" t="s">
        <v>85</v>
      </c>
      <c r="AV234" s="13" t="s">
        <v>85</v>
      </c>
      <c r="AW234" s="13" t="s">
        <v>33</v>
      </c>
      <c r="AX234" s="13" t="s">
        <v>77</v>
      </c>
      <c r="AY234" s="177" t="s">
        <v>140</v>
      </c>
    </row>
    <row r="235" spans="2:51" s="13" customFormat="1" ht="11.25">
      <c r="B235" s="175"/>
      <c r="D235" s="176" t="s">
        <v>150</v>
      </c>
      <c r="E235" s="177" t="s">
        <v>1</v>
      </c>
      <c r="F235" s="178" t="s">
        <v>226</v>
      </c>
      <c r="H235" s="179">
        <v>23.52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77" t="s">
        <v>150</v>
      </c>
      <c r="AU235" s="177" t="s">
        <v>85</v>
      </c>
      <c r="AV235" s="13" t="s">
        <v>85</v>
      </c>
      <c r="AW235" s="13" t="s">
        <v>33</v>
      </c>
      <c r="AX235" s="13" t="s">
        <v>77</v>
      </c>
      <c r="AY235" s="177" t="s">
        <v>140</v>
      </c>
    </row>
    <row r="236" spans="2:51" s="13" customFormat="1" ht="11.25">
      <c r="B236" s="175"/>
      <c r="D236" s="176" t="s">
        <v>150</v>
      </c>
      <c r="E236" s="177" t="s">
        <v>1</v>
      </c>
      <c r="F236" s="178" t="s">
        <v>329</v>
      </c>
      <c r="H236" s="179">
        <v>-13.6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150</v>
      </c>
      <c r="AU236" s="177" t="s">
        <v>85</v>
      </c>
      <c r="AV236" s="13" t="s">
        <v>85</v>
      </c>
      <c r="AW236" s="13" t="s">
        <v>33</v>
      </c>
      <c r="AX236" s="13" t="s">
        <v>77</v>
      </c>
      <c r="AY236" s="177" t="s">
        <v>140</v>
      </c>
    </row>
    <row r="237" spans="2:51" s="14" customFormat="1" ht="11.25">
      <c r="B237" s="184"/>
      <c r="D237" s="176" t="s">
        <v>150</v>
      </c>
      <c r="E237" s="185" t="s">
        <v>1</v>
      </c>
      <c r="F237" s="186" t="s">
        <v>170</v>
      </c>
      <c r="H237" s="187">
        <v>82.84</v>
      </c>
      <c r="I237" s="188"/>
      <c r="L237" s="184"/>
      <c r="M237" s="189"/>
      <c r="N237" s="190"/>
      <c r="O237" s="190"/>
      <c r="P237" s="190"/>
      <c r="Q237" s="190"/>
      <c r="R237" s="190"/>
      <c r="S237" s="190"/>
      <c r="T237" s="191"/>
      <c r="AT237" s="185" t="s">
        <v>150</v>
      </c>
      <c r="AU237" s="185" t="s">
        <v>85</v>
      </c>
      <c r="AV237" s="14" t="s">
        <v>154</v>
      </c>
      <c r="AW237" s="14" t="s">
        <v>33</v>
      </c>
      <c r="AX237" s="14" t="s">
        <v>8</v>
      </c>
      <c r="AY237" s="185" t="s">
        <v>140</v>
      </c>
    </row>
    <row r="238" spans="1:65" s="2" customFormat="1" ht="24" customHeight="1">
      <c r="A238" s="32"/>
      <c r="B238" s="161"/>
      <c r="C238" s="162" t="s">
        <v>90</v>
      </c>
      <c r="D238" s="162" t="s">
        <v>143</v>
      </c>
      <c r="E238" s="163" t="s">
        <v>330</v>
      </c>
      <c r="F238" s="164" t="s">
        <v>331</v>
      </c>
      <c r="G238" s="165" t="s">
        <v>264</v>
      </c>
      <c r="H238" s="166">
        <v>0.3</v>
      </c>
      <c r="I238" s="167"/>
      <c r="J238" s="168">
        <f>ROUND(I238*H238,0)</f>
        <v>0</v>
      </c>
      <c r="K238" s="164" t="s">
        <v>147</v>
      </c>
      <c r="L238" s="33"/>
      <c r="M238" s="169" t="s">
        <v>1</v>
      </c>
      <c r="N238" s="170" t="s">
        <v>43</v>
      </c>
      <c r="O238" s="58"/>
      <c r="P238" s="171">
        <f>O238*H238</f>
        <v>0</v>
      </c>
      <c r="Q238" s="171">
        <v>0</v>
      </c>
      <c r="R238" s="171">
        <f>Q238*H238</f>
        <v>0</v>
      </c>
      <c r="S238" s="171">
        <v>0</v>
      </c>
      <c r="T238" s="172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3" t="s">
        <v>219</v>
      </c>
      <c r="AT238" s="173" t="s">
        <v>143</v>
      </c>
      <c r="AU238" s="173" t="s">
        <v>85</v>
      </c>
      <c r="AY238" s="17" t="s">
        <v>140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7" t="s">
        <v>85</v>
      </c>
      <c r="BK238" s="174">
        <f>ROUND(I238*H238,0)</f>
        <v>0</v>
      </c>
      <c r="BL238" s="17" t="s">
        <v>219</v>
      </c>
      <c r="BM238" s="173" t="s">
        <v>332</v>
      </c>
    </row>
    <row r="239" spans="2:63" s="12" customFormat="1" ht="22.9" customHeight="1">
      <c r="B239" s="148"/>
      <c r="D239" s="149" t="s">
        <v>76</v>
      </c>
      <c r="E239" s="159" t="s">
        <v>333</v>
      </c>
      <c r="F239" s="159" t="s">
        <v>334</v>
      </c>
      <c r="I239" s="151"/>
      <c r="J239" s="160">
        <f>BK239</f>
        <v>0</v>
      </c>
      <c r="L239" s="148"/>
      <c r="M239" s="153"/>
      <c r="N239" s="154"/>
      <c r="O239" s="154"/>
      <c r="P239" s="155">
        <f>SUM(P240:P241)</f>
        <v>0</v>
      </c>
      <c r="Q239" s="154"/>
      <c r="R239" s="155">
        <f>SUM(R240:R241)</f>
        <v>0.0089088</v>
      </c>
      <c r="S239" s="154"/>
      <c r="T239" s="156">
        <f>SUM(T240:T241)</f>
        <v>0</v>
      </c>
      <c r="AR239" s="149" t="s">
        <v>85</v>
      </c>
      <c r="AT239" s="157" t="s">
        <v>76</v>
      </c>
      <c r="AU239" s="157" t="s">
        <v>8</v>
      </c>
      <c r="AY239" s="149" t="s">
        <v>140</v>
      </c>
      <c r="BK239" s="158">
        <f>SUM(BK240:BK241)</f>
        <v>0</v>
      </c>
    </row>
    <row r="240" spans="1:65" s="2" customFormat="1" ht="16.5" customHeight="1">
      <c r="A240" s="32"/>
      <c r="B240" s="161"/>
      <c r="C240" s="162" t="s">
        <v>335</v>
      </c>
      <c r="D240" s="162" t="s">
        <v>143</v>
      </c>
      <c r="E240" s="163" t="s">
        <v>336</v>
      </c>
      <c r="F240" s="164" t="s">
        <v>337</v>
      </c>
      <c r="G240" s="165" t="s">
        <v>164</v>
      </c>
      <c r="H240" s="166">
        <v>16</v>
      </c>
      <c r="I240" s="167"/>
      <c r="J240" s="168">
        <f>ROUND(I240*H240,0)</f>
        <v>0</v>
      </c>
      <c r="K240" s="164" t="s">
        <v>147</v>
      </c>
      <c r="L240" s="33"/>
      <c r="M240" s="169" t="s">
        <v>1</v>
      </c>
      <c r="N240" s="170" t="s">
        <v>43</v>
      </c>
      <c r="O240" s="58"/>
      <c r="P240" s="171">
        <f>O240*H240</f>
        <v>0</v>
      </c>
      <c r="Q240" s="171">
        <v>0.0005568</v>
      </c>
      <c r="R240" s="171">
        <f>Q240*H240</f>
        <v>0.0089088</v>
      </c>
      <c r="S240" s="171">
        <v>0</v>
      </c>
      <c r="T240" s="17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3" t="s">
        <v>219</v>
      </c>
      <c r="AT240" s="173" t="s">
        <v>143</v>
      </c>
      <c r="AU240" s="173" t="s">
        <v>85</v>
      </c>
      <c r="AY240" s="17" t="s">
        <v>140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7" t="s">
        <v>85</v>
      </c>
      <c r="BK240" s="174">
        <f>ROUND(I240*H240,0)</f>
        <v>0</v>
      </c>
      <c r="BL240" s="17" t="s">
        <v>219</v>
      </c>
      <c r="BM240" s="173" t="s">
        <v>338</v>
      </c>
    </row>
    <row r="241" spans="2:51" s="13" customFormat="1" ht="11.25">
      <c r="B241" s="175"/>
      <c r="D241" s="176" t="s">
        <v>150</v>
      </c>
      <c r="E241" s="177" t="s">
        <v>1</v>
      </c>
      <c r="F241" s="178" t="s">
        <v>339</v>
      </c>
      <c r="H241" s="179">
        <v>16</v>
      </c>
      <c r="I241" s="180"/>
      <c r="L241" s="175"/>
      <c r="M241" s="181"/>
      <c r="N241" s="182"/>
      <c r="O241" s="182"/>
      <c r="P241" s="182"/>
      <c r="Q241" s="182"/>
      <c r="R241" s="182"/>
      <c r="S241" s="182"/>
      <c r="T241" s="183"/>
      <c r="AT241" s="177" t="s">
        <v>150</v>
      </c>
      <c r="AU241" s="177" t="s">
        <v>85</v>
      </c>
      <c r="AV241" s="13" t="s">
        <v>85</v>
      </c>
      <c r="AW241" s="13" t="s">
        <v>33</v>
      </c>
      <c r="AX241" s="13" t="s">
        <v>8</v>
      </c>
      <c r="AY241" s="177" t="s">
        <v>140</v>
      </c>
    </row>
    <row r="242" spans="2:63" s="12" customFormat="1" ht="22.9" customHeight="1">
      <c r="B242" s="148"/>
      <c r="D242" s="149" t="s">
        <v>76</v>
      </c>
      <c r="E242" s="159" t="s">
        <v>340</v>
      </c>
      <c r="F242" s="159" t="s">
        <v>341</v>
      </c>
      <c r="I242" s="151"/>
      <c r="J242" s="160">
        <f>BK242</f>
        <v>0</v>
      </c>
      <c r="L242" s="148"/>
      <c r="M242" s="153"/>
      <c r="N242" s="154"/>
      <c r="O242" s="154"/>
      <c r="P242" s="155">
        <f>SUM(P243:P253)</f>
        <v>0</v>
      </c>
      <c r="Q242" s="154"/>
      <c r="R242" s="155">
        <f>SUM(R243:R253)</f>
        <v>0.13888899999999998</v>
      </c>
      <c r="S242" s="154"/>
      <c r="T242" s="156">
        <f>SUM(T243:T253)</f>
        <v>0.0646148</v>
      </c>
      <c r="AR242" s="149" t="s">
        <v>85</v>
      </c>
      <c r="AT242" s="157" t="s">
        <v>76</v>
      </c>
      <c r="AU242" s="157" t="s">
        <v>8</v>
      </c>
      <c r="AY242" s="149" t="s">
        <v>140</v>
      </c>
      <c r="BK242" s="158">
        <f>SUM(BK243:BK253)</f>
        <v>0</v>
      </c>
    </row>
    <row r="243" spans="1:65" s="2" customFormat="1" ht="16.5" customHeight="1">
      <c r="A243" s="32"/>
      <c r="B243" s="161"/>
      <c r="C243" s="162" t="s">
        <v>342</v>
      </c>
      <c r="D243" s="162" t="s">
        <v>143</v>
      </c>
      <c r="E243" s="163" t="s">
        <v>343</v>
      </c>
      <c r="F243" s="164" t="s">
        <v>344</v>
      </c>
      <c r="G243" s="165" t="s">
        <v>164</v>
      </c>
      <c r="H243" s="166">
        <v>96.44</v>
      </c>
      <c r="I243" s="167"/>
      <c r="J243" s="168">
        <f>ROUND(I243*H243,0)</f>
        <v>0</v>
      </c>
      <c r="K243" s="164" t="s">
        <v>147</v>
      </c>
      <c r="L243" s="33"/>
      <c r="M243" s="169" t="s">
        <v>1</v>
      </c>
      <c r="N243" s="170" t="s">
        <v>43</v>
      </c>
      <c r="O243" s="58"/>
      <c r="P243" s="171">
        <f>O243*H243</f>
        <v>0</v>
      </c>
      <c r="Q243" s="171">
        <v>0</v>
      </c>
      <c r="R243" s="171">
        <f>Q243*H243</f>
        <v>0</v>
      </c>
      <c r="S243" s="171">
        <v>0.00067</v>
      </c>
      <c r="T243" s="172">
        <f>S243*H243</f>
        <v>0.0646148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3" t="s">
        <v>219</v>
      </c>
      <c r="AT243" s="173" t="s">
        <v>143</v>
      </c>
      <c r="AU243" s="173" t="s">
        <v>85</v>
      </c>
      <c r="AY243" s="17" t="s">
        <v>140</v>
      </c>
      <c r="BE243" s="174">
        <f>IF(N243="základní",J243,0)</f>
        <v>0</v>
      </c>
      <c r="BF243" s="174">
        <f>IF(N243="snížená",J243,0)</f>
        <v>0</v>
      </c>
      <c r="BG243" s="174">
        <f>IF(N243="zákl. přenesená",J243,0)</f>
        <v>0</v>
      </c>
      <c r="BH243" s="174">
        <f>IF(N243="sníž. přenesená",J243,0)</f>
        <v>0</v>
      </c>
      <c r="BI243" s="174">
        <f>IF(N243="nulová",J243,0)</f>
        <v>0</v>
      </c>
      <c r="BJ243" s="17" t="s">
        <v>85</v>
      </c>
      <c r="BK243" s="174">
        <f>ROUND(I243*H243,0)</f>
        <v>0</v>
      </c>
      <c r="BL243" s="17" t="s">
        <v>219</v>
      </c>
      <c r="BM243" s="173" t="s">
        <v>345</v>
      </c>
    </row>
    <row r="244" spans="2:51" s="13" customFormat="1" ht="11.25">
      <c r="B244" s="175"/>
      <c r="D244" s="176" t="s">
        <v>150</v>
      </c>
      <c r="E244" s="177" t="s">
        <v>1</v>
      </c>
      <c r="F244" s="178" t="s">
        <v>223</v>
      </c>
      <c r="H244" s="179">
        <v>36.12</v>
      </c>
      <c r="I244" s="180"/>
      <c r="L244" s="175"/>
      <c r="M244" s="181"/>
      <c r="N244" s="182"/>
      <c r="O244" s="182"/>
      <c r="P244" s="182"/>
      <c r="Q244" s="182"/>
      <c r="R244" s="182"/>
      <c r="S244" s="182"/>
      <c r="T244" s="183"/>
      <c r="AT244" s="177" t="s">
        <v>150</v>
      </c>
      <c r="AU244" s="177" t="s">
        <v>85</v>
      </c>
      <c r="AV244" s="13" t="s">
        <v>85</v>
      </c>
      <c r="AW244" s="13" t="s">
        <v>33</v>
      </c>
      <c r="AX244" s="13" t="s">
        <v>77</v>
      </c>
      <c r="AY244" s="177" t="s">
        <v>140</v>
      </c>
    </row>
    <row r="245" spans="2:51" s="13" customFormat="1" ht="11.25">
      <c r="B245" s="175"/>
      <c r="D245" s="176" t="s">
        <v>150</v>
      </c>
      <c r="E245" s="177" t="s">
        <v>1</v>
      </c>
      <c r="F245" s="178" t="s">
        <v>224</v>
      </c>
      <c r="H245" s="179">
        <v>25.04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150</v>
      </c>
      <c r="AU245" s="177" t="s">
        <v>85</v>
      </c>
      <c r="AV245" s="13" t="s">
        <v>85</v>
      </c>
      <c r="AW245" s="13" t="s">
        <v>33</v>
      </c>
      <c r="AX245" s="13" t="s">
        <v>77</v>
      </c>
      <c r="AY245" s="177" t="s">
        <v>140</v>
      </c>
    </row>
    <row r="246" spans="2:51" s="13" customFormat="1" ht="11.25">
      <c r="B246" s="175"/>
      <c r="D246" s="176" t="s">
        <v>150</v>
      </c>
      <c r="E246" s="177" t="s">
        <v>1</v>
      </c>
      <c r="F246" s="178" t="s">
        <v>225</v>
      </c>
      <c r="H246" s="179">
        <v>11.76</v>
      </c>
      <c r="I246" s="180"/>
      <c r="L246" s="175"/>
      <c r="M246" s="181"/>
      <c r="N246" s="182"/>
      <c r="O246" s="182"/>
      <c r="P246" s="182"/>
      <c r="Q246" s="182"/>
      <c r="R246" s="182"/>
      <c r="S246" s="182"/>
      <c r="T246" s="183"/>
      <c r="AT246" s="177" t="s">
        <v>150</v>
      </c>
      <c r="AU246" s="177" t="s">
        <v>85</v>
      </c>
      <c r="AV246" s="13" t="s">
        <v>85</v>
      </c>
      <c r="AW246" s="13" t="s">
        <v>33</v>
      </c>
      <c r="AX246" s="13" t="s">
        <v>77</v>
      </c>
      <c r="AY246" s="177" t="s">
        <v>140</v>
      </c>
    </row>
    <row r="247" spans="2:51" s="13" customFormat="1" ht="11.25">
      <c r="B247" s="175"/>
      <c r="D247" s="176" t="s">
        <v>150</v>
      </c>
      <c r="E247" s="177" t="s">
        <v>1</v>
      </c>
      <c r="F247" s="178" t="s">
        <v>226</v>
      </c>
      <c r="H247" s="179">
        <v>23.52</v>
      </c>
      <c r="I247" s="180"/>
      <c r="L247" s="175"/>
      <c r="M247" s="181"/>
      <c r="N247" s="182"/>
      <c r="O247" s="182"/>
      <c r="P247" s="182"/>
      <c r="Q247" s="182"/>
      <c r="R247" s="182"/>
      <c r="S247" s="182"/>
      <c r="T247" s="183"/>
      <c r="AT247" s="177" t="s">
        <v>150</v>
      </c>
      <c r="AU247" s="177" t="s">
        <v>85</v>
      </c>
      <c r="AV247" s="13" t="s">
        <v>85</v>
      </c>
      <c r="AW247" s="13" t="s">
        <v>33</v>
      </c>
      <c r="AX247" s="13" t="s">
        <v>77</v>
      </c>
      <c r="AY247" s="177" t="s">
        <v>140</v>
      </c>
    </row>
    <row r="248" spans="2:51" s="14" customFormat="1" ht="11.25">
      <c r="B248" s="184"/>
      <c r="D248" s="176" t="s">
        <v>150</v>
      </c>
      <c r="E248" s="185" t="s">
        <v>1</v>
      </c>
      <c r="F248" s="186" t="s">
        <v>170</v>
      </c>
      <c r="H248" s="187">
        <v>96.44</v>
      </c>
      <c r="I248" s="188"/>
      <c r="L248" s="184"/>
      <c r="M248" s="189"/>
      <c r="N248" s="190"/>
      <c r="O248" s="190"/>
      <c r="P248" s="190"/>
      <c r="Q248" s="190"/>
      <c r="R248" s="190"/>
      <c r="S248" s="190"/>
      <c r="T248" s="191"/>
      <c r="AT248" s="185" t="s">
        <v>150</v>
      </c>
      <c r="AU248" s="185" t="s">
        <v>85</v>
      </c>
      <c r="AV248" s="14" t="s">
        <v>154</v>
      </c>
      <c r="AW248" s="14" t="s">
        <v>33</v>
      </c>
      <c r="AX248" s="14" t="s">
        <v>8</v>
      </c>
      <c r="AY248" s="185" t="s">
        <v>140</v>
      </c>
    </row>
    <row r="249" spans="1:65" s="2" customFormat="1" ht="24" customHeight="1">
      <c r="A249" s="32"/>
      <c r="B249" s="161"/>
      <c r="C249" s="162" t="s">
        <v>346</v>
      </c>
      <c r="D249" s="162" t="s">
        <v>143</v>
      </c>
      <c r="E249" s="163" t="s">
        <v>347</v>
      </c>
      <c r="F249" s="164" t="s">
        <v>348</v>
      </c>
      <c r="G249" s="165" t="s">
        <v>164</v>
      </c>
      <c r="H249" s="166">
        <v>12.8</v>
      </c>
      <c r="I249" s="167"/>
      <c r="J249" s="168">
        <f>ROUND(I249*H249,0)</f>
        <v>0</v>
      </c>
      <c r="K249" s="164" t="s">
        <v>147</v>
      </c>
      <c r="L249" s="33"/>
      <c r="M249" s="169" t="s">
        <v>1</v>
      </c>
      <c r="N249" s="170" t="s">
        <v>43</v>
      </c>
      <c r="O249" s="58"/>
      <c r="P249" s="171">
        <f>O249*H249</f>
        <v>0</v>
      </c>
      <c r="Q249" s="171">
        <v>0.00351</v>
      </c>
      <c r="R249" s="171">
        <f>Q249*H249</f>
        <v>0.044928</v>
      </c>
      <c r="S249" s="171">
        <v>0</v>
      </c>
      <c r="T249" s="172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3" t="s">
        <v>219</v>
      </c>
      <c r="AT249" s="173" t="s">
        <v>143</v>
      </c>
      <c r="AU249" s="173" t="s">
        <v>85</v>
      </c>
      <c r="AY249" s="17" t="s">
        <v>140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7" t="s">
        <v>85</v>
      </c>
      <c r="BK249" s="174">
        <f>ROUND(I249*H249,0)</f>
        <v>0</v>
      </c>
      <c r="BL249" s="17" t="s">
        <v>219</v>
      </c>
      <c r="BM249" s="173" t="s">
        <v>349</v>
      </c>
    </row>
    <row r="250" spans="2:51" s="13" customFormat="1" ht="11.25">
      <c r="B250" s="175"/>
      <c r="D250" s="176" t="s">
        <v>150</v>
      </c>
      <c r="E250" s="177" t="s">
        <v>1</v>
      </c>
      <c r="F250" s="178" t="s">
        <v>424</v>
      </c>
      <c r="H250" s="179">
        <v>12.8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150</v>
      </c>
      <c r="AU250" s="177" t="s">
        <v>85</v>
      </c>
      <c r="AV250" s="13" t="s">
        <v>85</v>
      </c>
      <c r="AW250" s="13" t="s">
        <v>33</v>
      </c>
      <c r="AX250" s="13" t="s">
        <v>8</v>
      </c>
      <c r="AY250" s="177" t="s">
        <v>140</v>
      </c>
    </row>
    <row r="251" spans="1:65" s="2" customFormat="1" ht="24" customHeight="1">
      <c r="A251" s="32"/>
      <c r="B251" s="161"/>
      <c r="C251" s="162" t="s">
        <v>350</v>
      </c>
      <c r="D251" s="162" t="s">
        <v>143</v>
      </c>
      <c r="E251" s="163" t="s">
        <v>351</v>
      </c>
      <c r="F251" s="164" t="s">
        <v>352</v>
      </c>
      <c r="G251" s="165" t="s">
        <v>164</v>
      </c>
      <c r="H251" s="166">
        <v>62</v>
      </c>
      <c r="I251" s="167"/>
      <c r="J251" s="168">
        <f>ROUND(I251*H251,0)</f>
        <v>0</v>
      </c>
      <c r="K251" s="164" t="s">
        <v>147</v>
      </c>
      <c r="L251" s="33"/>
      <c r="M251" s="169" t="s">
        <v>1</v>
      </c>
      <c r="N251" s="170" t="s">
        <v>43</v>
      </c>
      <c r="O251" s="58"/>
      <c r="P251" s="171">
        <f>O251*H251</f>
        <v>0</v>
      </c>
      <c r="Q251" s="171">
        <v>0.0015155</v>
      </c>
      <c r="R251" s="171">
        <f>Q251*H251</f>
        <v>0.09396099999999999</v>
      </c>
      <c r="S251" s="171">
        <v>0</v>
      </c>
      <c r="T251" s="17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3" t="s">
        <v>219</v>
      </c>
      <c r="AT251" s="173" t="s">
        <v>143</v>
      </c>
      <c r="AU251" s="173" t="s">
        <v>85</v>
      </c>
      <c r="AY251" s="17" t="s">
        <v>140</v>
      </c>
      <c r="BE251" s="174">
        <f>IF(N251="základní",J251,0)</f>
        <v>0</v>
      </c>
      <c r="BF251" s="174">
        <f>IF(N251="snížená",J251,0)</f>
        <v>0</v>
      </c>
      <c r="BG251" s="174">
        <f>IF(N251="zákl. přenesená",J251,0)</f>
        <v>0</v>
      </c>
      <c r="BH251" s="174">
        <f>IF(N251="sníž. přenesená",J251,0)</f>
        <v>0</v>
      </c>
      <c r="BI251" s="174">
        <f>IF(N251="nulová",J251,0)</f>
        <v>0</v>
      </c>
      <c r="BJ251" s="17" t="s">
        <v>85</v>
      </c>
      <c r="BK251" s="174">
        <f>ROUND(I251*H251,0)</f>
        <v>0</v>
      </c>
      <c r="BL251" s="17" t="s">
        <v>219</v>
      </c>
      <c r="BM251" s="173" t="s">
        <v>353</v>
      </c>
    </row>
    <row r="252" spans="2:51" s="13" customFormat="1" ht="11.25">
      <c r="B252" s="175"/>
      <c r="D252" s="176" t="s">
        <v>150</v>
      </c>
      <c r="E252" s="177" t="s">
        <v>1</v>
      </c>
      <c r="F252" s="178" t="s">
        <v>354</v>
      </c>
      <c r="H252" s="179">
        <v>62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77" t="s">
        <v>150</v>
      </c>
      <c r="AU252" s="177" t="s">
        <v>85</v>
      </c>
      <c r="AV252" s="13" t="s">
        <v>85</v>
      </c>
      <c r="AW252" s="13" t="s">
        <v>33</v>
      </c>
      <c r="AX252" s="13" t="s">
        <v>8</v>
      </c>
      <c r="AY252" s="177" t="s">
        <v>140</v>
      </c>
    </row>
    <row r="253" spans="1:65" s="2" customFormat="1" ht="24" customHeight="1">
      <c r="A253" s="32"/>
      <c r="B253" s="161"/>
      <c r="C253" s="162" t="s">
        <v>355</v>
      </c>
      <c r="D253" s="162" t="s">
        <v>143</v>
      </c>
      <c r="E253" s="163" t="s">
        <v>356</v>
      </c>
      <c r="F253" s="164" t="s">
        <v>357</v>
      </c>
      <c r="G253" s="165" t="s">
        <v>264</v>
      </c>
      <c r="H253" s="166">
        <v>0.122</v>
      </c>
      <c r="I253" s="167"/>
      <c r="J253" s="168">
        <f>ROUND(I253*H253,0)</f>
        <v>0</v>
      </c>
      <c r="K253" s="164" t="s">
        <v>147</v>
      </c>
      <c r="L253" s="33"/>
      <c r="M253" s="169" t="s">
        <v>1</v>
      </c>
      <c r="N253" s="170" t="s">
        <v>43</v>
      </c>
      <c r="O253" s="58"/>
      <c r="P253" s="171">
        <f>O253*H253</f>
        <v>0</v>
      </c>
      <c r="Q253" s="171">
        <v>0</v>
      </c>
      <c r="R253" s="171">
        <f>Q253*H253</f>
        <v>0</v>
      </c>
      <c r="S253" s="171">
        <v>0</v>
      </c>
      <c r="T253" s="172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3" t="s">
        <v>219</v>
      </c>
      <c r="AT253" s="173" t="s">
        <v>143</v>
      </c>
      <c r="AU253" s="173" t="s">
        <v>85</v>
      </c>
      <c r="AY253" s="17" t="s">
        <v>140</v>
      </c>
      <c r="BE253" s="174">
        <f>IF(N253="základní",J253,0)</f>
        <v>0</v>
      </c>
      <c r="BF253" s="174">
        <f>IF(N253="snížená",J253,0)</f>
        <v>0</v>
      </c>
      <c r="BG253" s="174">
        <f>IF(N253="zákl. přenesená",J253,0)</f>
        <v>0</v>
      </c>
      <c r="BH253" s="174">
        <f>IF(N253="sníž. přenesená",J253,0)</f>
        <v>0</v>
      </c>
      <c r="BI253" s="174">
        <f>IF(N253="nulová",J253,0)</f>
        <v>0</v>
      </c>
      <c r="BJ253" s="17" t="s">
        <v>85</v>
      </c>
      <c r="BK253" s="174">
        <f>ROUND(I253*H253,0)</f>
        <v>0</v>
      </c>
      <c r="BL253" s="17" t="s">
        <v>219</v>
      </c>
      <c r="BM253" s="173" t="s">
        <v>358</v>
      </c>
    </row>
    <row r="254" spans="2:63" s="12" customFormat="1" ht="22.9" customHeight="1">
      <c r="B254" s="148"/>
      <c r="D254" s="149" t="s">
        <v>76</v>
      </c>
      <c r="E254" s="159" t="s">
        <v>359</v>
      </c>
      <c r="F254" s="159" t="s">
        <v>360</v>
      </c>
      <c r="I254" s="151"/>
      <c r="J254" s="160">
        <f>BK254</f>
        <v>0</v>
      </c>
      <c r="L254" s="148"/>
      <c r="M254" s="153"/>
      <c r="N254" s="154"/>
      <c r="O254" s="154"/>
      <c r="P254" s="155">
        <f>SUM(P255:P269)</f>
        <v>0</v>
      </c>
      <c r="Q254" s="154"/>
      <c r="R254" s="155">
        <f>SUM(R255:R269)</f>
        <v>0.1374400696</v>
      </c>
      <c r="S254" s="154"/>
      <c r="T254" s="156">
        <f>SUM(T255:T269)</f>
        <v>0</v>
      </c>
      <c r="AR254" s="149" t="s">
        <v>85</v>
      </c>
      <c r="AT254" s="157" t="s">
        <v>76</v>
      </c>
      <c r="AU254" s="157" t="s">
        <v>8</v>
      </c>
      <c r="AY254" s="149" t="s">
        <v>140</v>
      </c>
      <c r="BK254" s="158">
        <f>SUM(BK255:BK269)</f>
        <v>0</v>
      </c>
    </row>
    <row r="255" spans="1:65" s="2" customFormat="1" ht="24" customHeight="1">
      <c r="A255" s="32"/>
      <c r="B255" s="161"/>
      <c r="C255" s="162" t="s">
        <v>97</v>
      </c>
      <c r="D255" s="162" t="s">
        <v>143</v>
      </c>
      <c r="E255" s="163" t="s">
        <v>361</v>
      </c>
      <c r="F255" s="164" t="s">
        <v>362</v>
      </c>
      <c r="G255" s="165" t="s">
        <v>146</v>
      </c>
      <c r="H255" s="166">
        <v>158.927</v>
      </c>
      <c r="I255" s="167"/>
      <c r="J255" s="168">
        <f>ROUND(I255*H255,0)</f>
        <v>0</v>
      </c>
      <c r="K255" s="164" t="s">
        <v>147</v>
      </c>
      <c r="L255" s="33"/>
      <c r="M255" s="169" t="s">
        <v>1</v>
      </c>
      <c r="N255" s="170" t="s">
        <v>43</v>
      </c>
      <c r="O255" s="58"/>
      <c r="P255" s="171">
        <f>O255*H255</f>
        <v>0</v>
      </c>
      <c r="Q255" s="171">
        <v>0.00014</v>
      </c>
      <c r="R255" s="171">
        <f>Q255*H255</f>
        <v>0.022249779999999997</v>
      </c>
      <c r="S255" s="171">
        <v>0</v>
      </c>
      <c r="T255" s="172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3" t="s">
        <v>219</v>
      </c>
      <c r="AT255" s="173" t="s">
        <v>143</v>
      </c>
      <c r="AU255" s="173" t="s">
        <v>85</v>
      </c>
      <c r="AY255" s="17" t="s">
        <v>140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7" t="s">
        <v>85</v>
      </c>
      <c r="BK255" s="174">
        <f>ROUND(I255*H255,0)</f>
        <v>0</v>
      </c>
      <c r="BL255" s="17" t="s">
        <v>219</v>
      </c>
      <c r="BM255" s="173" t="s">
        <v>363</v>
      </c>
    </row>
    <row r="256" spans="2:51" s="13" customFormat="1" ht="11.25">
      <c r="B256" s="175"/>
      <c r="D256" s="176" t="s">
        <v>150</v>
      </c>
      <c r="E256" s="177" t="s">
        <v>1</v>
      </c>
      <c r="F256" s="178" t="s">
        <v>95</v>
      </c>
      <c r="H256" s="179">
        <v>41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77" t="s">
        <v>150</v>
      </c>
      <c r="AU256" s="177" t="s">
        <v>85</v>
      </c>
      <c r="AV256" s="13" t="s">
        <v>85</v>
      </c>
      <c r="AW256" s="13" t="s">
        <v>33</v>
      </c>
      <c r="AX256" s="13" t="s">
        <v>77</v>
      </c>
      <c r="AY256" s="177" t="s">
        <v>140</v>
      </c>
    </row>
    <row r="257" spans="2:51" s="13" customFormat="1" ht="11.25">
      <c r="B257" s="175"/>
      <c r="D257" s="176" t="s">
        <v>150</v>
      </c>
      <c r="E257" s="177" t="s">
        <v>1</v>
      </c>
      <c r="F257" s="178" t="s">
        <v>98</v>
      </c>
      <c r="H257" s="179">
        <v>60.063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77" t="s">
        <v>150</v>
      </c>
      <c r="AU257" s="177" t="s">
        <v>85</v>
      </c>
      <c r="AV257" s="13" t="s">
        <v>85</v>
      </c>
      <c r="AW257" s="13" t="s">
        <v>33</v>
      </c>
      <c r="AX257" s="13" t="s">
        <v>77</v>
      </c>
      <c r="AY257" s="177" t="s">
        <v>140</v>
      </c>
    </row>
    <row r="258" spans="2:51" s="13" customFormat="1" ht="11.25">
      <c r="B258" s="175"/>
      <c r="D258" s="176" t="s">
        <v>150</v>
      </c>
      <c r="E258" s="177" t="s">
        <v>1</v>
      </c>
      <c r="F258" s="178" t="s">
        <v>104</v>
      </c>
      <c r="H258" s="179">
        <v>57.864</v>
      </c>
      <c r="I258" s="180"/>
      <c r="L258" s="175"/>
      <c r="M258" s="181"/>
      <c r="N258" s="182"/>
      <c r="O258" s="182"/>
      <c r="P258" s="182"/>
      <c r="Q258" s="182"/>
      <c r="R258" s="182"/>
      <c r="S258" s="182"/>
      <c r="T258" s="183"/>
      <c r="AT258" s="177" t="s">
        <v>150</v>
      </c>
      <c r="AU258" s="177" t="s">
        <v>85</v>
      </c>
      <c r="AV258" s="13" t="s">
        <v>85</v>
      </c>
      <c r="AW258" s="13" t="s">
        <v>33</v>
      </c>
      <c r="AX258" s="13" t="s">
        <v>77</v>
      </c>
      <c r="AY258" s="177" t="s">
        <v>140</v>
      </c>
    </row>
    <row r="259" spans="2:51" s="14" customFormat="1" ht="11.25">
      <c r="B259" s="184"/>
      <c r="D259" s="176" t="s">
        <v>150</v>
      </c>
      <c r="E259" s="185" t="s">
        <v>1</v>
      </c>
      <c r="F259" s="186" t="s">
        <v>170</v>
      </c>
      <c r="H259" s="187">
        <v>158.927</v>
      </c>
      <c r="I259" s="188"/>
      <c r="L259" s="184"/>
      <c r="M259" s="189"/>
      <c r="N259" s="190"/>
      <c r="O259" s="190"/>
      <c r="P259" s="190"/>
      <c r="Q259" s="190"/>
      <c r="R259" s="190"/>
      <c r="S259" s="190"/>
      <c r="T259" s="191"/>
      <c r="AT259" s="185" t="s">
        <v>150</v>
      </c>
      <c r="AU259" s="185" t="s">
        <v>85</v>
      </c>
      <c r="AV259" s="14" t="s">
        <v>154</v>
      </c>
      <c r="AW259" s="14" t="s">
        <v>33</v>
      </c>
      <c r="AX259" s="14" t="s">
        <v>8</v>
      </c>
      <c r="AY259" s="185" t="s">
        <v>140</v>
      </c>
    </row>
    <row r="260" spans="1:65" s="2" customFormat="1" ht="24" customHeight="1">
      <c r="A260" s="32"/>
      <c r="B260" s="161"/>
      <c r="C260" s="162" t="s">
        <v>364</v>
      </c>
      <c r="D260" s="162" t="s">
        <v>143</v>
      </c>
      <c r="E260" s="163" t="s">
        <v>365</v>
      </c>
      <c r="F260" s="164" t="s">
        <v>366</v>
      </c>
      <c r="G260" s="165" t="s">
        <v>146</v>
      </c>
      <c r="H260" s="166">
        <v>158.927</v>
      </c>
      <c r="I260" s="167"/>
      <c r="J260" s="168">
        <f>ROUND(I260*H260,0)</f>
        <v>0</v>
      </c>
      <c r="K260" s="164" t="s">
        <v>147</v>
      </c>
      <c r="L260" s="33"/>
      <c r="M260" s="169" t="s">
        <v>1</v>
      </c>
      <c r="N260" s="170" t="s">
        <v>43</v>
      </c>
      <c r="O260" s="58"/>
      <c r="P260" s="171">
        <f>O260*H260</f>
        <v>0</v>
      </c>
      <c r="Q260" s="171">
        <v>0.0007248</v>
      </c>
      <c r="R260" s="171">
        <f>Q260*H260</f>
        <v>0.11519028960000001</v>
      </c>
      <c r="S260" s="171">
        <v>0</v>
      </c>
      <c r="T260" s="172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3" t="s">
        <v>219</v>
      </c>
      <c r="AT260" s="173" t="s">
        <v>143</v>
      </c>
      <c r="AU260" s="173" t="s">
        <v>85</v>
      </c>
      <c r="AY260" s="17" t="s">
        <v>140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7" t="s">
        <v>85</v>
      </c>
      <c r="BK260" s="174">
        <f>ROUND(I260*H260,0)</f>
        <v>0</v>
      </c>
      <c r="BL260" s="17" t="s">
        <v>219</v>
      </c>
      <c r="BM260" s="173" t="s">
        <v>367</v>
      </c>
    </row>
    <row r="261" spans="2:51" s="13" customFormat="1" ht="11.25">
      <c r="B261" s="175"/>
      <c r="D261" s="176" t="s">
        <v>150</v>
      </c>
      <c r="E261" s="177" t="s">
        <v>1</v>
      </c>
      <c r="F261" s="178" t="s">
        <v>95</v>
      </c>
      <c r="H261" s="179">
        <v>41</v>
      </c>
      <c r="I261" s="180"/>
      <c r="L261" s="175"/>
      <c r="M261" s="181"/>
      <c r="N261" s="182"/>
      <c r="O261" s="182"/>
      <c r="P261" s="182"/>
      <c r="Q261" s="182"/>
      <c r="R261" s="182"/>
      <c r="S261" s="182"/>
      <c r="T261" s="183"/>
      <c r="AT261" s="177" t="s">
        <v>150</v>
      </c>
      <c r="AU261" s="177" t="s">
        <v>85</v>
      </c>
      <c r="AV261" s="13" t="s">
        <v>85</v>
      </c>
      <c r="AW261" s="13" t="s">
        <v>33</v>
      </c>
      <c r="AX261" s="13" t="s">
        <v>77</v>
      </c>
      <c r="AY261" s="177" t="s">
        <v>140</v>
      </c>
    </row>
    <row r="262" spans="2:51" s="13" customFormat="1" ht="11.25">
      <c r="B262" s="175"/>
      <c r="D262" s="176" t="s">
        <v>150</v>
      </c>
      <c r="E262" s="177" t="s">
        <v>1</v>
      </c>
      <c r="F262" s="178" t="s">
        <v>98</v>
      </c>
      <c r="H262" s="179">
        <v>60.063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77" t="s">
        <v>150</v>
      </c>
      <c r="AU262" s="177" t="s">
        <v>85</v>
      </c>
      <c r="AV262" s="13" t="s">
        <v>85</v>
      </c>
      <c r="AW262" s="13" t="s">
        <v>33</v>
      </c>
      <c r="AX262" s="13" t="s">
        <v>77</v>
      </c>
      <c r="AY262" s="177" t="s">
        <v>140</v>
      </c>
    </row>
    <row r="263" spans="2:51" s="14" customFormat="1" ht="11.25">
      <c r="B263" s="184"/>
      <c r="D263" s="176" t="s">
        <v>150</v>
      </c>
      <c r="E263" s="185" t="s">
        <v>1</v>
      </c>
      <c r="F263" s="186" t="s">
        <v>170</v>
      </c>
      <c r="H263" s="187">
        <v>101.063</v>
      </c>
      <c r="I263" s="188"/>
      <c r="L263" s="184"/>
      <c r="M263" s="189"/>
      <c r="N263" s="190"/>
      <c r="O263" s="190"/>
      <c r="P263" s="190"/>
      <c r="Q263" s="190"/>
      <c r="R263" s="190"/>
      <c r="S263" s="190"/>
      <c r="T263" s="191"/>
      <c r="AT263" s="185" t="s">
        <v>150</v>
      </c>
      <c r="AU263" s="185" t="s">
        <v>85</v>
      </c>
      <c r="AV263" s="14" t="s">
        <v>154</v>
      </c>
      <c r="AW263" s="14" t="s">
        <v>33</v>
      </c>
      <c r="AX263" s="14" t="s">
        <v>77</v>
      </c>
      <c r="AY263" s="185" t="s">
        <v>140</v>
      </c>
    </row>
    <row r="264" spans="2:51" s="13" customFormat="1" ht="11.25">
      <c r="B264" s="175"/>
      <c r="D264" s="176" t="s">
        <v>150</v>
      </c>
      <c r="E264" s="177" t="s">
        <v>1</v>
      </c>
      <c r="F264" s="178" t="s">
        <v>368</v>
      </c>
      <c r="H264" s="179">
        <v>21.672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150</v>
      </c>
      <c r="AU264" s="177" t="s">
        <v>85</v>
      </c>
      <c r="AV264" s="13" t="s">
        <v>85</v>
      </c>
      <c r="AW264" s="13" t="s">
        <v>33</v>
      </c>
      <c r="AX264" s="13" t="s">
        <v>77</v>
      </c>
      <c r="AY264" s="177" t="s">
        <v>140</v>
      </c>
    </row>
    <row r="265" spans="2:51" s="13" customFormat="1" ht="11.25">
      <c r="B265" s="175"/>
      <c r="D265" s="176" t="s">
        <v>150</v>
      </c>
      <c r="E265" s="177" t="s">
        <v>1</v>
      </c>
      <c r="F265" s="178" t="s">
        <v>369</v>
      </c>
      <c r="H265" s="179">
        <v>15.024</v>
      </c>
      <c r="I265" s="180"/>
      <c r="L265" s="175"/>
      <c r="M265" s="181"/>
      <c r="N265" s="182"/>
      <c r="O265" s="182"/>
      <c r="P265" s="182"/>
      <c r="Q265" s="182"/>
      <c r="R265" s="182"/>
      <c r="S265" s="182"/>
      <c r="T265" s="183"/>
      <c r="AT265" s="177" t="s">
        <v>150</v>
      </c>
      <c r="AU265" s="177" t="s">
        <v>85</v>
      </c>
      <c r="AV265" s="13" t="s">
        <v>85</v>
      </c>
      <c r="AW265" s="13" t="s">
        <v>33</v>
      </c>
      <c r="AX265" s="13" t="s">
        <v>77</v>
      </c>
      <c r="AY265" s="177" t="s">
        <v>140</v>
      </c>
    </row>
    <row r="266" spans="2:51" s="13" customFormat="1" ht="11.25">
      <c r="B266" s="175"/>
      <c r="D266" s="176" t="s">
        <v>150</v>
      </c>
      <c r="E266" s="177" t="s">
        <v>1</v>
      </c>
      <c r="F266" s="178" t="s">
        <v>370</v>
      </c>
      <c r="H266" s="179">
        <v>7.056</v>
      </c>
      <c r="I266" s="180"/>
      <c r="L266" s="175"/>
      <c r="M266" s="181"/>
      <c r="N266" s="182"/>
      <c r="O266" s="182"/>
      <c r="P266" s="182"/>
      <c r="Q266" s="182"/>
      <c r="R266" s="182"/>
      <c r="S266" s="182"/>
      <c r="T266" s="183"/>
      <c r="AT266" s="177" t="s">
        <v>150</v>
      </c>
      <c r="AU266" s="177" t="s">
        <v>85</v>
      </c>
      <c r="AV266" s="13" t="s">
        <v>85</v>
      </c>
      <c r="AW266" s="13" t="s">
        <v>33</v>
      </c>
      <c r="AX266" s="13" t="s">
        <v>77</v>
      </c>
      <c r="AY266" s="177" t="s">
        <v>140</v>
      </c>
    </row>
    <row r="267" spans="2:51" s="13" customFormat="1" ht="11.25">
      <c r="B267" s="175"/>
      <c r="D267" s="176" t="s">
        <v>150</v>
      </c>
      <c r="E267" s="177" t="s">
        <v>1</v>
      </c>
      <c r="F267" s="178" t="s">
        <v>371</v>
      </c>
      <c r="H267" s="179">
        <v>14.112</v>
      </c>
      <c r="I267" s="180"/>
      <c r="L267" s="175"/>
      <c r="M267" s="181"/>
      <c r="N267" s="182"/>
      <c r="O267" s="182"/>
      <c r="P267" s="182"/>
      <c r="Q267" s="182"/>
      <c r="R267" s="182"/>
      <c r="S267" s="182"/>
      <c r="T267" s="183"/>
      <c r="AT267" s="177" t="s">
        <v>150</v>
      </c>
      <c r="AU267" s="177" t="s">
        <v>85</v>
      </c>
      <c r="AV267" s="13" t="s">
        <v>85</v>
      </c>
      <c r="AW267" s="13" t="s">
        <v>33</v>
      </c>
      <c r="AX267" s="13" t="s">
        <v>77</v>
      </c>
      <c r="AY267" s="177" t="s">
        <v>140</v>
      </c>
    </row>
    <row r="268" spans="2:51" s="14" customFormat="1" ht="11.25">
      <c r="B268" s="184"/>
      <c r="D268" s="176" t="s">
        <v>150</v>
      </c>
      <c r="E268" s="185" t="s">
        <v>104</v>
      </c>
      <c r="F268" s="186" t="s">
        <v>170</v>
      </c>
      <c r="H268" s="187">
        <v>57.864</v>
      </c>
      <c r="I268" s="188"/>
      <c r="L268" s="184"/>
      <c r="M268" s="189"/>
      <c r="N268" s="190"/>
      <c r="O268" s="190"/>
      <c r="P268" s="190"/>
      <c r="Q268" s="190"/>
      <c r="R268" s="190"/>
      <c r="S268" s="190"/>
      <c r="T268" s="191"/>
      <c r="AT268" s="185" t="s">
        <v>150</v>
      </c>
      <c r="AU268" s="185" t="s">
        <v>85</v>
      </c>
      <c r="AV268" s="14" t="s">
        <v>154</v>
      </c>
      <c r="AW268" s="14" t="s">
        <v>33</v>
      </c>
      <c r="AX268" s="14" t="s">
        <v>77</v>
      </c>
      <c r="AY268" s="185" t="s">
        <v>140</v>
      </c>
    </row>
    <row r="269" spans="2:51" s="15" customFormat="1" ht="11.25">
      <c r="B269" s="202"/>
      <c r="D269" s="176" t="s">
        <v>150</v>
      </c>
      <c r="E269" s="203" t="s">
        <v>1</v>
      </c>
      <c r="F269" s="204" t="s">
        <v>246</v>
      </c>
      <c r="H269" s="205">
        <v>158.927</v>
      </c>
      <c r="I269" s="206"/>
      <c r="L269" s="202"/>
      <c r="M269" s="210"/>
      <c r="N269" s="211"/>
      <c r="O269" s="211"/>
      <c r="P269" s="211"/>
      <c r="Q269" s="211"/>
      <c r="R269" s="211"/>
      <c r="S269" s="211"/>
      <c r="T269" s="212"/>
      <c r="AT269" s="203" t="s">
        <v>150</v>
      </c>
      <c r="AU269" s="203" t="s">
        <v>85</v>
      </c>
      <c r="AV269" s="15" t="s">
        <v>148</v>
      </c>
      <c r="AW269" s="15" t="s">
        <v>33</v>
      </c>
      <c r="AX269" s="15" t="s">
        <v>8</v>
      </c>
      <c r="AY269" s="203" t="s">
        <v>140</v>
      </c>
    </row>
    <row r="270" spans="1:31" s="2" customFormat="1" ht="6.95" customHeight="1">
      <c r="A270" s="32"/>
      <c r="B270" s="47"/>
      <c r="C270" s="48"/>
      <c r="D270" s="48"/>
      <c r="E270" s="48"/>
      <c r="F270" s="48"/>
      <c r="G270" s="48"/>
      <c r="H270" s="48"/>
      <c r="I270" s="121"/>
      <c r="J270" s="48"/>
      <c r="K270" s="48"/>
      <c r="L270" s="33"/>
      <c r="M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</row>
  </sheetData>
  <autoFilter ref="C126:K26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</v>
      </c>
    </row>
    <row r="4" spans="2:46" s="1" customFormat="1" ht="24.95" customHeight="1">
      <c r="B4" s="20"/>
      <c r="D4" s="21" t="s">
        <v>94</v>
      </c>
      <c r="I4" s="93"/>
      <c r="L4" s="20"/>
      <c r="M4" s="96" t="s">
        <v>11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17</v>
      </c>
      <c r="I6" s="93"/>
      <c r="L6" s="20"/>
    </row>
    <row r="7" spans="2:12" s="1" customFormat="1" ht="16.5" customHeight="1">
      <c r="B7" s="20"/>
      <c r="E7" s="257" t="str">
        <f>'Rekapitulace stavby'!K6</f>
        <v>Oprava balkonů čp.2903 a 2904 Eduarda Zbroje</v>
      </c>
      <c r="F7" s="258"/>
      <c r="G7" s="258"/>
      <c r="H7" s="258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372</v>
      </c>
      <c r="F9" s="259"/>
      <c r="G9" s="259"/>
      <c r="H9" s="259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28. 11. 2019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0" t="str">
        <f>'Rekapitulace stavby'!E14</f>
        <v>Vyplň údaj</v>
      </c>
      <c r="F18" s="240"/>
      <c r="G18" s="240"/>
      <c r="H18" s="240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ROUND((SUM(BE126:BE145)),0)</f>
        <v>0</v>
      </c>
      <c r="G33" s="32"/>
      <c r="H33" s="32"/>
      <c r="I33" s="108">
        <v>0.21</v>
      </c>
      <c r="J33" s="107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ROUND((SUM(BF126:BF145)),0)</f>
        <v>0</v>
      </c>
      <c r="G34" s="32"/>
      <c r="H34" s="32"/>
      <c r="I34" s="108">
        <v>0.15</v>
      </c>
      <c r="J34" s="107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ROUND((SUM(BG126:BG145)),0)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ROUND((SUM(BH126:BH145)),0)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ROUND((SUM(BI126:BI145)),0)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7" t="str">
        <f>E7</f>
        <v>Oprava balkonů čp.2903 a 2904 Eduarda Zbroje</v>
      </c>
      <c r="F85" s="258"/>
      <c r="G85" s="258"/>
      <c r="H85" s="258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2 - Vedlejší náklady</v>
      </c>
      <c r="F87" s="259"/>
      <c r="G87" s="259"/>
      <c r="H87" s="259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28. 11. 2019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náměstí TGM 39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112</v>
      </c>
      <c r="D96" s="32"/>
      <c r="E96" s="32"/>
      <c r="F96" s="32"/>
      <c r="G96" s="32"/>
      <c r="H96" s="32"/>
      <c r="I96" s="97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7"/>
      <c r="D97" s="128" t="s">
        <v>373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2:12" s="10" customFormat="1" ht="19.9" customHeight="1">
      <c r="B98" s="132"/>
      <c r="D98" s="133" t="s">
        <v>374</v>
      </c>
      <c r="E98" s="134"/>
      <c r="F98" s="134"/>
      <c r="G98" s="134"/>
      <c r="H98" s="134"/>
      <c r="I98" s="135"/>
      <c r="J98" s="136">
        <f>J128</f>
        <v>0</v>
      </c>
      <c r="L98" s="132"/>
    </row>
    <row r="99" spans="2:12" s="10" customFormat="1" ht="19.9" customHeight="1">
      <c r="B99" s="132"/>
      <c r="D99" s="133" t="s">
        <v>375</v>
      </c>
      <c r="E99" s="134"/>
      <c r="F99" s="134"/>
      <c r="G99" s="134"/>
      <c r="H99" s="134"/>
      <c r="I99" s="135"/>
      <c r="J99" s="136">
        <f>J130</f>
        <v>0</v>
      </c>
      <c r="L99" s="132"/>
    </row>
    <row r="100" spans="2:12" s="10" customFormat="1" ht="19.9" customHeight="1">
      <c r="B100" s="132"/>
      <c r="D100" s="133" t="s">
        <v>376</v>
      </c>
      <c r="E100" s="134"/>
      <c r="F100" s="134"/>
      <c r="G100" s="134"/>
      <c r="H100" s="134"/>
      <c r="I100" s="135"/>
      <c r="J100" s="136">
        <f>J132</f>
        <v>0</v>
      </c>
      <c r="L100" s="132"/>
    </row>
    <row r="101" spans="2:12" s="10" customFormat="1" ht="19.9" customHeight="1">
      <c r="B101" s="132"/>
      <c r="D101" s="133" t="s">
        <v>377</v>
      </c>
      <c r="E101" s="134"/>
      <c r="F101" s="134"/>
      <c r="G101" s="134"/>
      <c r="H101" s="134"/>
      <c r="I101" s="135"/>
      <c r="J101" s="136">
        <f>J134</f>
        <v>0</v>
      </c>
      <c r="L101" s="132"/>
    </row>
    <row r="102" spans="2:12" s="10" customFormat="1" ht="19.9" customHeight="1">
      <c r="B102" s="132"/>
      <c r="D102" s="133" t="s">
        <v>378</v>
      </c>
      <c r="E102" s="134"/>
      <c r="F102" s="134"/>
      <c r="G102" s="134"/>
      <c r="H102" s="134"/>
      <c r="I102" s="135"/>
      <c r="J102" s="136">
        <f>J136</f>
        <v>0</v>
      </c>
      <c r="L102" s="132"/>
    </row>
    <row r="103" spans="2:12" s="10" customFormat="1" ht="19.9" customHeight="1">
      <c r="B103" s="132"/>
      <c r="D103" s="133" t="s">
        <v>379</v>
      </c>
      <c r="E103" s="134"/>
      <c r="F103" s="134"/>
      <c r="G103" s="134"/>
      <c r="H103" s="134"/>
      <c r="I103" s="135"/>
      <c r="J103" s="136">
        <f>J138</f>
        <v>0</v>
      </c>
      <c r="L103" s="132"/>
    </row>
    <row r="104" spans="2:12" s="10" customFormat="1" ht="19.9" customHeight="1">
      <c r="B104" s="132"/>
      <c r="D104" s="133" t="s">
        <v>380</v>
      </c>
      <c r="E104" s="134"/>
      <c r="F104" s="134"/>
      <c r="G104" s="134"/>
      <c r="H104" s="134"/>
      <c r="I104" s="135"/>
      <c r="J104" s="136">
        <f>J140</f>
        <v>0</v>
      </c>
      <c r="L104" s="132"/>
    </row>
    <row r="105" spans="2:12" s="10" customFormat="1" ht="19.9" customHeight="1">
      <c r="B105" s="132"/>
      <c r="D105" s="133" t="s">
        <v>381</v>
      </c>
      <c r="E105" s="134"/>
      <c r="F105" s="134"/>
      <c r="G105" s="134"/>
      <c r="H105" s="134"/>
      <c r="I105" s="135"/>
      <c r="J105" s="136">
        <f>J142</f>
        <v>0</v>
      </c>
      <c r="L105" s="132"/>
    </row>
    <row r="106" spans="2:12" s="10" customFormat="1" ht="19.9" customHeight="1">
      <c r="B106" s="132"/>
      <c r="D106" s="133" t="s">
        <v>382</v>
      </c>
      <c r="E106" s="134"/>
      <c r="F106" s="134"/>
      <c r="G106" s="134"/>
      <c r="H106" s="134"/>
      <c r="I106" s="135"/>
      <c r="J106" s="136">
        <f>J144</f>
        <v>0</v>
      </c>
      <c r="L106" s="13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7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1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2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125</v>
      </c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7" t="str">
        <f>E7</f>
        <v>Oprava balkonů čp.2903 a 2904 Eduarda Zbroje</v>
      </c>
      <c r="F116" s="258"/>
      <c r="G116" s="258"/>
      <c r="H116" s="258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107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7" t="str">
        <f>E9</f>
        <v>2 - Vedlejší náklady</v>
      </c>
      <c r="F118" s="259"/>
      <c r="G118" s="259"/>
      <c r="H118" s="259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8" t="s">
        <v>23</v>
      </c>
      <c r="J120" s="55" t="str">
        <f>IF(J12="","",J12)</f>
        <v>28. 11. 2019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>Město Dvůr Králové n.L., náměstí TGM 39</v>
      </c>
      <c r="G122" s="32"/>
      <c r="H122" s="32"/>
      <c r="I122" s="98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8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7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7"/>
      <c r="B125" s="138"/>
      <c r="C125" s="139" t="s">
        <v>126</v>
      </c>
      <c r="D125" s="140" t="s">
        <v>62</v>
      </c>
      <c r="E125" s="140" t="s">
        <v>58</v>
      </c>
      <c r="F125" s="140" t="s">
        <v>59</v>
      </c>
      <c r="G125" s="140" t="s">
        <v>127</v>
      </c>
      <c r="H125" s="140" t="s">
        <v>128</v>
      </c>
      <c r="I125" s="141" t="s">
        <v>129</v>
      </c>
      <c r="J125" s="140" t="s">
        <v>111</v>
      </c>
      <c r="K125" s="142" t="s">
        <v>130</v>
      </c>
      <c r="L125" s="143"/>
      <c r="M125" s="62" t="s">
        <v>1</v>
      </c>
      <c r="N125" s="63" t="s">
        <v>41</v>
      </c>
      <c r="O125" s="63" t="s">
        <v>131</v>
      </c>
      <c r="P125" s="63" t="s">
        <v>132</v>
      </c>
      <c r="Q125" s="63" t="s">
        <v>133</v>
      </c>
      <c r="R125" s="63" t="s">
        <v>134</v>
      </c>
      <c r="S125" s="63" t="s">
        <v>135</v>
      </c>
      <c r="T125" s="64" t="s">
        <v>136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1:63" s="2" customFormat="1" ht="22.9" customHeight="1">
      <c r="A126" s="32"/>
      <c r="B126" s="33"/>
      <c r="C126" s="69" t="s">
        <v>137</v>
      </c>
      <c r="D126" s="32"/>
      <c r="E126" s="32"/>
      <c r="F126" s="32"/>
      <c r="G126" s="32"/>
      <c r="H126" s="32"/>
      <c r="I126" s="97"/>
      <c r="J126" s="144">
        <f>BK126</f>
        <v>0</v>
      </c>
      <c r="K126" s="32"/>
      <c r="L126" s="33"/>
      <c r="M126" s="65"/>
      <c r="N126" s="56"/>
      <c r="O126" s="66"/>
      <c r="P126" s="145">
        <f>P127</f>
        <v>0</v>
      </c>
      <c r="Q126" s="66"/>
      <c r="R126" s="145">
        <f>R127</f>
        <v>0</v>
      </c>
      <c r="S126" s="66"/>
      <c r="T126" s="146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113</v>
      </c>
      <c r="BK126" s="147">
        <f>BK127</f>
        <v>0</v>
      </c>
    </row>
    <row r="127" spans="2:63" s="12" customFormat="1" ht="25.9" customHeight="1">
      <c r="B127" s="148"/>
      <c r="D127" s="149" t="s">
        <v>76</v>
      </c>
      <c r="E127" s="150" t="s">
        <v>383</v>
      </c>
      <c r="F127" s="150" t="s">
        <v>384</v>
      </c>
      <c r="I127" s="151"/>
      <c r="J127" s="152">
        <f>BK127</f>
        <v>0</v>
      </c>
      <c r="L127" s="148"/>
      <c r="M127" s="153"/>
      <c r="N127" s="154"/>
      <c r="O127" s="154"/>
      <c r="P127" s="155">
        <f>P128+P130+P132+P134+P136+P138+P140+P142+P144</f>
        <v>0</v>
      </c>
      <c r="Q127" s="154"/>
      <c r="R127" s="155">
        <f>R128+R130+R132+R134+R136+R138+R140+R142+R144</f>
        <v>0</v>
      </c>
      <c r="S127" s="154"/>
      <c r="T127" s="156">
        <f>T128+T130+T132+T134+T136+T138+T140+T142+T144</f>
        <v>0</v>
      </c>
      <c r="AR127" s="149" t="s">
        <v>161</v>
      </c>
      <c r="AT127" s="157" t="s">
        <v>76</v>
      </c>
      <c r="AU127" s="157" t="s">
        <v>77</v>
      </c>
      <c r="AY127" s="149" t="s">
        <v>140</v>
      </c>
      <c r="BK127" s="158">
        <f>BK128+BK130+BK132+BK134+BK136+BK138+BK140+BK142+BK144</f>
        <v>0</v>
      </c>
    </row>
    <row r="128" spans="2:63" s="12" customFormat="1" ht="22.9" customHeight="1">
      <c r="B128" s="148"/>
      <c r="D128" s="149" t="s">
        <v>76</v>
      </c>
      <c r="E128" s="159" t="s">
        <v>385</v>
      </c>
      <c r="F128" s="159" t="s">
        <v>386</v>
      </c>
      <c r="I128" s="151"/>
      <c r="J128" s="160">
        <f>BK128</f>
        <v>0</v>
      </c>
      <c r="L128" s="148"/>
      <c r="M128" s="153"/>
      <c r="N128" s="154"/>
      <c r="O128" s="154"/>
      <c r="P128" s="155">
        <f>P129</f>
        <v>0</v>
      </c>
      <c r="Q128" s="154"/>
      <c r="R128" s="155">
        <f>R129</f>
        <v>0</v>
      </c>
      <c r="S128" s="154"/>
      <c r="T128" s="156">
        <f>T129</f>
        <v>0</v>
      </c>
      <c r="AR128" s="149" t="s">
        <v>161</v>
      </c>
      <c r="AT128" s="157" t="s">
        <v>76</v>
      </c>
      <c r="AU128" s="157" t="s">
        <v>8</v>
      </c>
      <c r="AY128" s="149" t="s">
        <v>140</v>
      </c>
      <c r="BK128" s="158">
        <f>BK129</f>
        <v>0</v>
      </c>
    </row>
    <row r="129" spans="1:65" s="2" customFormat="1" ht="16.5" customHeight="1">
      <c r="A129" s="32"/>
      <c r="B129" s="161"/>
      <c r="C129" s="162" t="s">
        <v>8</v>
      </c>
      <c r="D129" s="162" t="s">
        <v>143</v>
      </c>
      <c r="E129" s="163" t="s">
        <v>387</v>
      </c>
      <c r="F129" s="164" t="s">
        <v>386</v>
      </c>
      <c r="G129" s="165" t="s">
        <v>388</v>
      </c>
      <c r="H129" s="166">
        <v>1</v>
      </c>
      <c r="I129" s="167"/>
      <c r="J129" s="168">
        <f>ROUND(I129*H129,0)</f>
        <v>0</v>
      </c>
      <c r="K129" s="164" t="s">
        <v>147</v>
      </c>
      <c r="L129" s="33"/>
      <c r="M129" s="169" t="s">
        <v>1</v>
      </c>
      <c r="N129" s="170" t="s">
        <v>43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389</v>
      </c>
      <c r="AT129" s="173" t="s">
        <v>143</v>
      </c>
      <c r="AU129" s="173" t="s">
        <v>85</v>
      </c>
      <c r="AY129" s="17" t="s">
        <v>140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85</v>
      </c>
      <c r="BK129" s="174">
        <f>ROUND(I129*H129,0)</f>
        <v>0</v>
      </c>
      <c r="BL129" s="17" t="s">
        <v>389</v>
      </c>
      <c r="BM129" s="173" t="s">
        <v>390</v>
      </c>
    </row>
    <row r="130" spans="2:63" s="12" customFormat="1" ht="22.9" customHeight="1">
      <c r="B130" s="148"/>
      <c r="D130" s="149" t="s">
        <v>76</v>
      </c>
      <c r="E130" s="159" t="s">
        <v>391</v>
      </c>
      <c r="F130" s="159" t="s">
        <v>392</v>
      </c>
      <c r="I130" s="151"/>
      <c r="J130" s="160">
        <f>BK130</f>
        <v>0</v>
      </c>
      <c r="L130" s="148"/>
      <c r="M130" s="153"/>
      <c r="N130" s="154"/>
      <c r="O130" s="154"/>
      <c r="P130" s="155">
        <f>P131</f>
        <v>0</v>
      </c>
      <c r="Q130" s="154"/>
      <c r="R130" s="155">
        <f>R131</f>
        <v>0</v>
      </c>
      <c r="S130" s="154"/>
      <c r="T130" s="156">
        <f>T131</f>
        <v>0</v>
      </c>
      <c r="AR130" s="149" t="s">
        <v>161</v>
      </c>
      <c r="AT130" s="157" t="s">
        <v>76</v>
      </c>
      <c r="AU130" s="157" t="s">
        <v>8</v>
      </c>
      <c r="AY130" s="149" t="s">
        <v>140</v>
      </c>
      <c r="BK130" s="158">
        <f>BK131</f>
        <v>0</v>
      </c>
    </row>
    <row r="131" spans="1:65" s="2" customFormat="1" ht="16.5" customHeight="1">
      <c r="A131" s="32"/>
      <c r="B131" s="161"/>
      <c r="C131" s="162" t="s">
        <v>85</v>
      </c>
      <c r="D131" s="162" t="s">
        <v>143</v>
      </c>
      <c r="E131" s="163" t="s">
        <v>393</v>
      </c>
      <c r="F131" s="164" t="s">
        <v>392</v>
      </c>
      <c r="G131" s="165" t="s">
        <v>388</v>
      </c>
      <c r="H131" s="166">
        <v>1</v>
      </c>
      <c r="I131" s="167"/>
      <c r="J131" s="168">
        <f>ROUND(I131*H131,0)</f>
        <v>0</v>
      </c>
      <c r="K131" s="164" t="s">
        <v>147</v>
      </c>
      <c r="L131" s="33"/>
      <c r="M131" s="169" t="s">
        <v>1</v>
      </c>
      <c r="N131" s="170" t="s">
        <v>43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389</v>
      </c>
      <c r="AT131" s="173" t="s">
        <v>143</v>
      </c>
      <c r="AU131" s="173" t="s">
        <v>85</v>
      </c>
      <c r="AY131" s="17" t="s">
        <v>140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85</v>
      </c>
      <c r="BK131" s="174">
        <f>ROUND(I131*H131,0)</f>
        <v>0</v>
      </c>
      <c r="BL131" s="17" t="s">
        <v>389</v>
      </c>
      <c r="BM131" s="173" t="s">
        <v>394</v>
      </c>
    </row>
    <row r="132" spans="2:63" s="12" customFormat="1" ht="22.9" customHeight="1">
      <c r="B132" s="148"/>
      <c r="D132" s="149" t="s">
        <v>76</v>
      </c>
      <c r="E132" s="159" t="s">
        <v>395</v>
      </c>
      <c r="F132" s="159" t="s">
        <v>396</v>
      </c>
      <c r="I132" s="151"/>
      <c r="J132" s="160">
        <f>BK132</f>
        <v>0</v>
      </c>
      <c r="L132" s="148"/>
      <c r="M132" s="153"/>
      <c r="N132" s="154"/>
      <c r="O132" s="154"/>
      <c r="P132" s="155">
        <f>P133</f>
        <v>0</v>
      </c>
      <c r="Q132" s="154"/>
      <c r="R132" s="155">
        <f>R133</f>
        <v>0</v>
      </c>
      <c r="S132" s="154"/>
      <c r="T132" s="156">
        <f>T133</f>
        <v>0</v>
      </c>
      <c r="AR132" s="149" t="s">
        <v>161</v>
      </c>
      <c r="AT132" s="157" t="s">
        <v>76</v>
      </c>
      <c r="AU132" s="157" t="s">
        <v>8</v>
      </c>
      <c r="AY132" s="149" t="s">
        <v>140</v>
      </c>
      <c r="BK132" s="158">
        <f>BK133</f>
        <v>0</v>
      </c>
    </row>
    <row r="133" spans="1:65" s="2" customFormat="1" ht="16.5" customHeight="1">
      <c r="A133" s="32"/>
      <c r="B133" s="161"/>
      <c r="C133" s="162" t="s">
        <v>154</v>
      </c>
      <c r="D133" s="162" t="s">
        <v>143</v>
      </c>
      <c r="E133" s="163" t="s">
        <v>397</v>
      </c>
      <c r="F133" s="164" t="s">
        <v>396</v>
      </c>
      <c r="G133" s="165" t="s">
        <v>388</v>
      </c>
      <c r="H133" s="166">
        <v>1</v>
      </c>
      <c r="I133" s="167"/>
      <c r="J133" s="168">
        <f>ROUND(I133*H133,0)</f>
        <v>0</v>
      </c>
      <c r="K133" s="164" t="s">
        <v>147</v>
      </c>
      <c r="L133" s="33"/>
      <c r="M133" s="169" t="s">
        <v>1</v>
      </c>
      <c r="N133" s="170" t="s">
        <v>43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3" t="s">
        <v>389</v>
      </c>
      <c r="AT133" s="173" t="s">
        <v>143</v>
      </c>
      <c r="AU133" s="173" t="s">
        <v>85</v>
      </c>
      <c r="AY133" s="17" t="s">
        <v>140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7" t="s">
        <v>85</v>
      </c>
      <c r="BK133" s="174">
        <f>ROUND(I133*H133,0)</f>
        <v>0</v>
      </c>
      <c r="BL133" s="17" t="s">
        <v>389</v>
      </c>
      <c r="BM133" s="173" t="s">
        <v>398</v>
      </c>
    </row>
    <row r="134" spans="2:63" s="12" customFormat="1" ht="22.9" customHeight="1">
      <c r="B134" s="148"/>
      <c r="D134" s="149" t="s">
        <v>76</v>
      </c>
      <c r="E134" s="159" t="s">
        <v>399</v>
      </c>
      <c r="F134" s="159" t="s">
        <v>400</v>
      </c>
      <c r="I134" s="151"/>
      <c r="J134" s="160">
        <f>BK134</f>
        <v>0</v>
      </c>
      <c r="L134" s="148"/>
      <c r="M134" s="153"/>
      <c r="N134" s="154"/>
      <c r="O134" s="154"/>
      <c r="P134" s="155">
        <f>P135</f>
        <v>0</v>
      </c>
      <c r="Q134" s="154"/>
      <c r="R134" s="155">
        <f>R135</f>
        <v>0</v>
      </c>
      <c r="S134" s="154"/>
      <c r="T134" s="156">
        <f>T135</f>
        <v>0</v>
      </c>
      <c r="AR134" s="149" t="s">
        <v>161</v>
      </c>
      <c r="AT134" s="157" t="s">
        <v>76</v>
      </c>
      <c r="AU134" s="157" t="s">
        <v>8</v>
      </c>
      <c r="AY134" s="149" t="s">
        <v>140</v>
      </c>
      <c r="BK134" s="158">
        <f>BK135</f>
        <v>0</v>
      </c>
    </row>
    <row r="135" spans="1:65" s="2" customFormat="1" ht="16.5" customHeight="1">
      <c r="A135" s="32"/>
      <c r="B135" s="161"/>
      <c r="C135" s="162" t="s">
        <v>148</v>
      </c>
      <c r="D135" s="162" t="s">
        <v>143</v>
      </c>
      <c r="E135" s="163" t="s">
        <v>401</v>
      </c>
      <c r="F135" s="164" t="s">
        <v>400</v>
      </c>
      <c r="G135" s="165" t="s">
        <v>388</v>
      </c>
      <c r="H135" s="166">
        <v>1</v>
      </c>
      <c r="I135" s="167"/>
      <c r="J135" s="168">
        <f>ROUND(I135*H135,0)</f>
        <v>0</v>
      </c>
      <c r="K135" s="164" t="s">
        <v>147</v>
      </c>
      <c r="L135" s="33"/>
      <c r="M135" s="169" t="s">
        <v>1</v>
      </c>
      <c r="N135" s="170" t="s">
        <v>43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389</v>
      </c>
      <c r="AT135" s="173" t="s">
        <v>143</v>
      </c>
      <c r="AU135" s="173" t="s">
        <v>85</v>
      </c>
      <c r="AY135" s="17" t="s">
        <v>140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85</v>
      </c>
      <c r="BK135" s="174">
        <f>ROUND(I135*H135,0)</f>
        <v>0</v>
      </c>
      <c r="BL135" s="17" t="s">
        <v>389</v>
      </c>
      <c r="BM135" s="173" t="s">
        <v>402</v>
      </c>
    </row>
    <row r="136" spans="2:63" s="12" customFormat="1" ht="22.9" customHeight="1">
      <c r="B136" s="148"/>
      <c r="D136" s="149" t="s">
        <v>76</v>
      </c>
      <c r="E136" s="159" t="s">
        <v>403</v>
      </c>
      <c r="F136" s="159" t="s">
        <v>404</v>
      </c>
      <c r="I136" s="151"/>
      <c r="J136" s="160">
        <f>BK136</f>
        <v>0</v>
      </c>
      <c r="L136" s="148"/>
      <c r="M136" s="153"/>
      <c r="N136" s="154"/>
      <c r="O136" s="154"/>
      <c r="P136" s="155">
        <f>P137</f>
        <v>0</v>
      </c>
      <c r="Q136" s="154"/>
      <c r="R136" s="155">
        <f>R137</f>
        <v>0</v>
      </c>
      <c r="S136" s="154"/>
      <c r="T136" s="156">
        <f>T137</f>
        <v>0</v>
      </c>
      <c r="AR136" s="149" t="s">
        <v>161</v>
      </c>
      <c r="AT136" s="157" t="s">
        <v>76</v>
      </c>
      <c r="AU136" s="157" t="s">
        <v>8</v>
      </c>
      <c r="AY136" s="149" t="s">
        <v>140</v>
      </c>
      <c r="BK136" s="158">
        <f>BK137</f>
        <v>0</v>
      </c>
    </row>
    <row r="137" spans="1:65" s="2" customFormat="1" ht="16.5" customHeight="1">
      <c r="A137" s="32"/>
      <c r="B137" s="161"/>
      <c r="C137" s="162" t="s">
        <v>161</v>
      </c>
      <c r="D137" s="162" t="s">
        <v>143</v>
      </c>
      <c r="E137" s="163" t="s">
        <v>405</v>
      </c>
      <c r="F137" s="164" t="s">
        <v>404</v>
      </c>
      <c r="G137" s="165" t="s">
        <v>388</v>
      </c>
      <c r="H137" s="166">
        <v>1</v>
      </c>
      <c r="I137" s="167"/>
      <c r="J137" s="168">
        <f>ROUND(I137*H137,0)</f>
        <v>0</v>
      </c>
      <c r="K137" s="164" t="s">
        <v>147</v>
      </c>
      <c r="L137" s="33"/>
      <c r="M137" s="169" t="s">
        <v>1</v>
      </c>
      <c r="N137" s="170" t="s">
        <v>43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3" t="s">
        <v>389</v>
      </c>
      <c r="AT137" s="173" t="s">
        <v>143</v>
      </c>
      <c r="AU137" s="173" t="s">
        <v>85</v>
      </c>
      <c r="AY137" s="17" t="s">
        <v>140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7" t="s">
        <v>85</v>
      </c>
      <c r="BK137" s="174">
        <f>ROUND(I137*H137,0)</f>
        <v>0</v>
      </c>
      <c r="BL137" s="17" t="s">
        <v>389</v>
      </c>
      <c r="BM137" s="173" t="s">
        <v>406</v>
      </c>
    </row>
    <row r="138" spans="2:63" s="12" customFormat="1" ht="22.9" customHeight="1">
      <c r="B138" s="148"/>
      <c r="D138" s="149" t="s">
        <v>76</v>
      </c>
      <c r="E138" s="159" t="s">
        <v>407</v>
      </c>
      <c r="F138" s="159" t="s">
        <v>408</v>
      </c>
      <c r="I138" s="151"/>
      <c r="J138" s="160">
        <f>BK138</f>
        <v>0</v>
      </c>
      <c r="L138" s="148"/>
      <c r="M138" s="153"/>
      <c r="N138" s="154"/>
      <c r="O138" s="154"/>
      <c r="P138" s="155">
        <f>P139</f>
        <v>0</v>
      </c>
      <c r="Q138" s="154"/>
      <c r="R138" s="155">
        <f>R139</f>
        <v>0</v>
      </c>
      <c r="S138" s="154"/>
      <c r="T138" s="156">
        <f>T139</f>
        <v>0</v>
      </c>
      <c r="AR138" s="149" t="s">
        <v>161</v>
      </c>
      <c r="AT138" s="157" t="s">
        <v>76</v>
      </c>
      <c r="AU138" s="157" t="s">
        <v>8</v>
      </c>
      <c r="AY138" s="149" t="s">
        <v>140</v>
      </c>
      <c r="BK138" s="158">
        <f>BK139</f>
        <v>0</v>
      </c>
    </row>
    <row r="139" spans="1:65" s="2" customFormat="1" ht="16.5" customHeight="1">
      <c r="A139" s="32"/>
      <c r="B139" s="161"/>
      <c r="C139" s="162" t="s">
        <v>141</v>
      </c>
      <c r="D139" s="162" t="s">
        <v>143</v>
      </c>
      <c r="E139" s="163" t="s">
        <v>409</v>
      </c>
      <c r="F139" s="164" t="s">
        <v>408</v>
      </c>
      <c r="G139" s="165" t="s">
        <v>388</v>
      </c>
      <c r="H139" s="166">
        <v>1</v>
      </c>
      <c r="I139" s="167"/>
      <c r="J139" s="168">
        <f>ROUND(I139*H139,0)</f>
        <v>0</v>
      </c>
      <c r="K139" s="164" t="s">
        <v>147</v>
      </c>
      <c r="L139" s="33"/>
      <c r="M139" s="169" t="s">
        <v>1</v>
      </c>
      <c r="N139" s="170" t="s">
        <v>43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3" t="s">
        <v>389</v>
      </c>
      <c r="AT139" s="173" t="s">
        <v>143</v>
      </c>
      <c r="AU139" s="173" t="s">
        <v>85</v>
      </c>
      <c r="AY139" s="17" t="s">
        <v>140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7" t="s">
        <v>85</v>
      </c>
      <c r="BK139" s="174">
        <f>ROUND(I139*H139,0)</f>
        <v>0</v>
      </c>
      <c r="BL139" s="17" t="s">
        <v>389</v>
      </c>
      <c r="BM139" s="173" t="s">
        <v>410</v>
      </c>
    </row>
    <row r="140" spans="2:63" s="12" customFormat="1" ht="22.9" customHeight="1">
      <c r="B140" s="148"/>
      <c r="D140" s="149" t="s">
        <v>76</v>
      </c>
      <c r="E140" s="159" t="s">
        <v>411</v>
      </c>
      <c r="F140" s="159" t="s">
        <v>412</v>
      </c>
      <c r="I140" s="151"/>
      <c r="J140" s="160">
        <f>BK140</f>
        <v>0</v>
      </c>
      <c r="L140" s="148"/>
      <c r="M140" s="153"/>
      <c r="N140" s="154"/>
      <c r="O140" s="154"/>
      <c r="P140" s="155">
        <f>P141</f>
        <v>0</v>
      </c>
      <c r="Q140" s="154"/>
      <c r="R140" s="155">
        <f>R141</f>
        <v>0</v>
      </c>
      <c r="S140" s="154"/>
      <c r="T140" s="156">
        <f>T141</f>
        <v>0</v>
      </c>
      <c r="AR140" s="149" t="s">
        <v>161</v>
      </c>
      <c r="AT140" s="157" t="s">
        <v>76</v>
      </c>
      <c r="AU140" s="157" t="s">
        <v>8</v>
      </c>
      <c r="AY140" s="149" t="s">
        <v>140</v>
      </c>
      <c r="BK140" s="158">
        <f>BK141</f>
        <v>0</v>
      </c>
    </row>
    <row r="141" spans="1:65" s="2" customFormat="1" ht="16.5" customHeight="1">
      <c r="A141" s="32"/>
      <c r="B141" s="161"/>
      <c r="C141" s="162" t="s">
        <v>171</v>
      </c>
      <c r="D141" s="162" t="s">
        <v>143</v>
      </c>
      <c r="E141" s="163" t="s">
        <v>413</v>
      </c>
      <c r="F141" s="164" t="s">
        <v>412</v>
      </c>
      <c r="G141" s="165" t="s">
        <v>388</v>
      </c>
      <c r="H141" s="166">
        <v>1</v>
      </c>
      <c r="I141" s="167"/>
      <c r="J141" s="168">
        <f>ROUND(I141*H141,0)</f>
        <v>0</v>
      </c>
      <c r="K141" s="164" t="s">
        <v>147</v>
      </c>
      <c r="L141" s="33"/>
      <c r="M141" s="169" t="s">
        <v>1</v>
      </c>
      <c r="N141" s="170" t="s">
        <v>43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389</v>
      </c>
      <c r="AT141" s="173" t="s">
        <v>143</v>
      </c>
      <c r="AU141" s="173" t="s">
        <v>85</v>
      </c>
      <c r="AY141" s="17" t="s">
        <v>140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85</v>
      </c>
      <c r="BK141" s="174">
        <f>ROUND(I141*H141,0)</f>
        <v>0</v>
      </c>
      <c r="BL141" s="17" t="s">
        <v>389</v>
      </c>
      <c r="BM141" s="173" t="s">
        <v>414</v>
      </c>
    </row>
    <row r="142" spans="2:63" s="12" customFormat="1" ht="22.9" customHeight="1">
      <c r="B142" s="148"/>
      <c r="D142" s="149" t="s">
        <v>76</v>
      </c>
      <c r="E142" s="159" t="s">
        <v>415</v>
      </c>
      <c r="F142" s="159" t="s">
        <v>416</v>
      </c>
      <c r="I142" s="151"/>
      <c r="J142" s="160">
        <f>BK142</f>
        <v>0</v>
      </c>
      <c r="L142" s="148"/>
      <c r="M142" s="153"/>
      <c r="N142" s="154"/>
      <c r="O142" s="154"/>
      <c r="P142" s="155">
        <f>P143</f>
        <v>0</v>
      </c>
      <c r="Q142" s="154"/>
      <c r="R142" s="155">
        <f>R143</f>
        <v>0</v>
      </c>
      <c r="S142" s="154"/>
      <c r="T142" s="156">
        <f>T143</f>
        <v>0</v>
      </c>
      <c r="AR142" s="149" t="s">
        <v>161</v>
      </c>
      <c r="AT142" s="157" t="s">
        <v>76</v>
      </c>
      <c r="AU142" s="157" t="s">
        <v>8</v>
      </c>
      <c r="AY142" s="149" t="s">
        <v>140</v>
      </c>
      <c r="BK142" s="158">
        <f>BK143</f>
        <v>0</v>
      </c>
    </row>
    <row r="143" spans="1:65" s="2" customFormat="1" ht="16.5" customHeight="1">
      <c r="A143" s="32"/>
      <c r="B143" s="161"/>
      <c r="C143" s="162" t="s">
        <v>177</v>
      </c>
      <c r="D143" s="162" t="s">
        <v>143</v>
      </c>
      <c r="E143" s="163" t="s">
        <v>417</v>
      </c>
      <c r="F143" s="164" t="s">
        <v>418</v>
      </c>
      <c r="G143" s="165" t="s">
        <v>388</v>
      </c>
      <c r="H143" s="166">
        <v>1</v>
      </c>
      <c r="I143" s="167"/>
      <c r="J143" s="168">
        <f>ROUND(I143*H143,0)</f>
        <v>0</v>
      </c>
      <c r="K143" s="164" t="s">
        <v>147</v>
      </c>
      <c r="L143" s="33"/>
      <c r="M143" s="169" t="s">
        <v>1</v>
      </c>
      <c r="N143" s="170" t="s">
        <v>43</v>
      </c>
      <c r="O143" s="58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3" t="s">
        <v>389</v>
      </c>
      <c r="AT143" s="173" t="s">
        <v>143</v>
      </c>
      <c r="AU143" s="173" t="s">
        <v>85</v>
      </c>
      <c r="AY143" s="17" t="s">
        <v>140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7" t="s">
        <v>85</v>
      </c>
      <c r="BK143" s="174">
        <f>ROUND(I143*H143,0)</f>
        <v>0</v>
      </c>
      <c r="BL143" s="17" t="s">
        <v>389</v>
      </c>
      <c r="BM143" s="173" t="s">
        <v>419</v>
      </c>
    </row>
    <row r="144" spans="2:63" s="12" customFormat="1" ht="22.9" customHeight="1">
      <c r="B144" s="148"/>
      <c r="D144" s="149" t="s">
        <v>76</v>
      </c>
      <c r="E144" s="159" t="s">
        <v>420</v>
      </c>
      <c r="F144" s="159" t="s">
        <v>421</v>
      </c>
      <c r="I144" s="151"/>
      <c r="J144" s="160">
        <f>BK144</f>
        <v>0</v>
      </c>
      <c r="L144" s="148"/>
      <c r="M144" s="153"/>
      <c r="N144" s="154"/>
      <c r="O144" s="154"/>
      <c r="P144" s="155">
        <f>P145</f>
        <v>0</v>
      </c>
      <c r="Q144" s="154"/>
      <c r="R144" s="155">
        <f>R145</f>
        <v>0</v>
      </c>
      <c r="S144" s="154"/>
      <c r="T144" s="156">
        <f>T145</f>
        <v>0</v>
      </c>
      <c r="AR144" s="149" t="s">
        <v>161</v>
      </c>
      <c r="AT144" s="157" t="s">
        <v>76</v>
      </c>
      <c r="AU144" s="157" t="s">
        <v>8</v>
      </c>
      <c r="AY144" s="149" t="s">
        <v>140</v>
      </c>
      <c r="BK144" s="158">
        <f>BK145</f>
        <v>0</v>
      </c>
    </row>
    <row r="145" spans="1:65" s="2" customFormat="1" ht="16.5" customHeight="1">
      <c r="A145" s="32"/>
      <c r="B145" s="161"/>
      <c r="C145" s="162" t="s">
        <v>175</v>
      </c>
      <c r="D145" s="162" t="s">
        <v>143</v>
      </c>
      <c r="E145" s="163" t="s">
        <v>422</v>
      </c>
      <c r="F145" s="164" t="s">
        <v>421</v>
      </c>
      <c r="G145" s="165" t="s">
        <v>388</v>
      </c>
      <c r="H145" s="166">
        <v>1</v>
      </c>
      <c r="I145" s="167"/>
      <c r="J145" s="168">
        <f>ROUND(I145*H145,0)</f>
        <v>0</v>
      </c>
      <c r="K145" s="164" t="s">
        <v>147</v>
      </c>
      <c r="L145" s="33"/>
      <c r="M145" s="213" t="s">
        <v>1</v>
      </c>
      <c r="N145" s="214" t="s">
        <v>43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389</v>
      </c>
      <c r="AT145" s="173" t="s">
        <v>143</v>
      </c>
      <c r="AU145" s="173" t="s">
        <v>85</v>
      </c>
      <c r="AY145" s="17" t="s">
        <v>140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85</v>
      </c>
      <c r="BK145" s="174">
        <f>ROUND(I145*H145,0)</f>
        <v>0</v>
      </c>
      <c r="BL145" s="17" t="s">
        <v>389</v>
      </c>
      <c r="BM145" s="173" t="s">
        <v>423</v>
      </c>
    </row>
    <row r="146" spans="1:31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121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Ota</cp:lastModifiedBy>
  <dcterms:created xsi:type="dcterms:W3CDTF">2019-11-28T19:16:33Z</dcterms:created>
  <dcterms:modified xsi:type="dcterms:W3CDTF">2019-11-29T07:35:11Z</dcterms:modified>
  <cp:category/>
  <cp:version/>
  <cp:contentType/>
  <cp:contentStatus/>
</cp:coreProperties>
</file>