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C5" reservationPassword="0"/>
  <workbookPr/>
  <bookViews>
    <workbookView xWindow="240" yWindow="120" windowWidth="14940" windowHeight="9225" activeTab="0"/>
  </bookViews>
  <sheets>
    <sheet name="Rekapitulace" sheetId="1" r:id="rId1"/>
    <sheet name="90236-1_90236-1-1" sheetId="2" r:id="rId2"/>
    <sheet name="90236-1_90236-1-2" sheetId="3" r:id="rId3"/>
    <sheet name="90236-1_90236-1-3" sheetId="4" r:id="rId4"/>
  </sheets>
  <definedNames/>
  <calcPr/>
  <webPublishing/>
</workbook>
</file>

<file path=xl/sharedStrings.xml><?xml version="1.0" encoding="utf-8"?>
<sst xmlns="http://schemas.openxmlformats.org/spreadsheetml/2006/main" count="1974" uniqueCount="608">
  <si>
    <t>Firma: DiK Janák s.r.o., Trutnov</t>
  </si>
  <si>
    <t>Rekapitulace ceny</t>
  </si>
  <si>
    <t>Stavba: 90236   005/20 - DVŮR KRÁLOVÉ N. L. - VERDEK, PĚŠÍ KOMUNIKACE - II. ETAPA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</si>
  <si>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</si>
  <si>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</si>
  <si>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</si>
  <si>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</si>
  <si>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</si>
  <si>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</si>
  <si>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</si>
  <si>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</si>
  <si>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</si>
  <si>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</si>
  <si>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</si>
  <si>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</si>
  <si>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90236   005/20</t>
  </si>
  <si>
    <t>DVŮR KRÁLOVÉ N. L. - VERDEK, PĚŠÍ KOMUNIKACE - II. ETAPA</t>
  </si>
  <si>
    <t>O</t>
  </si>
  <si>
    <t>Objekt:</t>
  </si>
  <si>
    <t>90236-1</t>
  </si>
  <si>
    <t>SO.101 CHODNÍK</t>
  </si>
  <si>
    <t>O1</t>
  </si>
  <si>
    <t>Rozpočet:</t>
  </si>
  <si>
    <t>0.00</t>
  </si>
  <si>
    <t>15.00</t>
  </si>
  <si>
    <t>21.00</t>
  </si>
  <si>
    <t>3</t>
  </si>
  <si>
    <t>2</t>
  </si>
  <si>
    <t>90236-1-1</t>
  </si>
  <si>
    <t>Chodník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</si>
  <si>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</si>
  <si>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</si>
  <si>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</si>
  <si>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</si>
  <si>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</si>
  <si>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</si>
  <si>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</si>
  <si>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</si>
  <si>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</si>
  <si>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</si>
  <si>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</si>
  <si>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</si>
  <si>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</si>
  <si>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</si>
  <si>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</si>
  <si>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</si>
  <si>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</si>
  <si>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</si>
  <si>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</si>
  <si>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</si>
  <si>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014111</t>
  </si>
  <si>
    <t/>
  </si>
  <si>
    <t>POPLATKY ZA SKLÁDKU TYP S-IO (INERTNÍ ODPAD)</t>
  </si>
  <si>
    <t>M3</t>
  </si>
  <si>
    <t>PP</t>
  </si>
  <si>
    <t>zemina, ornice, nestmelený materiál</t>
  </si>
  <si>
    <t>VV</t>
  </si>
  <si>
    <t>pol. č. 11332:12,6=12.600 [A] 
pol. č. 11343:35*0,2+193*0,3=64.900 [B] 
pol. č. 11345:30*0,3=9.000 [C] 
pol. č. 12110b:114,1=114.100 [D] 
pol. č. 12373:281,7=281.700 [E] 
pol. č. 12924:210*0,2=42.000 [F] 
pol. č. 13173:9,8=9.800 [G] 
pol. č. 13273:48,1=48.100 [H] 
pol. č. 212625:248,6*0,17=42.262 [I] 
Celkem: A+B+C+D+E+F+G+H+I=624.462 [J]</t>
  </si>
  <si>
    <t>TS</t>
  </si>
  <si>
    <t>zahrnuje veškeré poplatky provozovateli skládky související s uložením odpadu na skládce.</t>
  </si>
  <si>
    <t>014121</t>
  </si>
  <si>
    <t>POPLATKY ZA SKLÁDKU TYP S-OO (OSTATNÍ ODPAD)</t>
  </si>
  <si>
    <t>beton, obrubníky, kámen, beton, potrubí</t>
  </si>
  <si>
    <t>pol. č. 11345:30*0,1=3.000 [A] 
pol. č. 11352:4,5*0,12=0.540 [B] 
pol. č. 96613:4,02=4.020 [C] 
pol. č. 96615:5,001=5.001 [D] 
pol. č. 966345:14*0,14=1.960 [E] 
pol. č. 966346:39,3*0,25=9.825 [F] 
pol. č. 966357:33*0,34=11.220 [G] 
Celkem: A+B+C+D+E+F+G=35.566 [H]</t>
  </si>
  <si>
    <t>014131</t>
  </si>
  <si>
    <t>POPLATKY ZA SKLÁDKU TYP S-NO (NEBEZPEČNÝ ODPAD)</t>
  </si>
  <si>
    <t>asfaltový materiál</t>
  </si>
  <si>
    <t>pol. č. 11343:35*0,1+193*0,1=22.800 [A]</t>
  </si>
  <si>
    <t>Zemní práce</t>
  </si>
  <si>
    <t>11332</t>
  </si>
  <si>
    <t>ODSTRANĚNÍ PODKLADŮ ZPEVNĚNÝCH PLOCH Z KAMENIVA NESTMELENÉHO</t>
  </si>
  <si>
    <t>s odvozem na skládku zhotovitele 
výkres C.1.3</t>
  </si>
  <si>
    <t>STÁVAJÍCÍ PLOCHY: 
plocha x tloušťka:63*0,2=12.600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</si>
  <si>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</si>
  <si>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</t>
  </si>
  <si>
    <t>ODSTRAN KRYTU ZPEVNĚNÝCH PLOCH S ASFALT POJIVEM VČET PODKLADU</t>
  </si>
  <si>
    <t>STÁVAJÍCÍ VJEZDY: 
plocha x tloušťka:35*0,3=10.500 [A] 
STÁVAJÍCÍ VOZOVKA: 
plocha x tloušťka:193*0,4=77.200 [B] 
Celkem: A+B=87.700 [C]</t>
  </si>
  <si>
    <t>11345</t>
  </si>
  <si>
    <t>ODSTRAN KRYTU ZPEVNĚNÝCH PLOCH Z BETONU VČET PODKLADU</t>
  </si>
  <si>
    <t>STÁVAJÍCÍ VJEZD: 
plocha x tloušťka:30*0,4=12.000 [A]</t>
  </si>
  <si>
    <t>7</t>
  </si>
  <si>
    <t>11352</t>
  </si>
  <si>
    <t>ODSTRANĚNÍ CHODNÍKOVÝCH A SILNIČNÍCH OBRUBNÍKŮ BETONOVÝCH</t>
  </si>
  <si>
    <t>M</t>
  </si>
  <si>
    <t>STÁVAJÍCÍ OBRUBNÍK: 
délka:4,5=4.500 [A]</t>
  </si>
  <si>
    <t>8</t>
  </si>
  <si>
    <t>12110</t>
  </si>
  <si>
    <t>a</t>
  </si>
  <si>
    <t>SEJMUTÍ ORNICE NEBO LESNÍ PŮDY</t>
  </si>
  <si>
    <t>s odvozem na staveništní mezideponii pro zpětné ohumusování 
výkresy C.1.3 a C.1.4</t>
  </si>
  <si>
    <t>PRO ZPĚTNÉ OHUMUSOVÁNÍ: 
plochy x tloušťka:(43+196)*0,1=23.900 [A]</t>
  </si>
  <si>
    <t>položka zahrnuje sejmutí ornice bez ohledu na tloušťku vrstvy a její vodorovnou dopravu  
nezahrnuje uložení na trvalou skládku</t>
  </si>
  <si>
    <t>b</t>
  </si>
  <si>
    <t>s odvozem na skládku zhotovitele 
výkresy C.1.3 a C.1.4</t>
  </si>
  <si>
    <t>(plocha sejmutí x tloušťka sejmutí) - kuabtura pro zpětné ohumusování:(690*0,2)-(43+196)*0,1=114.100 [A]</t>
  </si>
  <si>
    <t>12373</t>
  </si>
  <si>
    <t>ODKOP PRO SPOD STAVBU SILNIC A ŽELEZNIC TŘ. I</t>
  </si>
  <si>
    <t>s odvozem na skládku zhotovitele 
výkresy C.1.3, C.1.4, C.1.5 a C.1.18</t>
  </si>
  <si>
    <t>PRO CHODNÍKY: 
celková kubatura:237,2=237.200 [A] 
PRO VÝMĚNU PODLOŽÍ - předpoklad 25% plochy chodníků: 
plocha x tloušťka:178*0,25=44.500 [B] 
Celkem: A+B=281.700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</si>
  <si>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</si>
  <si>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</si>
  <si>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12573</t>
  </si>
  <si>
    <t>VYKOPÁVKY ZE ZEMNÍKŮ A SKLÁDEK TŘ. I</t>
  </si>
  <si>
    <t>natěžení a dovoz ornice ze staveništní mezideponie pro zpětné ohumusování</t>
  </si>
  <si>
    <t>ORNICE PRO ZPĚTNÉ OHUMUSOVÁNÍ: 
plochy x tloušťka:(43+196)*0,1=23.900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</si>
  <si>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</si>
  <si>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</t>
  </si>
  <si>
    <t>12924</t>
  </si>
  <si>
    <t>ČIŠTĚNÍ KRAJNIC OD NÁNOSU TL. DO 200MM</t>
  </si>
  <si>
    <t>M2</t>
  </si>
  <si>
    <t>výkresy C.1.3 a C.1.4</t>
  </si>
  <si>
    <t>plocha:210=210.000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</si>
  <si>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</si>
  <si>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</t>
  </si>
  <si>
    <t>13173</t>
  </si>
  <si>
    <t>HLOUBENÍ JAM ZAPAŽ I NEPAŽ TŘ. I</t>
  </si>
  <si>
    <t>s odvozem na skládku zhotovitele 
výkresy C.1.3, C.1.6 a C.1.7</t>
  </si>
  <si>
    <t>PRO ULIČNÍ VPUSTI: 
počet x prům. kubatura/ks:7*1,4=9.800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</si>
  <si>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</si>
  <si>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</si>
  <si>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13273</t>
  </si>
  <si>
    <t>HLOUBENÍ RÝH ŠÍŘ DO 2M PAŽ I NEPAŽ TŘ. I</t>
  </si>
  <si>
    <t>s odvozem na skládku zhotovitele 
výkresy C.1.3, C.1.6, C.1.7 a C.1.14</t>
  </si>
  <si>
    <t>PRO PRODLOUŽENÍ ZATRUBENÍ A ŠACHTU: 
kubatura:2*1,5=3.000 [A] 
PRO PŘÍPOJKY VPUSTÍ A ŽLABŮ: 
celková kubatura:39,1=39.100 [B] 
PRO VSAKOVACÍ PŘÍKOP: 
délka x prům. plocha v řezu:20*0,3=6.000 [C] 
Celkem: A+B+C=48.100 [D]</t>
  </si>
  <si>
    <t>15</t>
  </si>
  <si>
    <t>17120</t>
  </si>
  <si>
    <t>ULOŽENÍ SYPANINY DO NÁSYPŮ A NA SKLÁDKY BEZ ZHUTNĚNÍ</t>
  </si>
  <si>
    <t>uložení ornice a zeminy</t>
  </si>
  <si>
    <t>ORNICE: 
690*0,2=138.000 [A] 
ZEMINA: 
ODKOPÁVKY:281,7=281.700 [B] 
JÁMY:9,8=9.800 [C] 
RÝHY:48,1=48.100 [D] 
Celkem: A+B+C+D=477.600 [E]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</si>
  <si>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</si>
  <si>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</si>
  <si>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17180</t>
  </si>
  <si>
    <t>ULOŽENÍ SYPANINY DO NÁSYPŮ Z NAKUPOVANÝCH MATERIÁLŮ</t>
  </si>
  <si>
    <t>výkresy C.1.3, C.1.4, C.1.5 a C.1.18</t>
  </si>
  <si>
    <t>PRO CHODNÍKY: 
kubatura:50,9=50.900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</si>
  <si>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</si>
  <si>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</si>
  <si>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17380</t>
  </si>
  <si>
    <t>ZEMNÍ KRAJNICE A DOSYPÁVKY Z NAKUPOVANÝCH MATERIÁLŮ</t>
  </si>
  <si>
    <t>výkresy C.1.3, C.1.4 a C.1.5</t>
  </si>
  <si>
    <t>KOLEM CHODNÍKŮ A KOMUNIKACÍ: 
kubatura:222*0,05+31*0,1=14.200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</si>
  <si>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</si>
  <si>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</si>
  <si>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17481</t>
  </si>
  <si>
    <t>ZÁSYP JAM A RÝH Z NAKUPOVANÝCH MATERIÁLŮ</t>
  </si>
  <si>
    <t>výkresy C.1.3, C.1.6, C.1.7, C.1.13 a C.1.14</t>
  </si>
  <si>
    <t>ZÁSYP PRODLOUŽENÍ ZATRUBENÍ A ŠACHTY: 
kubatura:4*0,2+0,75*0,13=0.898 [A] 
ZÁSYP ULIČNÍCH VPUSTÍ: 
počet x prům. kubatura/ks:7*1=7.000 [B] 
ZÁSYP PŘÍPOJEK VPUSTÍ A ŽLABŮ: 
kubatura:4,2=4.200 [C] 
ZÁSYP VTOKOVÉHO OBJEKTU PROPUSTKU: 
kubatura:2*1=2.000 [D] 
Celkem: A+B+C+D=14.098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</si>
  <si>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</si>
  <si>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</si>
  <si>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17581</t>
  </si>
  <si>
    <t>OBSYP POTRUBÍ A OBJEKTŮ Z NAKUPOVANÝCH MATERIÁLŮ</t>
  </si>
  <si>
    <t>drcený lomový kámen 0-4 
výkresy C.1.3, C.1.6 a C.1.7</t>
  </si>
  <si>
    <t>OBSYP PŘÍPOJEK VPUSTÍ A ŽLABŮ: 
DN 100 - délka x plocha v řezu:21,4*0,37=7.918 [A] 
DN 150 - délka x plocha v řezu:21,6*0,4=8.640 [B] 
DN 200 - délka x plocha v řezu:17,3*0,49=8.477 [C] 
Celkem: A+B+C=25.035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</si>
  <si>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</si>
  <si>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20</t>
  </si>
  <si>
    <t>18110</t>
  </si>
  <si>
    <t>ÚPRAVA PLÁNĚ SE ZHUTNĚNÍM V HORNINĚ TŘ. I</t>
  </si>
  <si>
    <t>CHODNÍK - BET. DLAŽBA: 
plocha:649+30=679.000 [A] 
CHODNÍKOVÝ PŘEJEZD: 
plocha:28+5=33.000 [B] 
SJEZDY, ÚČ. A MÍSTNÍ KOMUNIKACE: 
plocha:194=194.000 [C] 
VÝMĚNA PODLOŽÍ - předpoklad 25% plochy chodníků: 
plocha:178=178.000 [D] 
Celkem: A+B+C+D=1 084.000 [E]</t>
  </si>
  <si>
    <t>položka zahrnuje úpravu pláně včetně vyrovnání výškových rozdílů. Míru zhutnění určuje projekt.</t>
  </si>
  <si>
    <t>21</t>
  </si>
  <si>
    <t>18130</t>
  </si>
  <si>
    <t>ÚPRAVA PLÁNĚ BEZ ZHUTNĚNÍ</t>
  </si>
  <si>
    <t>V PLOCHÁCH OHUMUSOVÁNÍ: 
plocha:43+196=239.000 [A]</t>
  </si>
  <si>
    <t>položka zahrnuje úpravu pláně včetně vyrovnání výškových rozdílů</t>
  </si>
  <si>
    <t>22</t>
  </si>
  <si>
    <t>18221</t>
  </si>
  <si>
    <t>ROZPROSTŘENÍ ORNICE VE SVAHU V TL DO 0,10M</t>
  </si>
  <si>
    <t>plocha:196=196.000 [A]</t>
  </si>
  <si>
    <t>položka zahrnuje:  
nutné přemístění ornice z dočasných skládek vzdálených do 50m  
rozprostření ornice v předepsané tloušťce ve svahu přes 1:5</t>
  </si>
  <si>
    <t>23</t>
  </si>
  <si>
    <t>18231</t>
  </si>
  <si>
    <t>ROZPROSTŘENÍ ORNICE V ROVINĚ V TL DO 0,10M</t>
  </si>
  <si>
    <t>plocha:43=43.000 [A]</t>
  </si>
  <si>
    <t>položka zahrnuje:  
nutné přemístění ornice z dočasných skládek vzdálených do 50m  
rozprostření ornice v předepsané tloušťce v rovině a ve svahu do 1:5</t>
  </si>
  <si>
    <t>24</t>
  </si>
  <si>
    <t>18241</t>
  </si>
  <si>
    <t>ZALOŽENÍ TRÁVNÍKU RUČNÍM VÝSEVEM</t>
  </si>
  <si>
    <t>V PLOCHÁCH OHUMUSOVÁNÍ: 
plochy:43+196=239.000 [A]</t>
  </si>
  <si>
    <t>Zahrnuje dodání předepsané travní směsi, její výsev na ornici, zalévání, první pokosení, to vše bez ohledu na sklon terénu</t>
  </si>
  <si>
    <t>25</t>
  </si>
  <si>
    <t>18471</t>
  </si>
  <si>
    <t>R</t>
  </si>
  <si>
    <t>OŠETŘENÍ DŘEVIN VE SKUPINÁCH</t>
  </si>
  <si>
    <t>prořez stromů 
výkres C.1.3</t>
  </si>
  <si>
    <t>PROŘEZ SMRKŮ: 
plocha (předpoklad):35=35.000 [A]</t>
  </si>
  <si>
    <t>položka zahrnuje odplevelení s nakypřením, vypletí, ošetření řezem, hnojením, odstranění poškozených částí dřevin s případným složením odpadu na hromady, naložením na dopravní prostředek, odvozem a složením</t>
  </si>
  <si>
    <t>26</t>
  </si>
  <si>
    <t>184A1</t>
  </si>
  <si>
    <t>VYSAZOVÁNÍ KEŘŮ LISTNATÝCH S BALEM VČETNĚ VÝKOPU JAMKY</t>
  </si>
  <si>
    <t>KUS</t>
  </si>
  <si>
    <t>včetně specifikace keře 
výkres C.1.3</t>
  </si>
  <si>
    <t>NÁHRADNÍ VÝSADBA: 
celkový počet:10=10.000 [A]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</si>
  <si>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</si>
  <si>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Základy</t>
  </si>
  <si>
    <t>27</t>
  </si>
  <si>
    <t>21152</t>
  </si>
  <si>
    <t>SANAČNÍ ŽEBRA Z KAMENIVA DRCENÉHO</t>
  </si>
  <si>
    <t>štěrk 8-16 
výkresy C.1.3 a C.1.5</t>
  </si>
  <si>
    <t>VÝPLŇ VSAKOVACÍHO PŘÍKOPU NA ZÚ: 
délka x šířka x hloubka:20*0,5*0,8=8.000 [A]</t>
  </si>
  <si>
    <t>položka zahrnuje dodávku předepsaného kameniva, mimostaveništní a vnitrostaveništní dopravu a jeho uložení není-li v zadávací dokumentaci uvedeno jinak, jedná se o nakupovaný materiál</t>
  </si>
  <si>
    <t>28</t>
  </si>
  <si>
    <t>21197</t>
  </si>
  <si>
    <t>OPLÁŠTĚNÍ ODVODŇOVACÍCH ŽEBER Z GEOTEXTILIE</t>
  </si>
  <si>
    <t>KOLEM VSAKOVACÍHO PŘÍKOPU: 
délka x rozvinutá šířka:20*2,6=52.000 [A] 
KOLEM TRATIVODŮ: 
délka x rozvinutá šířka:248,6*1,5=372.900 [B] 
Celkem: A+B=424.900 [C]</t>
  </si>
  <si>
    <t>položka zahrnuje dodávku předepsané geotextilie, mimostaveništní a vnitrostaveništní dopravu a její uložení včetně potřebných přesahů (nezapočítávají se do výměry)</t>
  </si>
  <si>
    <t>29</t>
  </si>
  <si>
    <t>212625</t>
  </si>
  <si>
    <t>TRATIVODY KOMPL Z TRUB Z PLAST HM DN DO 100MM, RÝHA TŘ I</t>
  </si>
  <si>
    <t>délky:48,9+71,7+128=248.600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</si>
  <si>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</si>
  <si>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30</t>
  </si>
  <si>
    <t>21452</t>
  </si>
  <si>
    <t>SANAČNÍ VRSTVY Z KAMENIVA DRCENÉHO</t>
  </si>
  <si>
    <t>ŠD 0/63 
výkresy C.1.3 a C.1.4</t>
  </si>
  <si>
    <t>VÝMĚNA PODLOŽÍ CHODNÍKU - předpoklad 25% plochy chodníků: 
plocha x tlouštka:178*0,25=44.500 [A]</t>
  </si>
  <si>
    <t>položka zahrnuje dodávku předepsaného kameniva, mimostaveništní a vnitrostaveništní dopravu a jeho uložení  
není-li v zadávací dokumentaci uvedeno jinak, jedná se o nakupovaný materiál</t>
  </si>
  <si>
    <t>31</t>
  </si>
  <si>
    <t>261413</t>
  </si>
  <si>
    <t>VRTY PRO KOTVENÍ A INJEKTÁŽ TŘ IV NA POVRCHU D DO 25MM</t>
  </si>
  <si>
    <t>výkresy C.1.3 a C.1.13</t>
  </si>
  <si>
    <t>PRO KOTVENÍ DO STÁV. STĚN VTOKOVÉ JÍMKY PROPUSTKU: 
počet x délka/ks:24*0,5=12.000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</si>
  <si>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</si>
  <si>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32</t>
  </si>
  <si>
    <t>272314</t>
  </si>
  <si>
    <t>ZÁKLADY Z PROSTÉHO BETONU DO C25/30</t>
  </si>
  <si>
    <t>výkresy C.1.3 a C.1.14</t>
  </si>
  <si>
    <t>ZÁKLAD POD VTOK ZATRUBENÍ: 
kubatura:1,2*1,1*0,7=0.924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</si>
  <si>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</si>
  <si>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</si>
  <si>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33</t>
  </si>
  <si>
    <t>327365</t>
  </si>
  <si>
    <t>VÝZTUŽ ZDÍ OPĚRNÝCH, ZÁRUBNÍCH, NÁBŘEŽNÍCH Z OCELI 10505, B500B</t>
  </si>
  <si>
    <t>T</t>
  </si>
  <si>
    <t>kotevní trny R20 včetně vlepení 
výkresy C.1.3 a C.1.13</t>
  </si>
  <si>
    <t>KOTEVNÍ TRNY R20: 
počet x délka x t/m:(7*1,22+17*1)*0,00247=0.063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</si>
  <si>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</si>
  <si>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34</t>
  </si>
  <si>
    <t>386325</t>
  </si>
  <si>
    <t>KOMPLETNÍ KONSTRUKCE JÍMEK ZE ŽELEZOBETONU C30/37</t>
  </si>
  <si>
    <t>včetně výztuže 
výkresy C.1.3 a C.1.13</t>
  </si>
  <si>
    <t>ZAKRYTÍ STÁV. VPUSTI ŽB DESKOU: 
kubatura:0,5*0,5*0,15=0.038 [A] 
REKONSTRUKCE A ZASTROPENÍ VTOKOVÉ JÍMKY PROPUSTKU: 
kubatura:4*0,3*0,37+1,6*0,3*0,62+1,8*1,6*0,25=1.462 [B] 
Celkem: A+B=1.500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</si>
  <si>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</si>
  <si>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</si>
  <si>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35</t>
  </si>
  <si>
    <t>451312</t>
  </si>
  <si>
    <t>PODKLADNÍ A VÝPLŇOVÉ VRSTVY Z PROSTÉHO BETONU C12/15</t>
  </si>
  <si>
    <t>POD ZATRUBENÍ: 
délka x šířka x tloušťka:1,3*0,75*0,1=0.098 [A] 
POD ŠACHTU Š2.1: 
kubatura:2,3*2,3*0,1=0.529 [B] 
Celkem: A+B=0.627 [C]</t>
  </si>
  <si>
    <t>36</t>
  </si>
  <si>
    <t>45131A</t>
  </si>
  <si>
    <t>PODKLADNÍ A VÝPLŇOVÉ VRSTVY Z PROSTÉHO BETONU C20/25</t>
  </si>
  <si>
    <t>POD OPEVNĚNÍ VTOKU ZATRUBENÍ LOMOVÝM KAMENEM: 
plocha x tloušťka lože:(0,36+1,65*1,28+0,3*1,4)*0,1=0.289 [A]</t>
  </si>
  <si>
    <t>37</t>
  </si>
  <si>
    <t>45152</t>
  </si>
  <si>
    <t>PODKLADNÍ A VÝPLŇOVÉ VRSTVY Z KAMENIVA DRCENÉHO</t>
  </si>
  <si>
    <t>LOŽE POD OPEVNĚNÍ SVAHU VEGETAČNÍMI TVÁRNICEMI: 
plocha x tloušťka: (9,7+2,4)*0,1=1.210 [A]</t>
  </si>
  <si>
    <t>38</t>
  </si>
  <si>
    <t>45157</t>
  </si>
  <si>
    <t>PODKLADNÍ A VÝPLŇOVÉ VRSTVY Z KAMENIVA TĚŽENÉHO</t>
  </si>
  <si>
    <t>ŠP 0-4 
výkresy C.1.3, C.1.6 a C.1.7</t>
  </si>
  <si>
    <t>LOŽE PRO PŘÍPOJKY VPUSTÍ A ŽLABŮ: 
DN 100 - délka x plocha v řezu:21,4*0,13=2.782 [A] 
DN 150 - délka x plocha v řezu:21,6*0,14=3.024 [B] 
DN 200 - délka x plocha v řezu:17,3*0,17=2.941 [C] 
Celkem: A+B+C=8.747 [D]</t>
  </si>
  <si>
    <t>39</t>
  </si>
  <si>
    <t>465512</t>
  </si>
  <si>
    <t>DLAŽBY Z LOMOVÉHO KAMENE NA MC</t>
  </si>
  <si>
    <t>OPEVNĚNÍ VTOKU ZATRUBENÍ: 
plocha x tloušťka kamene:(0,36+1,65*1,28+0,3*1,4)*0,2=0.578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</si>
  <si>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</si>
  <si>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40</t>
  </si>
  <si>
    <t>466921</t>
  </si>
  <si>
    <t>DLAŽBY VEGETAČNÍ Z BETONOVÝCH DLAŽDIC NA SUCHO</t>
  </si>
  <si>
    <t>OPEVNĚNÍ SVAHU: 
plocha:9,7+2,4=12.100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</si>
  <si>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</si>
  <si>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41</t>
  </si>
  <si>
    <t>46731A</t>
  </si>
  <si>
    <t>STUPNĚ A PRAHY VODNÍCH KORYT Z PROSTÉHO BETONU C20/25</t>
  </si>
  <si>
    <t>UKONČUJÍCÍ PRÁH OPEVNĚNÍ LOMOVÝM KAMENEM: 
kubatura:1,34*0,3=0.402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</si>
  <si>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</si>
  <si>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</si>
  <si>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42</t>
  </si>
  <si>
    <t>562131</t>
  </si>
  <si>
    <t>VOZOVKOVÉ VRSTVY Z MATERIÁLŮ STABIL CEMENTEM TŘ I TL DO 150MM</t>
  </si>
  <si>
    <t>směs stmelená cementem SC 0/32 C3/4 
výkresy C.1.3 a C.1.4</t>
  </si>
  <si>
    <t>CHODNÍKOVÝ PŘEJEZD: 
plocha:28+5=33.000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</si>
  <si>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</si>
  <si>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43</t>
  </si>
  <si>
    <t>56330</t>
  </si>
  <si>
    <t>VOZOVKOVÉ VRSTVY ZE ŠTĚRKODRTI</t>
  </si>
  <si>
    <t>výkres C.1.3</t>
  </si>
  <si>
    <t>ŠD PLOCHY ZA CHODNÍKEM: 
plocha x tloušťka:29*0,2=5.800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</si>
  <si>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</si>
  <si>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44</t>
  </si>
  <si>
    <t>56332</t>
  </si>
  <si>
    <t>VOZOVKOVÉ VRSTVY ZE ŠTĚRKODRTI TL. DO 100MM</t>
  </si>
  <si>
    <t>CHODNÍKY - BET. DLAŽBA: 
plocha:649+30=679.000 [A]</t>
  </si>
  <si>
    <t>45</t>
  </si>
  <si>
    <t>56333</t>
  </si>
  <si>
    <t>VOZOVKOVÉ VRSTVY ZE ŠTĚRKODRTI TL. DO 150MM</t>
  </si>
  <si>
    <t>CHODNÍKY - BET. DLAŽBA: 
plocha:649+30=679.000 [A] 
CHODNÍKOVÝ PŘEJEZD: 
plocha:28+5=33.000 [B] 
SJEZDY, ÚČ. A MÍSTNÍ KOMUNIKACE: 
plocha:194=194.000 [C] 
Celkem: A+B+C=906.000 [D]</t>
  </si>
  <si>
    <t>46</t>
  </si>
  <si>
    <t>56334</t>
  </si>
  <si>
    <t>VOZOVKOVÉ VRSTVY ZE ŠTĚRKODRTI TL. DO 200MM</t>
  </si>
  <si>
    <t>SJEZDY, ÚČ. A MÍSTNÍ KOMUNIKACE: 
plocha:178=178.000 [A]</t>
  </si>
  <si>
    <t>47</t>
  </si>
  <si>
    <t>56932</t>
  </si>
  <si>
    <t>ZPEVNĚNÍ KRAJNIC ZE ŠTĚRKODRTI TL. DO 100MM</t>
  </si>
  <si>
    <t>plocha:1=1.000 [A]</t>
  </si>
  <si>
    <t>- dodání kameniva předepsané kvality a zrnitosti  
- rozprostření a zhutnění vrstvy v předepsané tloušťce  
- zřízení vrstvy bez rozlišení šířky, pokládání vrstvy po etapách</t>
  </si>
  <si>
    <t>48</t>
  </si>
  <si>
    <t>572211</t>
  </si>
  <si>
    <t>SPOJOVACÍ POSTŘIK Z ASFALTU DO 0,5KG/M2</t>
  </si>
  <si>
    <t>0,3 kg/m2 
výkresy C.1.3 a C.1.4</t>
  </si>
  <si>
    <t>SJEZDY, ÚČ. A MÍSTNÍ KOMUNIKACE: 
plocha:162=162.000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</si>
  <si>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</si>
  <si>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49</t>
  </si>
  <si>
    <t>574A44</t>
  </si>
  <si>
    <t>ASFALTOVÝ BETON PRO OBRUSNÉ VRSTVY ACO 11+, 11S TL. 50MM</t>
  </si>
  <si>
    <t>ACO 11 + 
výkresy C.1.3 a C.1.4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</si>
  <si>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</si>
  <si>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50</t>
  </si>
  <si>
    <t>574E76</t>
  </si>
  <si>
    <t>ASFALTOVÝ BETON PRO PODKLADNÍ VRSTVY ACP 16+, 16S TL. 80MM</t>
  </si>
  <si>
    <t>ACP 16 + 
výkresy C.1.3 a C.1.4</t>
  </si>
  <si>
    <t>51</t>
  </si>
  <si>
    <t>582612</t>
  </si>
  <si>
    <t>KRYTY Z BETON DLAŽDIC SE ZÁMKEM ŠEDÝCH TL 80MM DO LOŽE Z KAM</t>
  </si>
  <si>
    <t>CHODNÍKY - BET. DLAŽBA - běžná: 
plocha:649=649.000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</si>
  <si>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</si>
  <si>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52</t>
  </si>
  <si>
    <t>582615</t>
  </si>
  <si>
    <t>KRYTY Z BETON DLAŽDIC SE ZÁMKEM BAREV TL 80MM DO LOŽE Z KAM</t>
  </si>
  <si>
    <t>CHODNÍKOVÝ PŘEJEZD - běžná dlažba: 
plocha:28=28.000 [A]</t>
  </si>
  <si>
    <t>53</t>
  </si>
  <si>
    <t>58261B</t>
  </si>
  <si>
    <t>KRYTY Z BETON DLAŽDIC SE ZÁMKEM BAREV RELIÉF TL 80MM DO LOŽE Z KAM</t>
  </si>
  <si>
    <t>varovné pásy 
výkresy C.1.3 a C.1.4</t>
  </si>
  <si>
    <t>CHODNÍKY - BET. DLAŽBA - varovné pásy: 
plocha:30=30.000 [A] 
CHODNÍKOVÝ PŘEJEZD - varovné pásy: 
plocha:5=5.000 [B] 
Celkem: A+B=35.000 [C]</t>
  </si>
  <si>
    <t>54</t>
  </si>
  <si>
    <t>58920</t>
  </si>
  <si>
    <t>VÝPLŇ SPAR MODIFIKOVANÝM ASFALTEM</t>
  </si>
  <si>
    <t>NAPOJENÍ NA STÁV. VOZOVKU A VJEZDY: 
délka:18,5+6=24.500 [A]</t>
  </si>
  <si>
    <t>položka zahrnuje:  
- dodávku předepsaného materiálu  
- vyčištění a výplň spar tímto materiálem</t>
  </si>
  <si>
    <t>Potrubí</t>
  </si>
  <si>
    <t>55</t>
  </si>
  <si>
    <t>87427</t>
  </si>
  <si>
    <t>POTRUBÍ Z TRUB PLASTOVÝCH ODPADNÍCH DN DO 100MM</t>
  </si>
  <si>
    <t>PVC hladká SN 10 
výkresy C.1.3, C.1.6 a C.1.7</t>
  </si>
  <si>
    <t>PŘÍPOJKY ODV. ŽLABŮ OŽ2.1 a OŽ2.2: 
délka:21,4=21.400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</si>
  <si>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</si>
  <si>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56</t>
  </si>
  <si>
    <t>87433</t>
  </si>
  <si>
    <t>POTRUBÍ Z TRUB PLASTOVÝCH ODPADNÍCH DN DO 150MM</t>
  </si>
  <si>
    <t>PVC hladká SN 16 
výkresy C.1.3, C.1.6 a C.1.7</t>
  </si>
  <si>
    <t>PŘÍPOJKY VPUSTÍ: 
celková délka:21,6=21.600 [A]</t>
  </si>
  <si>
    <t>57</t>
  </si>
  <si>
    <t>87434</t>
  </si>
  <si>
    <t>POTRUBÍ Z TRUB PLASTOVÝCH ODPADNÍCH DN DO 200MM</t>
  </si>
  <si>
    <t>PŘÍPOJKY ODV. ŽLABŮ OŽ2.3 a OŽ2.4: 
délka:17,3=17.300 [A]</t>
  </si>
  <si>
    <t>58</t>
  </si>
  <si>
    <t>894446</t>
  </si>
  <si>
    <t>ŠACHTY KANAL ZE ŽELEZOBET VČET VÝZT NA POTRUBÍ DN DO 400MM</t>
  </si>
  <si>
    <t>poklop D400 
výkresy C.1.3 a C.1.14</t>
  </si>
  <si>
    <t>ŠACHTA Š2.1: 
počet:1=1.000 [A]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</si>
  <si>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</si>
  <si>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59</t>
  </si>
  <si>
    <t>894846</t>
  </si>
  <si>
    <t>ŠACHTY KANALIZAČNÍ PLASTOVÉ D 400MM</t>
  </si>
  <si>
    <t>kontrolní trativodní šachta s lapačem písku 
výkresy C.1.3 a C.1.4</t>
  </si>
  <si>
    <t>počet:4=4.000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</si>
  <si>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</si>
  <si>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60</t>
  </si>
  <si>
    <t>89711</t>
  </si>
  <si>
    <t>VPUSŤ KANALIZAČNÍ ULIČNÍ KOMPLETNÍ MONOLIT BETON</t>
  </si>
  <si>
    <t>výkresy C.1.3, C.1.6 a C.1.7</t>
  </si>
  <si>
    <t>ULIČNÍ VPUSŤ V2.1: 
počet:1=1.000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</si>
  <si>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</si>
  <si>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61</t>
  </si>
  <si>
    <t>89712</t>
  </si>
  <si>
    <t>VPUSŤ KANALIZAČNÍ ULIČNÍ KOMPLETNÍ Z BETONOVÝCH DÍLCŮ</t>
  </si>
  <si>
    <t>ULIČNÍ VPUSTI: 
počet:6=6.000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</si>
  <si>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</si>
  <si>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62</t>
  </si>
  <si>
    <t>897521</t>
  </si>
  <si>
    <t>VPUSŤ ODVOD ŽLABŮ Z BETON DÍLCŮ SV. ŠÍŘKY DO 100MM VČETNĚ MŘÍŽÍ</t>
  </si>
  <si>
    <t>mřížový rošt D 400 
výkresy C.1.3, C.1.6 a C.1.7</t>
  </si>
  <si>
    <t>ODTOKOVÉ VPUSTI ODV. ŽLABŮ OŽ2.1 a OŽ2.2: 
počet:1+1=2.000 [A]</t>
  </si>
  <si>
    <t>položka zahrnuje dodávku a osazení předepsaného dílce včetně mříže  
nezahrnuje předepsané podkladní konstrukce</t>
  </si>
  <si>
    <t>63</t>
  </si>
  <si>
    <t>897523</t>
  </si>
  <si>
    <t>VPUSŤ ODVOD ŽLABŮ Z BETON DÍLCŮ SV. ŠÍŘKY DO 200MM VČETNĚ MŘÍŽÍ</t>
  </si>
  <si>
    <t>ODTOKOVÉ VPUSTI ODV. ŽLABŮ OŽ2.3 a OŽ2.4: 
počet:1+1=2.000 [A]</t>
  </si>
  <si>
    <t>64</t>
  </si>
  <si>
    <t>89911O</t>
  </si>
  <si>
    <t>BETONOVÝ POKLOP D400</t>
  </si>
  <si>
    <t>NOVÝ POKLOP VTOKOVÉ JÍMKY PROPUSTKU: 
počet:1=1.000 [A] 
NOVÉ POKLOPY STÁV. VPUSTÍ PŘED Č.P. 10: 
počet:3=3.000 [B] 
Celkem: A+B=4.000 [C]</t>
  </si>
  <si>
    <t>Položka zahrnuje dodávku a osazení předepsané mříže včetně rámu</t>
  </si>
  <si>
    <t>65</t>
  </si>
  <si>
    <t>89914</t>
  </si>
  <si>
    <t>VYROVNÁVACÍ PRSTENEC SAMOSTATNÝ</t>
  </si>
  <si>
    <t>POD NOVÝ POKLOP VTOKOVÉ JÍMKY PROPUSTKU: 
počet:1=1.000 [A]</t>
  </si>
  <si>
    <t>- Položka zahrnuje veškerý materiál, výrobky a polotovary, včetně mimostaveništní a vnitrostaveništní dopravy (rovněž přesuny), včetně naložení a složení,případně s uložením.</t>
  </si>
  <si>
    <t>66</t>
  </si>
  <si>
    <t>89921</t>
  </si>
  <si>
    <t>VÝŠKOVÁ ÚPRAVA POKLOPŮ</t>
  </si>
  <si>
    <t>VÝŠKOVÁ ÚPRAVA NOVÝCH POKLOPŮ VPUSTÍ PŘED Č.P. 10: 
počet:3=3.000 [A]</t>
  </si>
  <si>
    <t>- položka výškové úpravy zahrnuje všechny nutné práce a materiály pro zvýšení nebo snížení zařízení (včetně nutné úpravy stávajícího povrchu vozovky nebo chodníku).</t>
  </si>
  <si>
    <t>67</t>
  </si>
  <si>
    <t>899525</t>
  </si>
  <si>
    <t>OBETONOVÁNÍ POTRUBÍ Z PROSTÉHO BETONU DO C30/37</t>
  </si>
  <si>
    <t>KOLEM ODV. ŽLABŮ OŽ2.1 a OŽ2.2: 
délky x plocha v řezu:(3,5+3)*0,125+2*0,2=1.213 [A] 
KOLEM ODV. ŽLABŮ OŽ2.3 a OŽ2.4: 
délky x plocha v řezu:(3+3)*0,19+2*0,4=1.940 [B] 
Celkem: A+B=3.153 [C]</t>
  </si>
  <si>
    <t>68</t>
  </si>
  <si>
    <t>89952A</t>
  </si>
  <si>
    <t>OBETONOVÁNÍ POTRUBÍ Z PROSTÉHO BETONU DO C20/25</t>
  </si>
  <si>
    <t>KOLEM ZATRUBENÍ: 
délka x plocha v řezu:1,25*0,46=0.575 [A]</t>
  </si>
  <si>
    <t>Ostatní konstrukce a práce</t>
  </si>
  <si>
    <t>69</t>
  </si>
  <si>
    <t>9111A1</t>
  </si>
  <si>
    <t>ZÁBRADLÍ SILNIČNÍ S VODOR MADLY - DODÁVKA A MONTÁŽ</t>
  </si>
  <si>
    <t>celkové délky:22,5+30=52.500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</si>
  <si>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</si>
  <si>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70</t>
  </si>
  <si>
    <t>917212</t>
  </si>
  <si>
    <t>ZÁHONOVÉ OBRUBY Z BETONOVÝCH OBRUBNÍKŮ ŠÍŘ 80MM</t>
  </si>
  <si>
    <t>délka:308=308.000 [A]</t>
  </si>
  <si>
    <t>Položka zahrnuje:  
dodání a pokládku betonových obrubníků o rozměrech předepsaných zadávací dokumentací  
betonové lože i boční betonovou opěrku.</t>
  </si>
  <si>
    <t>71</t>
  </si>
  <si>
    <t>917224</t>
  </si>
  <si>
    <t>SILNIČNÍ A CHODNÍKOVÉ OBRUBY Z BETONOVÝCH OBRUBNÍKŮ ŠÍŘ 150MM</t>
  </si>
  <si>
    <t>délka:491=491.000 [A]</t>
  </si>
  <si>
    <t>72</t>
  </si>
  <si>
    <t>91772</t>
  </si>
  <si>
    <t>OBRUBA Z DLAŽEBNÍCH KOSTEK DROBNÝCH</t>
  </si>
  <si>
    <t>PŘÍDLAŽBA 2xK10 PODÉL OBRUB KOMUNIKACÍ: 
počet řad x délka:2*87=174.000 [A]</t>
  </si>
  <si>
    <t>Položka zahrnuje:  
dodání a pokládku jedné řady dlažebních kostek o rozměrech předepsaných zadávací dokumentací  
betonové lože i boční betonovou opěrku.</t>
  </si>
  <si>
    <t>73</t>
  </si>
  <si>
    <t>918346</t>
  </si>
  <si>
    <t>PROPUSTY Z TRUB DN 400MM</t>
  </si>
  <si>
    <t>ŽBT DN 400 
výkresy C.1.3 a C.1.14</t>
  </si>
  <si>
    <t>PRODLOUŽENÍ ZATRUBENÍ: 
délka:2,1=2.100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</si>
  <si>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</si>
  <si>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74</t>
  </si>
  <si>
    <t>919111</t>
  </si>
  <si>
    <t>ŘEZÁNÍ ASFALTOVÉHO KRYTU VOZOVEK TL DO 50MM</t>
  </si>
  <si>
    <t>NAPOJENÍ NA STÁV. VOZOVKU A VJEZDY: 
délka:18,5=18.500 [A]</t>
  </si>
  <si>
    <t>položka zahrnuje řezání vozovkové vrstvy v předepsané tloušťce, včetně spotřeby vody</t>
  </si>
  <si>
    <t>75</t>
  </si>
  <si>
    <t>919122</t>
  </si>
  <si>
    <t>ŘEZÁNÍ BETONOVÉHO KRYTU VOZOVEK TL DO 100MM</t>
  </si>
  <si>
    <t>NAPOJENÍ NA STÁV. VJEZD: 
délka:6=6.000 [A]</t>
  </si>
  <si>
    <t>76</t>
  </si>
  <si>
    <t>93551</t>
  </si>
  <si>
    <t>ŽLABY Z DÍLCŮ Z BETONU SVĚTLÉ ŠÍŘKY DO 100MM VČETNĚ MŘÍŽÍ</t>
  </si>
  <si>
    <t>ODV. ŽLABY OŽ2.1 a OŽ2.2: 
délky:3,5+3=6.500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</si>
  <si>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</si>
  <si>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77</t>
  </si>
  <si>
    <t>93553</t>
  </si>
  <si>
    <t>ŽLABY Z DÍLCŮ Z BETONU SVĚTLÉ ŠÍŘKY DO 200MM VČETNĚ MŘÍŽÍ</t>
  </si>
  <si>
    <t>ODV. ŽLABY OŽ2.3 a OŽ2.4: 
délky:3+3=6.000 [A]</t>
  </si>
  <si>
    <t>78</t>
  </si>
  <si>
    <t>96613</t>
  </si>
  <si>
    <t>BOURÁNÍ KONSTRUKCÍ Z KAMENE NA MC</t>
  </si>
  <si>
    <t>s odvozem na skládku zhotovitele 
výkresy C.1.3 a C.1.13</t>
  </si>
  <si>
    <t>STÁVAJÍCÍ KAM. ZÍDKA: 
kubatura:25*0,3*0,5=3.750 [A] 
OBOURÁNÍ POŠKOZENÝCH STĚN VTOKOVÉ JÍMKY PROPUSTKU: 
kubatura:5,4*0,2*0,25=0.270 [B] 
Celkem: A+B=4.020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</si>
  <si>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</si>
  <si>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79</t>
  </si>
  <si>
    <t>96615</t>
  </si>
  <si>
    <t>BOURÁNÍ KONSTRUKCÍ Z PROSTÉHO BETONU</t>
  </si>
  <si>
    <t>STÁVAJÍCÍ ČELA ZATRUBENÍ: 
kubatura (předpoklad):2,7*1,5*0,3+1,9*1,5*0,2+1,7*1,6*0,3+1,7*1,5*0,3+1,6*1,6*0,3+1,7*1,7*0,3=5.001 [A]</t>
  </si>
  <si>
    <t>80</t>
  </si>
  <si>
    <t>966345</t>
  </si>
  <si>
    <t>BOURÁNÍ PROPUSTŮ Z TRUB DN DO 300MM</t>
  </si>
  <si>
    <t>STÁVAJÍCÍ ZATRUBENÍ: 
délky:10+4=14.000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</si>
  <si>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</si>
  <si>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81</t>
  </si>
  <si>
    <t>966346</t>
  </si>
  <si>
    <t>BOURÁNÍ PROPUSTŮ Z TRUB DN DO 400MM</t>
  </si>
  <si>
    <t>STÁVAJÍCÍ ZATRUBENÍ: 
délky:0,3+23+8+8=39.300 [A]</t>
  </si>
  <si>
    <t>82</t>
  </si>
  <si>
    <t>966357</t>
  </si>
  <si>
    <t>BOURÁNÍ PROPUSTŮ Z TRUB DN DO 500MM</t>
  </si>
  <si>
    <t>STÁVAJÍCÍ ZATRUBENÍ: 
délky:33=33.000 [A]</t>
  </si>
  <si>
    <t>83</t>
  </si>
  <si>
    <t>96718</t>
  </si>
  <si>
    <t>VYBOURÁNÍ ČÁSTÍ KONSTRUKCÍ KOVOVÝCH</t>
  </si>
  <si>
    <t>odkup zhotovitelem za cenu šrotu 
výkresy C.1.3 a C.1.7</t>
  </si>
  <si>
    <t>MŘÍŽ STÁV. VPUSTÍ: 
počet x hmotnost:4*0,07=0.280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</si>
  <si>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</si>
  <si>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90236-1-2</t>
  </si>
  <si>
    <t>Vozovka</t>
  </si>
  <si>
    <t>zemina, nestmelený materiál</t>
  </si>
  <si>
    <t>pol. č. 11343:479*0,35=167.650 [A] 
pol. č. 12373:108,5=108.500 [B] 
Celkem: A+B=276.150 [C]</t>
  </si>
  <si>
    <t>pol. č. 11343:479*0,15=71.850 [A]</t>
  </si>
  <si>
    <t>STÁVAJÍCÍ VOZOVKA: 
plocha x tloušťka:479*0,5=239.500 [A]</t>
  </si>
  <si>
    <t>11372</t>
  </si>
  <si>
    <t>FRÉZOVÁNÍ ZPEVNĚNÝCH PLOCH ASFALTOVÝCH</t>
  </si>
  <si>
    <t>odkup vyfrézovaného materiálu zhotovitelem 
výkresy C.1.3 a C.1.4</t>
  </si>
  <si>
    <t>STÁVAJÍCÍ VOZOVKA: 
CELOPLOŠNÉ FRÉZOVÁNÍ: 
plocha x tloušťka:1051*0,05=52.550 [A]</t>
  </si>
  <si>
    <t>PRO VÝMĚNU PODLOŽÍ - předpoklad 25% z plochy sanace vozovky: 
plocha x tloušťka:217*0,5=108.500 [A]</t>
  </si>
  <si>
    <t>uložení zeminy</t>
  </si>
  <si>
    <t>ODKOPÁVKY:108,5=108.500 [A]</t>
  </si>
  <si>
    <t>SANACE/REKONSTRUKCE VOZOVKY: 
plocha:869=869.000 [A]</t>
  </si>
  <si>
    <t>ŠD fr. 0/63 
výkresy C.1.3 a C.1.4</t>
  </si>
  <si>
    <t>VÝMĚNA PODLOŽÍ - předpoklad 25% plochy sanace vozovky: 
plocha x tlouštka:217*0,5=108.500 [A]</t>
  </si>
  <si>
    <t>SANACE/REKONSTRUKCE VOZOVKY: 
1. vrstva - plocha:891=891.000 [A] 
2. vrstva - plocha:869=869.000 [B] 
Celkem: A+B=1 760.000 [C]</t>
  </si>
  <si>
    <t>plocha:3=3.000 [A]</t>
  </si>
  <si>
    <t>SANACE/REKONSTRUKCE VOZOVKY: 
1.vrstva - plocha:477=477.000 [A] 
2.vrstva - plocha:460=460.000 [B] 
Celkem: A+B=937.000 [C]</t>
  </si>
  <si>
    <t>572221</t>
  </si>
  <si>
    <t>SPOJOVACÍ POSTŘIK Z ASFALTU DO 1,0KG/M2</t>
  </si>
  <si>
    <t>0,7 kg/m2 
výkresy C.1.3 a C.1.4</t>
  </si>
  <si>
    <t>OŽK VOZOVKY: 
plocha:572=572.000 [A]</t>
  </si>
  <si>
    <t>SANACE/REKONSTRUKCE VOZOVKY: 
plocha:427=427.000 [A] 
OŽK VOZOVKY: 
plocha:572=572.000 [B] 
Celkem: A+B=999.000 [C]</t>
  </si>
  <si>
    <t>574C56</t>
  </si>
  <si>
    <t>ASFALTOVÝ BETON PRO LOŽNÍ VRSTVY ACL 16+, 16S TL. 60MM</t>
  </si>
  <si>
    <t>ACL 16 + 
výkresy C.1.3 a C.1.4</t>
  </si>
  <si>
    <t>SANACE/REKONSTRUKCE VOZOVKY: 
plocha:477=477.000 [A]</t>
  </si>
  <si>
    <t>574E66</t>
  </si>
  <si>
    <t>ASFALTOVÝ BETON PRO PODKLADNÍ VRSTVY ACP 16+, 16S TL. 70MM</t>
  </si>
  <si>
    <t>SANACE/REKONSTRUKCE VOZOVKY: 
plocha:460=460.000 [A]</t>
  </si>
  <si>
    <t>NAPOJENÍ NA STÁV. VOZOVKU: 
délka:509=509.000 [A]</t>
  </si>
  <si>
    <t>STÁVAJÍCÍ ŠACHTA Š2.6: 
počet:1=1.000 [A]</t>
  </si>
  <si>
    <t>914172</t>
  </si>
  <si>
    <t>DOPRAVNÍ ZNAČKY ZÁKLADNÍ VELIKOSTI HLINÍKOVÉ FÓLIE TŘ 2 - MONTÁŽ S PŘEMÍSTĚNÍM</t>
  </si>
  <si>
    <t>výkres C.1.17</t>
  </si>
  <si>
    <t>PŘELOŽENÉ STÁVAJÍCÍ SDZ: 
P 2:1=1.000 [A] 
E 2b:1=1.000 [B] 
IZ 4a:1=1.000 [C] 
Celkem: A+B+C=3.000 [D]</t>
  </si>
  <si>
    <t>položka zahrnuje:  
- dopravu demontované značky z dočasné skládky  
- osazení a montáž značky na místě určeném projektem  
- nutnou opravu poškozených částí  
nezahrnuje dodávku značky</t>
  </si>
  <si>
    <t>914173</t>
  </si>
  <si>
    <t>DOPRAVNÍ ZNAČKY ZÁKLADNÍ VELIKOSTI HLINÍKOVÉ FÓLIE TŘ 2 - DEMONTÁŽ</t>
  </si>
  <si>
    <t>Položka zahrnuje odstranění, demontáž a odklizení materiálu s odvozem na předepsané místo</t>
  </si>
  <si>
    <t>914922</t>
  </si>
  <si>
    <t>SLOUPKY A STOJKY DZ Z OCEL TRUBEK DO PATKY MONTÁŽ S PŘESUNEM</t>
  </si>
  <si>
    <t>SLOUPKY PŘEKLÁDANÝCH SDZ: 
počet:2=2.000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</si>
  <si>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</si>
  <si>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</si>
  <si>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</si>
  <si>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915111</t>
  </si>
  <si>
    <t>VODOROVNÉ DOPRAVNÍ ZNAČENÍ BARVOU HLADKÉ - DODÁVKA A POKLÁDKA</t>
  </si>
  <si>
    <t>NAVRHOVANÉ VDZ: 
čáry š. 0,125 m - délka x šířka:(11*3+415+2*3)*0,125=56.750 [A] 
čáry š. 0,25 m - délka x šířka:(2*1,5+458+10+3*1,5)*0,25=118.875 [B] 
Celkem: A+B=175.625 [C]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</si>
  <si>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</si>
  <si>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</si>
  <si>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</si>
  <si>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PŘÍDLAŽBA 2*K10 PODÉL VOZOVKY SILNICE II/299: 
počet řad x délka:2*410=820.000 [A]</t>
  </si>
  <si>
    <t>90236-1-3</t>
  </si>
  <si>
    <t>Dešťová kanalizace</t>
  </si>
  <si>
    <t>ornice, zemina</t>
  </si>
  <si>
    <t>pol. č. 12110b:6,6=6.600 [A] 
pol. č. 13273:207,385=207.385 [B] 
Celkem: A+B=213.985 [C]</t>
  </si>
  <si>
    <t>s odvozem na staveništní mezideponii pro zpětné ohumusování 
výkresy C.1.8 a C.1.12</t>
  </si>
  <si>
    <t>PRO ZPĚTNÉ OHUMUSOVÁNÍ: 
plocha x tloušťka:(19+17)*0,1=3.600 [A]</t>
  </si>
  <si>
    <t>s odvozem na skládku zhotovitele 
výkresy C.1.8 a C.1.12</t>
  </si>
  <si>
    <t>(plocha sejmutí x tloušťka sejmutí) - kubatura pro zpětné ohumusování:(51*0,2)-(19+17)*0,1=6.600 [A]</t>
  </si>
  <si>
    <t>ORNICE PRO ZPĚTNÉ OHUMUSOVÁNÍ: 
(19+17)*0,1=3.600 [A]</t>
  </si>
  <si>
    <t>s odvozem na skládku zhotovitele 
výkresy C.1.8, C.1.9, C.1.10, C.1.11 a C.1.12</t>
  </si>
  <si>
    <t>PRO DEŠŤOVÉ STOKY: 
"DK2.1" - plocha v podélném profilu x šířka:29,94*1,4+21,91*1,2=68.208 [A] 
"DK2.2" - plocha v podélném profilu x šířka:22,26*1,2=26.712 [B] 
"DK2.3" - plocha v podélném profilu x šířka:61,96*1,2=74.352 [C] 
NAVÍC PRO ŠACHTY: 
kubatura:8*2,5=20.000 [D] 
PRO KAMENNÝ SKLUZ: 
kubatura:6,9*2,625=18.113 [E] 
Celkem: A+B+C+D+E=207.385 [F]</t>
  </si>
  <si>
    <t>ORNICE: 
celková kubatura:51*0,2=10.200 [A] 
ZEMINA: 
RÝHY:207,385=207.385 [B] 
Celkem: A+B=217.585 [C]</t>
  </si>
  <si>
    <t>výkresy C.1.8, C.1.9 a C.1.10</t>
  </si>
  <si>
    <t>ZÁSYP DEŠŤOVÝCH STOK: 
"DK2.1" - plocha v podélném profilu x šířka:13,94*1,4+15,37*1,2=37.960 [A] 
"DK2.2" - plocha v podélném profilu x šířka:12,59*1,2=15.108 [B] 
"DK2.3" - plocha v podélném profilu x šířka:38,4*1,2=46.080 [C] 
NAVÍC PRO ŠACHTY: 
kubatura:8*2,5=20.000 [D] 
ZÁSYP PRO KAMENNÝ SKLUZ: 
kubatura:4*2,625*0,15+5*0,4*0,3=2.175 [E] 
Celkem: A+B+C+D+E=121.323 [F]</t>
  </si>
  <si>
    <t>kamenivo drcené, zrnitost do 22 mm 
výkresy C.1.8, C.1.9 a C.1.10</t>
  </si>
  <si>
    <t>OBSYP POTRUBÍ: 
DN 250 - délka x plocha v řezu:(26+16,5+52,5)*0,58=55.100 [A] 
DN 400 - délka x plocha v řezu:18,5*0,8=14.800 [B] 
Celkem: A+B=69.900 [C]</t>
  </si>
  <si>
    <t>výkresy C.1.8, C.1.10 a C.1.12</t>
  </si>
  <si>
    <t>POD POTRUBÍ: 
DN 400 - délka x šířka:20,3*1,4=28.420 [A] 
DN 250 - délka x šířka:(26+16,5+52,5)*1,2=114.000 [B] 
POD KAMENNÝ SKLUZ: 
plocha:20=20.000 [C] 
Celkem: A+B+C=162.420 [D]</t>
  </si>
  <si>
    <t>výkresy C.1.8 a C.1.12</t>
  </si>
  <si>
    <t>V PLOCHÁCH OHUMUSOVÁNÍ: 
plochy:19+17=36.000 [A]</t>
  </si>
  <si>
    <t>plocha:17=17.000 [A]</t>
  </si>
  <si>
    <t>plocha:19=19.000 [A]</t>
  </si>
  <si>
    <t>27231A</t>
  </si>
  <si>
    <t>ZÁKLADY Z PROSTÉHO BETONU DO C20/25</t>
  </si>
  <si>
    <t>ZÁKLADY KASKÁDY KAMENNÉHO SKLUZU: 
počet x kubatura/ks:5*(2,625*0,5*0,6)+2*1,25=6.438 [A]</t>
  </si>
  <si>
    <t>327212</t>
  </si>
  <si>
    <t>ZDI OPĚRNÉ, ZÁRUBNÍ, NÁBŘEŽNÍ Z LOMOVÉHO KAMENE NA MC</t>
  </si>
  <si>
    <t>STUPNĚ KASKÁDY KAMENNÉHO SKLUZU: 
počet x kubatura/ks:5*(2*0,8*0,3)=2.400 [A]</t>
  </si>
  <si>
    <t>položka zahrnuje dodávku a osazení lomového kamene, jeho výběr a případnou úpravu, dodávku předepsané malty, spárování.</t>
  </si>
  <si>
    <t>POD OPEVNĚNÍ KAMENNÉHO SKLUZU LOMOVÝM KAMENEM: 
plocha x tloušťka lože:(1,76+9,29*1,4)*0,2=2.953 [A]</t>
  </si>
  <si>
    <t>štěrkopísek, zrnitost do 16 mm 
výkresy C.1.8, C.1.9 a C.1.10</t>
  </si>
  <si>
    <t>LOŽE POD POTRUBÍ: 
DN 250 - délka x plocha v řezu:(26+16,5+52,5)*0,17=16.150 [A] 
DN 400 - délka x plocha v řezu:18,5*0,23=4.255 [B] 
Celkem: A+B=20.405 [C]</t>
  </si>
  <si>
    <t>46321</t>
  </si>
  <si>
    <t>ROVNANINA Z LOMOVÉHO KAMENE</t>
  </si>
  <si>
    <t>hmotnost kamene 80-200 kg 
výkresy C.1.8 a C.1.12</t>
  </si>
  <si>
    <t>VYÚSTĚNÍ KAMENNÉHO SKLUZU DO TERÉNU: 
kubatura:2*0,26=0.520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</si>
  <si>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</si>
  <si>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OPEVNĚNÍ KAMENNÉHO SKLUZU: 
plocha x tloušťka kamene:(1,76+3,22*1,2+9,29*1,4)*0,2=3.726 [A]</t>
  </si>
  <si>
    <t>BETONOVÉ PRAHY KAMENNÉHO SKLUZU: 
kubatura:2,64*0,5+3,34*0,5=2.990 [A]</t>
  </si>
  <si>
    <t>87444</t>
  </si>
  <si>
    <t>POTRUBÍ Z TRUB PLASTOVÝCH ODPADNÍCH DN DO 250MM</t>
  </si>
  <si>
    <t>PP žebrované SN 16 
výkresy C.1.8, C.1.9 a C.1.10</t>
  </si>
  <si>
    <t>STOKA "DK-2.1": 
délka:26=26.000 [A] 
STOKA "DK-2.2": 
délka:16,5=16.500 [B] 
STOKA "DK-2.3": 
délka:52,5=52.500 [C] 
Celkem: A+B+C=95.000 [D]</t>
  </si>
  <si>
    <t>87446</t>
  </si>
  <si>
    <t>POTRUBÍ Z TRUB PLASTOVÝCH ODPADNÍCH DN DO 400MM</t>
  </si>
  <si>
    <t>STOKA "DK-2.1": 
délka:20,3=20.300 [A]</t>
  </si>
  <si>
    <t>894146</t>
  </si>
  <si>
    <t>ŠACHTY KANALIZAČNÍ Z BETON DÍLCŮ NA POTRUBÍ DN DO 400MM</t>
  </si>
  <si>
    <t>poklop D 400 
výkresy C.1.8, C.1.9, C.1.10 a C.1.11</t>
  </si>
  <si>
    <t>ŠACHTA Š2.2: 
počet:1=1.000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</si>
  <si>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</si>
  <si>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894858</t>
  </si>
  <si>
    <t>ŠACHTY KANALIZAČNÍ PLASTOVÉ D 600MM</t>
  </si>
  <si>
    <t>pro potrubí DN 250, přímé dno, poklop D 400 
výkresy C.1.8, C.1.9, C.1.10 a C.1.11</t>
  </si>
  <si>
    <t>ŠACHTY Š2.4, Š2.5, Š2.8 a Š2.9: 
počet:4=4.000 [A]</t>
  </si>
  <si>
    <t>pro potrubí DN 250, dno 30°, poklop D 400 
výkresy C.1.8, C.1.9, C.1.10 a C.1.11</t>
  </si>
  <si>
    <t>ŠACHTY Š2.3, Š2.7 a Š2.10: 
počet:3=3.000 [A]</t>
  </si>
  <si>
    <t>899652</t>
  </si>
  <si>
    <t>ZKOUŠKA VODOTĚSNOSTI POTRUBÍ DN DO 300MM</t>
  </si>
  <si>
    <t>DN 250 
výkres C.1.8</t>
  </si>
  <si>
    <t>DN 250 - délky:26+16,5+52,5=95.000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</si>
  <si>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</si>
  <si>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899662</t>
  </si>
  <si>
    <t>ZKOUŠKA VODOTĚSNOSTI POTRUBÍ DN DO 400MM</t>
  </si>
  <si>
    <t>výkres C.1.8</t>
  </si>
  <si>
    <t>DN 400 - délka:20,3=20.300 [A]</t>
  </si>
  <si>
    <t>89980</t>
  </si>
  <si>
    <t>TELEVIZNÍ PROHLÍDKA POTRUBÍ</t>
  </si>
  <si>
    <t>DÉLKY STOK: 
DN 250:26+16,5+52,5=95.000 [A] 
DN 400:20,3=20.300 [B] 
Celkem: A+B=115.300 [C]</t>
  </si>
  <si>
    <t>položka zahrnuje prohlídku potrubí televizní kamerou, záznam prohlídky na nosičích DVD a vyhotovení závěrečného písemného protokolu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</si>
</sst>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'90236-1_90236-1-1'!I3</f>
      </c>
      <c s="20">
        <f>'90236-1_90236-1-1'!O2</f>
      </c>
      <c s="20">
        <f>C10+D10</f>
      </c>
    </row>
    <row r="11" spans="1:5" ht="12.75" customHeight="1">
      <c r="A11" s="19" t="s">
        <v>484</v>
      </c>
      <c s="19" t="s">
        <v>485</v>
      </c>
      <c s="20">
        <f>'90236-1_90236-1-2'!I3</f>
      </c>
      <c s="20">
        <f>'90236-1_90236-1-2'!O2</f>
      </c>
      <c s="20">
        <f>C11+D11</f>
      </c>
    </row>
    <row r="12" spans="1:5" ht="12.75" customHeight="1">
      <c r="A12" s="19" t="s">
        <v>538</v>
      </c>
      <c s="19" t="s">
        <v>539</v>
      </c>
      <c s="20">
        <f>'90236-1_90236-1-3'!I3</f>
      </c>
      <c s="20">
        <f>'90236-1_90236-1-3'!O2</f>
      </c>
      <c s="20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0+O9+O22+O115+O140+O149+O178+O231+O288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2">
        <f>0+I9+I22+I115+I140+I149+I178+I231+I288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624.462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55</v>
      </c>
    </row>
    <row r="12" spans="1:5" ht="140.25">
      <c r="A12" s="37" t="s">
        <v>56</v>
      </c>
      <c r="E12" s="38" t="s">
        <v>57</v>
      </c>
    </row>
    <row r="13" spans="1:5" ht="25.5">
      <c r="A13" t="s">
        <v>58</v>
      </c>
      <c r="E13" s="36" t="s">
        <v>59</v>
      </c>
    </row>
    <row r="14" spans="1:16" ht="12.75">
      <c r="A14" s="24" t="s">
        <v>49</v>
      </c>
      <c s="29" t="s">
        <v>27</v>
      </c>
      <c s="29" t="s">
        <v>60</v>
      </c>
      <c s="24" t="s">
        <v>51</v>
      </c>
      <c s="30" t="s">
        <v>61</v>
      </c>
      <c s="31" t="s">
        <v>53</v>
      </c>
      <c s="32">
        <v>35.566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62</v>
      </c>
    </row>
    <row r="16" spans="1:5" ht="114.75">
      <c r="A16" s="37" t="s">
        <v>56</v>
      </c>
      <c r="E16" s="38" t="s">
        <v>63</v>
      </c>
    </row>
    <row r="17" spans="1:5" ht="25.5">
      <c r="A17" t="s">
        <v>58</v>
      </c>
      <c r="E17" s="36" t="s">
        <v>59</v>
      </c>
    </row>
    <row r="18" spans="1:16" ht="12.75">
      <c r="A18" s="24" t="s">
        <v>49</v>
      </c>
      <c s="29" t="s">
        <v>26</v>
      </c>
      <c s="29" t="s">
        <v>64</v>
      </c>
      <c s="24" t="s">
        <v>51</v>
      </c>
      <c s="30" t="s">
        <v>65</v>
      </c>
      <c s="31" t="s">
        <v>53</v>
      </c>
      <c s="32">
        <v>22.8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66</v>
      </c>
    </row>
    <row r="20" spans="1:5" ht="12.75">
      <c r="A20" s="37" t="s">
        <v>56</v>
      </c>
      <c r="E20" s="38" t="s">
        <v>67</v>
      </c>
    </row>
    <row r="21" spans="1:5" ht="25.5">
      <c r="A21" t="s">
        <v>58</v>
      </c>
      <c r="E21" s="36" t="s">
        <v>59</v>
      </c>
    </row>
    <row r="22" spans="1:18" ht="12.75" customHeight="1">
      <c r="A22" s="6" t="s">
        <v>47</v>
      </c>
      <c s="6"/>
      <c s="40" t="s">
        <v>33</v>
      </c>
      <c s="6"/>
      <c s="27" t="s">
        <v>68</v>
      </c>
      <c s="6"/>
      <c s="6"/>
      <c s="6"/>
      <c s="41">
        <f>0+Q22</f>
      </c>
      <c r="O22">
        <f>0+R22</f>
      </c>
      <c r="Q22">
        <f>0+I23+I27+I31+I35+I39+I43+I47+I51+I55+I59+I63+I67+I71+I75+I79+I83+I87+I91+I95+I99+I103+I107+I111</f>
      </c>
      <c>
        <f>0+O23+O27+O31+O35+O39+O43+O47+O51+O55+O59+O63+O67+O71+O75+O79+O83+O87+O91+O95+O99+O103+O107+O111</f>
      </c>
    </row>
    <row r="23" spans="1:16" ht="25.5">
      <c r="A23" s="24" t="s">
        <v>49</v>
      </c>
      <c s="29" t="s">
        <v>37</v>
      </c>
      <c s="29" t="s">
        <v>69</v>
      </c>
      <c s="24" t="s">
        <v>51</v>
      </c>
      <c s="30" t="s">
        <v>70</v>
      </c>
      <c s="31" t="s">
        <v>53</v>
      </c>
      <c s="32">
        <v>12.6</v>
      </c>
      <c s="33">
        <v>0</v>
      </c>
      <c s="34">
        <f>ROUND(ROUND(H23,2)*ROUND(G23,3),2)</f>
      </c>
      <c r="O23">
        <f>(I23*21)/100</f>
      </c>
      <c t="s">
        <v>27</v>
      </c>
    </row>
    <row r="24" spans="1:5" ht="25.5">
      <c r="A24" s="35" t="s">
        <v>54</v>
      </c>
      <c r="E24" s="36" t="s">
        <v>71</v>
      </c>
    </row>
    <row r="25" spans="1:5" ht="25.5">
      <c r="A25" s="37" t="s">
        <v>56</v>
      </c>
      <c r="E25" s="38" t="s">
        <v>72</v>
      </c>
    </row>
    <row r="26" spans="1:5" ht="63.75">
      <c r="A26" t="s">
        <v>58</v>
      </c>
      <c r="E26" s="36" t="s">
        <v>73</v>
      </c>
    </row>
    <row r="27" spans="1:16" ht="12.75">
      <c r="A27" s="24" t="s">
        <v>49</v>
      </c>
      <c s="29" t="s">
        <v>39</v>
      </c>
      <c s="29" t="s">
        <v>74</v>
      </c>
      <c s="24" t="s">
        <v>51</v>
      </c>
      <c s="30" t="s">
        <v>75</v>
      </c>
      <c s="31" t="s">
        <v>53</v>
      </c>
      <c s="32">
        <v>87.7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25.5">
      <c r="A28" s="35" t="s">
        <v>54</v>
      </c>
      <c r="E28" s="36" t="s">
        <v>71</v>
      </c>
    </row>
    <row r="29" spans="1:5" ht="89.25">
      <c r="A29" s="37" t="s">
        <v>56</v>
      </c>
      <c r="E29" s="38" t="s">
        <v>76</v>
      </c>
    </row>
    <row r="30" spans="1:5" ht="63.75">
      <c r="A30" t="s">
        <v>58</v>
      </c>
      <c r="E30" s="36" t="s">
        <v>73</v>
      </c>
    </row>
    <row r="31" spans="1:16" ht="12.75">
      <c r="A31" s="24" t="s">
        <v>49</v>
      </c>
      <c s="29" t="s">
        <v>41</v>
      </c>
      <c s="29" t="s">
        <v>77</v>
      </c>
      <c s="24" t="s">
        <v>51</v>
      </c>
      <c s="30" t="s">
        <v>78</v>
      </c>
      <c s="31" t="s">
        <v>53</v>
      </c>
      <c s="32">
        <v>12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25.5">
      <c r="A32" s="35" t="s">
        <v>54</v>
      </c>
      <c r="E32" s="36" t="s">
        <v>71</v>
      </c>
    </row>
    <row r="33" spans="1:5" ht="25.5">
      <c r="A33" s="37" t="s">
        <v>56</v>
      </c>
      <c r="E33" s="38" t="s">
        <v>79</v>
      </c>
    </row>
    <row r="34" spans="1:5" ht="63.75">
      <c r="A34" t="s">
        <v>58</v>
      </c>
      <c r="E34" s="36" t="s">
        <v>73</v>
      </c>
    </row>
    <row r="35" spans="1:16" ht="12.75">
      <c r="A35" s="24" t="s">
        <v>49</v>
      </c>
      <c s="29" t="s">
        <v>80</v>
      </c>
      <c s="29" t="s">
        <v>81</v>
      </c>
      <c s="24" t="s">
        <v>51</v>
      </c>
      <c s="30" t="s">
        <v>82</v>
      </c>
      <c s="31" t="s">
        <v>83</v>
      </c>
      <c s="32">
        <v>4.5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25.5">
      <c r="A36" s="35" t="s">
        <v>54</v>
      </c>
      <c r="E36" s="36" t="s">
        <v>71</v>
      </c>
    </row>
    <row r="37" spans="1:5" ht="25.5">
      <c r="A37" s="37" t="s">
        <v>56</v>
      </c>
      <c r="E37" s="38" t="s">
        <v>84</v>
      </c>
    </row>
    <row r="38" spans="1:5" ht="63.75">
      <c r="A38" t="s">
        <v>58</v>
      </c>
      <c r="E38" s="36" t="s">
        <v>73</v>
      </c>
    </row>
    <row r="39" spans="1:16" ht="12.75">
      <c r="A39" s="24" t="s">
        <v>49</v>
      </c>
      <c s="29" t="s">
        <v>85</v>
      </c>
      <c s="29" t="s">
        <v>86</v>
      </c>
      <c s="24" t="s">
        <v>87</v>
      </c>
      <c s="30" t="s">
        <v>88</v>
      </c>
      <c s="31" t="s">
        <v>53</v>
      </c>
      <c s="32">
        <v>23.9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25.5">
      <c r="A40" s="35" t="s">
        <v>54</v>
      </c>
      <c r="E40" s="36" t="s">
        <v>89</v>
      </c>
    </row>
    <row r="41" spans="1:5" ht="25.5">
      <c r="A41" s="37" t="s">
        <v>56</v>
      </c>
      <c r="E41" s="38" t="s">
        <v>90</v>
      </c>
    </row>
    <row r="42" spans="1:5" ht="38.25">
      <c r="A42" t="s">
        <v>58</v>
      </c>
      <c r="E42" s="36" t="s">
        <v>91</v>
      </c>
    </row>
    <row r="43" spans="1:16" ht="12.75">
      <c r="A43" s="24" t="s">
        <v>49</v>
      </c>
      <c s="29" t="s">
        <v>44</v>
      </c>
      <c s="29" t="s">
        <v>86</v>
      </c>
      <c s="24" t="s">
        <v>92</v>
      </c>
      <c s="30" t="s">
        <v>88</v>
      </c>
      <c s="31" t="s">
        <v>53</v>
      </c>
      <c s="32">
        <v>114.1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25.5">
      <c r="A44" s="35" t="s">
        <v>54</v>
      </c>
      <c r="E44" s="36" t="s">
        <v>93</v>
      </c>
    </row>
    <row r="45" spans="1:5" ht="25.5">
      <c r="A45" s="37" t="s">
        <v>56</v>
      </c>
      <c r="E45" s="38" t="s">
        <v>94</v>
      </c>
    </row>
    <row r="46" spans="1:5" ht="38.25">
      <c r="A46" t="s">
        <v>58</v>
      </c>
      <c r="E46" s="36" t="s">
        <v>91</v>
      </c>
    </row>
    <row r="47" spans="1:16" ht="12.75">
      <c r="A47" s="24" t="s">
        <v>49</v>
      </c>
      <c s="29" t="s">
        <v>46</v>
      </c>
      <c s="29" t="s">
        <v>95</v>
      </c>
      <c s="24" t="s">
        <v>51</v>
      </c>
      <c s="30" t="s">
        <v>96</v>
      </c>
      <c s="31" t="s">
        <v>53</v>
      </c>
      <c s="32">
        <v>281.7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25.5">
      <c r="A48" s="35" t="s">
        <v>54</v>
      </c>
      <c r="E48" s="36" t="s">
        <v>97</v>
      </c>
    </row>
    <row r="49" spans="1:5" ht="89.25">
      <c r="A49" s="37" t="s">
        <v>56</v>
      </c>
      <c r="E49" s="38" t="s">
        <v>98</v>
      </c>
    </row>
    <row r="50" spans="1:5" ht="369.75">
      <c r="A50" t="s">
        <v>58</v>
      </c>
      <c r="E50" s="36" t="s">
        <v>99</v>
      </c>
    </row>
    <row r="51" spans="1:16" ht="12.75">
      <c r="A51" s="24" t="s">
        <v>49</v>
      </c>
      <c s="29" t="s">
        <v>100</v>
      </c>
      <c s="29" t="s">
        <v>101</v>
      </c>
      <c s="24" t="s">
        <v>51</v>
      </c>
      <c s="30" t="s">
        <v>102</v>
      </c>
      <c s="31" t="s">
        <v>53</v>
      </c>
      <c s="32">
        <v>23.9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103</v>
      </c>
    </row>
    <row r="53" spans="1:5" ht="25.5">
      <c r="A53" s="37" t="s">
        <v>56</v>
      </c>
      <c r="E53" s="38" t="s">
        <v>104</v>
      </c>
    </row>
    <row r="54" spans="1:5" ht="306">
      <c r="A54" t="s">
        <v>58</v>
      </c>
      <c r="E54" s="36" t="s">
        <v>105</v>
      </c>
    </row>
    <row r="55" spans="1:16" ht="12.75">
      <c r="A55" s="24" t="s">
        <v>49</v>
      </c>
      <c s="29" t="s">
        <v>106</v>
      </c>
      <c s="29" t="s">
        <v>107</v>
      </c>
      <c s="24" t="s">
        <v>51</v>
      </c>
      <c s="30" t="s">
        <v>108</v>
      </c>
      <c s="31" t="s">
        <v>109</v>
      </c>
      <c s="32">
        <v>210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12.75">
      <c r="A56" s="35" t="s">
        <v>54</v>
      </c>
      <c r="E56" s="36" t="s">
        <v>110</v>
      </c>
    </row>
    <row r="57" spans="1:5" ht="12.75">
      <c r="A57" s="37" t="s">
        <v>56</v>
      </c>
      <c r="E57" s="38" t="s">
        <v>111</v>
      </c>
    </row>
    <row r="58" spans="1:5" ht="63.75">
      <c r="A58" t="s">
        <v>58</v>
      </c>
      <c r="E58" s="36" t="s">
        <v>112</v>
      </c>
    </row>
    <row r="59" spans="1:16" ht="12.75">
      <c r="A59" s="24" t="s">
        <v>49</v>
      </c>
      <c s="29" t="s">
        <v>113</v>
      </c>
      <c s="29" t="s">
        <v>114</v>
      </c>
      <c s="24" t="s">
        <v>51</v>
      </c>
      <c s="30" t="s">
        <v>115</v>
      </c>
      <c s="31" t="s">
        <v>53</v>
      </c>
      <c s="32">
        <v>9.8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25.5">
      <c r="A60" s="35" t="s">
        <v>54</v>
      </c>
      <c r="E60" s="36" t="s">
        <v>116</v>
      </c>
    </row>
    <row r="61" spans="1:5" ht="25.5">
      <c r="A61" s="37" t="s">
        <v>56</v>
      </c>
      <c r="E61" s="38" t="s">
        <v>117</v>
      </c>
    </row>
    <row r="62" spans="1:5" ht="318.75">
      <c r="A62" t="s">
        <v>58</v>
      </c>
      <c r="E62" s="36" t="s">
        <v>118</v>
      </c>
    </row>
    <row r="63" spans="1:16" ht="12.75">
      <c r="A63" s="24" t="s">
        <v>49</v>
      </c>
      <c s="29" t="s">
        <v>119</v>
      </c>
      <c s="29" t="s">
        <v>120</v>
      </c>
      <c s="24" t="s">
        <v>51</v>
      </c>
      <c s="30" t="s">
        <v>121</v>
      </c>
      <c s="31" t="s">
        <v>53</v>
      </c>
      <c s="32">
        <v>48.1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25.5">
      <c r="A64" s="35" t="s">
        <v>54</v>
      </c>
      <c r="E64" s="36" t="s">
        <v>122</v>
      </c>
    </row>
    <row r="65" spans="1:5" ht="127.5">
      <c r="A65" s="37" t="s">
        <v>56</v>
      </c>
      <c r="E65" s="38" t="s">
        <v>123</v>
      </c>
    </row>
    <row r="66" spans="1:5" ht="318.75">
      <c r="A66" t="s">
        <v>58</v>
      </c>
      <c r="E66" s="36" t="s">
        <v>118</v>
      </c>
    </row>
    <row r="67" spans="1:16" ht="12.75">
      <c r="A67" s="24" t="s">
        <v>49</v>
      </c>
      <c s="29" t="s">
        <v>124</v>
      </c>
      <c s="29" t="s">
        <v>125</v>
      </c>
      <c s="24" t="s">
        <v>51</v>
      </c>
      <c s="30" t="s">
        <v>126</v>
      </c>
      <c s="31" t="s">
        <v>53</v>
      </c>
      <c s="32">
        <v>477.6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12.75">
      <c r="A68" s="35" t="s">
        <v>54</v>
      </c>
      <c r="E68" s="36" t="s">
        <v>127</v>
      </c>
    </row>
    <row r="69" spans="1:5" ht="114.75">
      <c r="A69" s="37" t="s">
        <v>56</v>
      </c>
      <c r="E69" s="38" t="s">
        <v>128</v>
      </c>
    </row>
    <row r="70" spans="1:5" ht="191.25">
      <c r="A70" t="s">
        <v>58</v>
      </c>
      <c r="E70" s="36" t="s">
        <v>129</v>
      </c>
    </row>
    <row r="71" spans="1:16" ht="12.75">
      <c r="A71" s="24" t="s">
        <v>49</v>
      </c>
      <c s="29" t="s">
        <v>130</v>
      </c>
      <c s="29" t="s">
        <v>131</v>
      </c>
      <c s="24" t="s">
        <v>51</v>
      </c>
      <c s="30" t="s">
        <v>132</v>
      </c>
      <c s="31" t="s">
        <v>53</v>
      </c>
      <c s="32">
        <v>50.9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12.75">
      <c r="A72" s="35" t="s">
        <v>54</v>
      </c>
      <c r="E72" s="36" t="s">
        <v>133</v>
      </c>
    </row>
    <row r="73" spans="1:5" ht="25.5">
      <c r="A73" s="37" t="s">
        <v>56</v>
      </c>
      <c r="E73" s="38" t="s">
        <v>134</v>
      </c>
    </row>
    <row r="74" spans="1:5" ht="280.5">
      <c r="A74" t="s">
        <v>58</v>
      </c>
      <c r="E74" s="36" t="s">
        <v>135</v>
      </c>
    </row>
    <row r="75" spans="1:16" ht="12.75">
      <c r="A75" s="24" t="s">
        <v>49</v>
      </c>
      <c s="29" t="s">
        <v>136</v>
      </c>
      <c s="29" t="s">
        <v>137</v>
      </c>
      <c s="24" t="s">
        <v>51</v>
      </c>
      <c s="30" t="s">
        <v>138</v>
      </c>
      <c s="31" t="s">
        <v>53</v>
      </c>
      <c s="32">
        <v>14.2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12.75">
      <c r="A76" s="35" t="s">
        <v>54</v>
      </c>
      <c r="E76" s="36" t="s">
        <v>139</v>
      </c>
    </row>
    <row r="77" spans="1:5" ht="25.5">
      <c r="A77" s="37" t="s">
        <v>56</v>
      </c>
      <c r="E77" s="38" t="s">
        <v>140</v>
      </c>
    </row>
    <row r="78" spans="1:5" ht="242.25">
      <c r="A78" t="s">
        <v>58</v>
      </c>
      <c r="E78" s="36" t="s">
        <v>141</v>
      </c>
    </row>
    <row r="79" spans="1:16" ht="12.75">
      <c r="A79" s="24" t="s">
        <v>49</v>
      </c>
      <c s="29" t="s">
        <v>142</v>
      </c>
      <c s="29" t="s">
        <v>143</v>
      </c>
      <c s="24" t="s">
        <v>51</v>
      </c>
      <c s="30" t="s">
        <v>144</v>
      </c>
      <c s="31" t="s">
        <v>53</v>
      </c>
      <c s="32">
        <v>14.098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145</v>
      </c>
    </row>
    <row r="81" spans="1:5" ht="165.75">
      <c r="A81" s="37" t="s">
        <v>56</v>
      </c>
      <c r="E81" s="38" t="s">
        <v>146</v>
      </c>
    </row>
    <row r="82" spans="1:5" ht="229.5">
      <c r="A82" t="s">
        <v>58</v>
      </c>
      <c r="E82" s="36" t="s">
        <v>147</v>
      </c>
    </row>
    <row r="83" spans="1:16" ht="12.75">
      <c r="A83" s="24" t="s">
        <v>49</v>
      </c>
      <c s="29" t="s">
        <v>148</v>
      </c>
      <c s="29" t="s">
        <v>149</v>
      </c>
      <c s="24" t="s">
        <v>51</v>
      </c>
      <c s="30" t="s">
        <v>150</v>
      </c>
      <c s="31" t="s">
        <v>53</v>
      </c>
      <c s="32">
        <v>25.035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25.5">
      <c r="A84" s="35" t="s">
        <v>54</v>
      </c>
      <c r="E84" s="36" t="s">
        <v>151</v>
      </c>
    </row>
    <row r="85" spans="1:5" ht="76.5">
      <c r="A85" s="37" t="s">
        <v>56</v>
      </c>
      <c r="E85" s="38" t="s">
        <v>152</v>
      </c>
    </row>
    <row r="86" spans="1:5" ht="293.25">
      <c r="A86" t="s">
        <v>58</v>
      </c>
      <c r="E86" s="36" t="s">
        <v>153</v>
      </c>
    </row>
    <row r="87" spans="1:16" ht="12.75">
      <c r="A87" s="24" t="s">
        <v>49</v>
      </c>
      <c s="29" t="s">
        <v>154</v>
      </c>
      <c s="29" t="s">
        <v>155</v>
      </c>
      <c s="24" t="s">
        <v>51</v>
      </c>
      <c s="30" t="s">
        <v>156</v>
      </c>
      <c s="31" t="s">
        <v>109</v>
      </c>
      <c s="32">
        <v>1084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12.75">
      <c r="A88" s="35" t="s">
        <v>54</v>
      </c>
      <c r="E88" s="36" t="s">
        <v>110</v>
      </c>
    </row>
    <row r="89" spans="1:5" ht="165.75">
      <c r="A89" s="37" t="s">
        <v>56</v>
      </c>
      <c r="E89" s="38" t="s">
        <v>157</v>
      </c>
    </row>
    <row r="90" spans="1:5" ht="25.5">
      <c r="A90" t="s">
        <v>58</v>
      </c>
      <c r="E90" s="36" t="s">
        <v>158</v>
      </c>
    </row>
    <row r="91" spans="1:16" ht="12.75">
      <c r="A91" s="24" t="s">
        <v>49</v>
      </c>
      <c s="29" t="s">
        <v>159</v>
      </c>
      <c s="29" t="s">
        <v>160</v>
      </c>
      <c s="24" t="s">
        <v>51</v>
      </c>
      <c s="30" t="s">
        <v>161</v>
      </c>
      <c s="31" t="s">
        <v>109</v>
      </c>
      <c s="32">
        <v>239</v>
      </c>
      <c s="33">
        <v>0</v>
      </c>
      <c s="34">
        <f>ROUND(ROUND(H91,2)*ROUND(G91,3),2)</f>
      </c>
      <c r="O91">
        <f>(I91*21)/100</f>
      </c>
      <c t="s">
        <v>27</v>
      </c>
    </row>
    <row r="92" spans="1:5" ht="12.75">
      <c r="A92" s="35" t="s">
        <v>54</v>
      </c>
      <c r="E92" s="36" t="s">
        <v>110</v>
      </c>
    </row>
    <row r="93" spans="1:5" ht="25.5">
      <c r="A93" s="37" t="s">
        <v>56</v>
      </c>
      <c r="E93" s="38" t="s">
        <v>162</v>
      </c>
    </row>
    <row r="94" spans="1:5" ht="12.75">
      <c r="A94" t="s">
        <v>58</v>
      </c>
      <c r="E94" s="36" t="s">
        <v>163</v>
      </c>
    </row>
    <row r="95" spans="1:16" ht="12.75">
      <c r="A95" s="24" t="s">
        <v>49</v>
      </c>
      <c s="29" t="s">
        <v>164</v>
      </c>
      <c s="29" t="s">
        <v>165</v>
      </c>
      <c s="24" t="s">
        <v>51</v>
      </c>
      <c s="30" t="s">
        <v>166</v>
      </c>
      <c s="31" t="s">
        <v>109</v>
      </c>
      <c s="32">
        <v>196</v>
      </c>
      <c s="33">
        <v>0</v>
      </c>
      <c s="34">
        <f>ROUND(ROUND(H95,2)*ROUND(G95,3),2)</f>
      </c>
      <c r="O95">
        <f>(I95*21)/100</f>
      </c>
      <c t="s">
        <v>27</v>
      </c>
    </row>
    <row r="96" spans="1:5" ht="12.75">
      <c r="A96" s="35" t="s">
        <v>54</v>
      </c>
      <c r="E96" s="36" t="s">
        <v>110</v>
      </c>
    </row>
    <row r="97" spans="1:5" ht="12.75">
      <c r="A97" s="37" t="s">
        <v>56</v>
      </c>
      <c r="E97" s="38" t="s">
        <v>167</v>
      </c>
    </row>
    <row r="98" spans="1:5" ht="38.25">
      <c r="A98" t="s">
        <v>58</v>
      </c>
      <c r="E98" s="36" t="s">
        <v>168</v>
      </c>
    </row>
    <row r="99" spans="1:16" ht="12.75">
      <c r="A99" s="24" t="s">
        <v>49</v>
      </c>
      <c s="29" t="s">
        <v>169</v>
      </c>
      <c s="29" t="s">
        <v>170</v>
      </c>
      <c s="24" t="s">
        <v>51</v>
      </c>
      <c s="30" t="s">
        <v>171</v>
      </c>
      <c s="31" t="s">
        <v>109</v>
      </c>
      <c s="32">
        <v>43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12.75">
      <c r="A100" s="35" t="s">
        <v>54</v>
      </c>
      <c r="E100" s="36" t="s">
        <v>110</v>
      </c>
    </row>
    <row r="101" spans="1:5" ht="12.75">
      <c r="A101" s="37" t="s">
        <v>56</v>
      </c>
      <c r="E101" s="38" t="s">
        <v>172</v>
      </c>
    </row>
    <row r="102" spans="1:5" ht="38.25">
      <c r="A102" t="s">
        <v>58</v>
      </c>
      <c r="E102" s="36" t="s">
        <v>173</v>
      </c>
    </row>
    <row r="103" spans="1:16" ht="12.75">
      <c r="A103" s="24" t="s">
        <v>49</v>
      </c>
      <c s="29" t="s">
        <v>174</v>
      </c>
      <c s="29" t="s">
        <v>175</v>
      </c>
      <c s="24" t="s">
        <v>51</v>
      </c>
      <c s="30" t="s">
        <v>176</v>
      </c>
      <c s="31" t="s">
        <v>109</v>
      </c>
      <c s="32">
        <v>239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110</v>
      </c>
    </row>
    <row r="105" spans="1:5" ht="25.5">
      <c r="A105" s="37" t="s">
        <v>56</v>
      </c>
      <c r="E105" s="38" t="s">
        <v>177</v>
      </c>
    </row>
    <row r="106" spans="1:5" ht="25.5">
      <c r="A106" t="s">
        <v>58</v>
      </c>
      <c r="E106" s="36" t="s">
        <v>178</v>
      </c>
    </row>
    <row r="107" spans="1:16" ht="12.75">
      <c r="A107" s="24" t="s">
        <v>49</v>
      </c>
      <c s="29" t="s">
        <v>179</v>
      </c>
      <c s="29" t="s">
        <v>180</v>
      </c>
      <c s="24" t="s">
        <v>181</v>
      </c>
      <c s="30" t="s">
        <v>182</v>
      </c>
      <c s="31" t="s">
        <v>109</v>
      </c>
      <c s="32">
        <v>35</v>
      </c>
      <c s="33">
        <v>0</v>
      </c>
      <c s="34">
        <f>ROUND(ROUND(H107,2)*ROUND(G107,3),2)</f>
      </c>
      <c r="O107">
        <f>(I107*21)/100</f>
      </c>
      <c t="s">
        <v>27</v>
      </c>
    </row>
    <row r="108" spans="1:5" ht="25.5">
      <c r="A108" s="35" t="s">
        <v>54</v>
      </c>
      <c r="E108" s="36" t="s">
        <v>183</v>
      </c>
    </row>
    <row r="109" spans="1:5" ht="25.5">
      <c r="A109" s="37" t="s">
        <v>56</v>
      </c>
      <c r="E109" s="38" t="s">
        <v>184</v>
      </c>
    </row>
    <row r="110" spans="1:5" ht="38.25">
      <c r="A110" t="s">
        <v>58</v>
      </c>
      <c r="E110" s="36" t="s">
        <v>185</v>
      </c>
    </row>
    <row r="111" spans="1:16" ht="12.75">
      <c r="A111" s="24" t="s">
        <v>49</v>
      </c>
      <c s="29" t="s">
        <v>186</v>
      </c>
      <c s="29" t="s">
        <v>187</v>
      </c>
      <c s="24" t="s">
        <v>51</v>
      </c>
      <c s="30" t="s">
        <v>188</v>
      </c>
      <c s="31" t="s">
        <v>189</v>
      </c>
      <c s="32">
        <v>10</v>
      </c>
      <c s="33">
        <v>0</v>
      </c>
      <c s="34">
        <f>ROUND(ROUND(H111,2)*ROUND(G111,3),2)</f>
      </c>
      <c r="O111">
        <f>(I111*21)/100</f>
      </c>
      <c t="s">
        <v>27</v>
      </c>
    </row>
    <row r="112" spans="1:5" ht="25.5">
      <c r="A112" s="35" t="s">
        <v>54</v>
      </c>
      <c r="E112" s="36" t="s">
        <v>190</v>
      </c>
    </row>
    <row r="113" spans="1:5" ht="25.5">
      <c r="A113" s="37" t="s">
        <v>56</v>
      </c>
      <c r="E113" s="38" t="s">
        <v>191</v>
      </c>
    </row>
    <row r="114" spans="1:5" ht="76.5">
      <c r="A114" t="s">
        <v>58</v>
      </c>
      <c r="E114" s="36" t="s">
        <v>192</v>
      </c>
    </row>
    <row r="115" spans="1:18" ht="12.75" customHeight="1">
      <c r="A115" s="6" t="s">
        <v>47</v>
      </c>
      <c s="6"/>
      <c s="40" t="s">
        <v>27</v>
      </c>
      <c s="6"/>
      <c s="27" t="s">
        <v>193</v>
      </c>
      <c s="6"/>
      <c s="6"/>
      <c s="6"/>
      <c s="41">
        <f>0+Q115</f>
      </c>
      <c r="O115">
        <f>0+R115</f>
      </c>
      <c r="Q115">
        <f>0+I116+I120+I124+I128+I132+I136</f>
      </c>
      <c>
        <f>0+O116+O120+O124+O128+O132+O136</f>
      </c>
    </row>
    <row r="116" spans="1:16" ht="12.75">
      <c r="A116" s="24" t="s">
        <v>49</v>
      </c>
      <c s="29" t="s">
        <v>194</v>
      </c>
      <c s="29" t="s">
        <v>195</v>
      </c>
      <c s="24" t="s">
        <v>51</v>
      </c>
      <c s="30" t="s">
        <v>196</v>
      </c>
      <c s="31" t="s">
        <v>53</v>
      </c>
      <c s="32">
        <v>8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25.5">
      <c r="A117" s="35" t="s">
        <v>54</v>
      </c>
      <c r="E117" s="36" t="s">
        <v>197</v>
      </c>
    </row>
    <row r="118" spans="1:5" ht="25.5">
      <c r="A118" s="37" t="s">
        <v>56</v>
      </c>
      <c r="E118" s="38" t="s">
        <v>198</v>
      </c>
    </row>
    <row r="119" spans="1:5" ht="38.25">
      <c r="A119" t="s">
        <v>58</v>
      </c>
      <c r="E119" s="36" t="s">
        <v>199</v>
      </c>
    </row>
    <row r="120" spans="1:16" ht="12.75">
      <c r="A120" s="24" t="s">
        <v>49</v>
      </c>
      <c s="29" t="s">
        <v>200</v>
      </c>
      <c s="29" t="s">
        <v>201</v>
      </c>
      <c s="24" t="s">
        <v>51</v>
      </c>
      <c s="30" t="s">
        <v>202</v>
      </c>
      <c s="31" t="s">
        <v>109</v>
      </c>
      <c s="32">
        <v>424.9</v>
      </c>
      <c s="33">
        <v>0</v>
      </c>
      <c s="34">
        <f>ROUND(ROUND(H120,2)*ROUND(G120,3),2)</f>
      </c>
      <c r="O120">
        <f>(I120*21)/100</f>
      </c>
      <c t="s">
        <v>27</v>
      </c>
    </row>
    <row r="121" spans="1:5" ht="12.75">
      <c r="A121" s="35" t="s">
        <v>54</v>
      </c>
      <c r="E121" s="36" t="s">
        <v>139</v>
      </c>
    </row>
    <row r="122" spans="1:5" ht="89.25">
      <c r="A122" s="37" t="s">
        <v>56</v>
      </c>
      <c r="E122" s="38" t="s">
        <v>203</v>
      </c>
    </row>
    <row r="123" spans="1:5" ht="25.5">
      <c r="A123" t="s">
        <v>58</v>
      </c>
      <c r="E123" s="36" t="s">
        <v>204</v>
      </c>
    </row>
    <row r="124" spans="1:16" ht="12.75">
      <c r="A124" s="24" t="s">
        <v>49</v>
      </c>
      <c s="29" t="s">
        <v>205</v>
      </c>
      <c s="29" t="s">
        <v>206</v>
      </c>
      <c s="24" t="s">
        <v>51</v>
      </c>
      <c s="30" t="s">
        <v>207</v>
      </c>
      <c s="31" t="s">
        <v>83</v>
      </c>
      <c s="32">
        <v>248.6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12.75">
      <c r="A125" s="35" t="s">
        <v>54</v>
      </c>
      <c r="E125" s="36" t="s">
        <v>139</v>
      </c>
    </row>
    <row r="126" spans="1:5" ht="12.75">
      <c r="A126" s="37" t="s">
        <v>56</v>
      </c>
      <c r="E126" s="38" t="s">
        <v>208</v>
      </c>
    </row>
    <row r="127" spans="1:5" ht="165.75">
      <c r="A127" t="s">
        <v>58</v>
      </c>
      <c r="E127" s="36" t="s">
        <v>209</v>
      </c>
    </row>
    <row r="128" spans="1:16" ht="12.75">
      <c r="A128" s="24" t="s">
        <v>49</v>
      </c>
      <c s="29" t="s">
        <v>210</v>
      </c>
      <c s="29" t="s">
        <v>211</v>
      </c>
      <c s="24" t="s">
        <v>51</v>
      </c>
      <c s="30" t="s">
        <v>212</v>
      </c>
      <c s="31" t="s">
        <v>53</v>
      </c>
      <c s="32">
        <v>44.5</v>
      </c>
      <c s="33">
        <v>0</v>
      </c>
      <c s="34">
        <f>ROUND(ROUND(H128,2)*ROUND(G128,3),2)</f>
      </c>
      <c r="O128">
        <f>(I128*21)/100</f>
      </c>
      <c t="s">
        <v>27</v>
      </c>
    </row>
    <row r="129" spans="1:5" ht="25.5">
      <c r="A129" s="35" t="s">
        <v>54</v>
      </c>
      <c r="E129" s="36" t="s">
        <v>213</v>
      </c>
    </row>
    <row r="130" spans="1:5" ht="25.5">
      <c r="A130" s="37" t="s">
        <v>56</v>
      </c>
      <c r="E130" s="38" t="s">
        <v>214</v>
      </c>
    </row>
    <row r="131" spans="1:5" ht="38.25">
      <c r="A131" t="s">
        <v>58</v>
      </c>
      <c r="E131" s="36" t="s">
        <v>215</v>
      </c>
    </row>
    <row r="132" spans="1:16" ht="12.75">
      <c r="A132" s="24" t="s">
        <v>49</v>
      </c>
      <c s="29" t="s">
        <v>216</v>
      </c>
      <c s="29" t="s">
        <v>217</v>
      </c>
      <c s="24" t="s">
        <v>51</v>
      </c>
      <c s="30" t="s">
        <v>218</v>
      </c>
      <c s="31" t="s">
        <v>83</v>
      </c>
      <c s="32">
        <v>12</v>
      </c>
      <c s="33">
        <v>0</v>
      </c>
      <c s="34">
        <f>ROUND(ROUND(H132,2)*ROUND(G132,3),2)</f>
      </c>
      <c r="O132">
        <f>(I132*21)/100</f>
      </c>
      <c t="s">
        <v>27</v>
      </c>
    </row>
    <row r="133" spans="1:5" ht="12.75">
      <c r="A133" s="35" t="s">
        <v>54</v>
      </c>
      <c r="E133" s="36" t="s">
        <v>219</v>
      </c>
    </row>
    <row r="134" spans="1:5" ht="25.5">
      <c r="A134" s="37" t="s">
        <v>56</v>
      </c>
      <c r="E134" s="38" t="s">
        <v>220</v>
      </c>
    </row>
    <row r="135" spans="1:5" ht="63.75">
      <c r="A135" t="s">
        <v>58</v>
      </c>
      <c r="E135" s="36" t="s">
        <v>221</v>
      </c>
    </row>
    <row r="136" spans="1:16" ht="12.75">
      <c r="A136" s="24" t="s">
        <v>49</v>
      </c>
      <c s="29" t="s">
        <v>222</v>
      </c>
      <c s="29" t="s">
        <v>223</v>
      </c>
      <c s="24" t="s">
        <v>51</v>
      </c>
      <c s="30" t="s">
        <v>224</v>
      </c>
      <c s="31" t="s">
        <v>53</v>
      </c>
      <c s="32">
        <v>0.924</v>
      </c>
      <c s="33">
        <v>0</v>
      </c>
      <c s="34">
        <f>ROUND(ROUND(H136,2)*ROUND(G136,3),2)</f>
      </c>
      <c r="O136">
        <f>(I136*21)/100</f>
      </c>
      <c t="s">
        <v>27</v>
      </c>
    </row>
    <row r="137" spans="1:5" ht="12.75">
      <c r="A137" s="35" t="s">
        <v>54</v>
      </c>
      <c r="E137" s="36" t="s">
        <v>225</v>
      </c>
    </row>
    <row r="138" spans="1:5" ht="25.5">
      <c r="A138" s="37" t="s">
        <v>56</v>
      </c>
      <c r="E138" s="38" t="s">
        <v>226</v>
      </c>
    </row>
    <row r="139" spans="1:5" ht="369.75">
      <c r="A139" t="s">
        <v>58</v>
      </c>
      <c r="E139" s="36" t="s">
        <v>227</v>
      </c>
    </row>
    <row r="140" spans="1:18" ht="12.75" customHeight="1">
      <c r="A140" s="6" t="s">
        <v>47</v>
      </c>
      <c s="6"/>
      <c s="40" t="s">
        <v>26</v>
      </c>
      <c s="6"/>
      <c s="27" t="s">
        <v>228</v>
      </c>
      <c s="6"/>
      <c s="6"/>
      <c s="6"/>
      <c s="41">
        <f>0+Q140</f>
      </c>
      <c r="O140">
        <f>0+R140</f>
      </c>
      <c r="Q140">
        <f>0+I141+I145</f>
      </c>
      <c>
        <f>0+O141+O145</f>
      </c>
    </row>
    <row r="141" spans="1:16" ht="12.75">
      <c r="A141" s="24" t="s">
        <v>49</v>
      </c>
      <c s="29" t="s">
        <v>229</v>
      </c>
      <c s="29" t="s">
        <v>230</v>
      </c>
      <c s="24" t="s">
        <v>181</v>
      </c>
      <c s="30" t="s">
        <v>231</v>
      </c>
      <c s="31" t="s">
        <v>232</v>
      </c>
      <c s="32">
        <v>0.063</v>
      </c>
      <c s="33">
        <v>0</v>
      </c>
      <c s="34">
        <f>ROUND(ROUND(H141,2)*ROUND(G141,3),2)</f>
      </c>
      <c r="O141">
        <f>(I141*21)/100</f>
      </c>
      <c t="s">
        <v>27</v>
      </c>
    </row>
    <row r="142" spans="1:5" ht="25.5">
      <c r="A142" s="35" t="s">
        <v>54</v>
      </c>
      <c r="E142" s="36" t="s">
        <v>233</v>
      </c>
    </row>
    <row r="143" spans="1:5" ht="25.5">
      <c r="A143" s="37" t="s">
        <v>56</v>
      </c>
      <c r="E143" s="38" t="s">
        <v>234</v>
      </c>
    </row>
    <row r="144" spans="1:5" ht="267.75">
      <c r="A144" t="s">
        <v>58</v>
      </c>
      <c r="E144" s="36" t="s">
        <v>235</v>
      </c>
    </row>
    <row r="145" spans="1:16" ht="12.75">
      <c r="A145" s="24" t="s">
        <v>49</v>
      </c>
      <c s="29" t="s">
        <v>236</v>
      </c>
      <c s="29" t="s">
        <v>237</v>
      </c>
      <c s="24" t="s">
        <v>181</v>
      </c>
      <c s="30" t="s">
        <v>238</v>
      </c>
      <c s="31" t="s">
        <v>53</v>
      </c>
      <c s="32">
        <v>1.5</v>
      </c>
      <c s="33">
        <v>0</v>
      </c>
      <c s="34">
        <f>ROUND(ROUND(H145,2)*ROUND(G145,3),2)</f>
      </c>
      <c r="O145">
        <f>(I145*21)/100</f>
      </c>
      <c t="s">
        <v>27</v>
      </c>
    </row>
    <row r="146" spans="1:5" ht="25.5">
      <c r="A146" s="35" t="s">
        <v>54</v>
      </c>
      <c r="E146" s="36" t="s">
        <v>239</v>
      </c>
    </row>
    <row r="147" spans="1:5" ht="89.25">
      <c r="A147" s="37" t="s">
        <v>56</v>
      </c>
      <c r="E147" s="38" t="s">
        <v>240</v>
      </c>
    </row>
    <row r="148" spans="1:5" ht="369.75">
      <c r="A148" t="s">
        <v>58</v>
      </c>
      <c r="E148" s="36" t="s">
        <v>241</v>
      </c>
    </row>
    <row r="149" spans="1:18" ht="12.75" customHeight="1">
      <c r="A149" s="6" t="s">
        <v>47</v>
      </c>
      <c s="6"/>
      <c s="40" t="s">
        <v>37</v>
      </c>
      <c s="6"/>
      <c s="27" t="s">
        <v>242</v>
      </c>
      <c s="6"/>
      <c s="6"/>
      <c s="6"/>
      <c s="41">
        <f>0+Q149</f>
      </c>
      <c r="O149">
        <f>0+R149</f>
      </c>
      <c r="Q149">
        <f>0+I150+I154+I158+I162+I166+I170+I174</f>
      </c>
      <c>
        <f>0+O150+O154+O158+O162+O166+O170+O174</f>
      </c>
    </row>
    <row r="150" spans="1:16" ht="12.75">
      <c r="A150" s="24" t="s">
        <v>49</v>
      </c>
      <c s="29" t="s">
        <v>243</v>
      </c>
      <c s="29" t="s">
        <v>244</v>
      </c>
      <c s="24" t="s">
        <v>51</v>
      </c>
      <c s="30" t="s">
        <v>245</v>
      </c>
      <c s="31" t="s">
        <v>53</v>
      </c>
      <c s="32">
        <v>0.627</v>
      </c>
      <c s="33">
        <v>0</v>
      </c>
      <c s="34">
        <f>ROUND(ROUND(H150,2)*ROUND(G150,3),2)</f>
      </c>
      <c r="O150">
        <f>(I150*21)/100</f>
      </c>
      <c t="s">
        <v>27</v>
      </c>
    </row>
    <row r="151" spans="1:5" ht="12.75">
      <c r="A151" s="35" t="s">
        <v>54</v>
      </c>
      <c r="E151" s="36" t="s">
        <v>225</v>
      </c>
    </row>
    <row r="152" spans="1:5" ht="89.25">
      <c r="A152" s="37" t="s">
        <v>56</v>
      </c>
      <c r="E152" s="38" t="s">
        <v>246</v>
      </c>
    </row>
    <row r="153" spans="1:5" ht="369.75">
      <c r="A153" t="s">
        <v>58</v>
      </c>
      <c r="E153" s="36" t="s">
        <v>241</v>
      </c>
    </row>
    <row r="154" spans="1:16" ht="12.75">
      <c r="A154" s="24" t="s">
        <v>49</v>
      </c>
      <c s="29" t="s">
        <v>247</v>
      </c>
      <c s="29" t="s">
        <v>248</v>
      </c>
      <c s="24" t="s">
        <v>51</v>
      </c>
      <c s="30" t="s">
        <v>249</v>
      </c>
      <c s="31" t="s">
        <v>53</v>
      </c>
      <c s="32">
        <v>0.289</v>
      </c>
      <c s="33">
        <v>0</v>
      </c>
      <c s="34">
        <f>ROUND(ROUND(H154,2)*ROUND(G154,3),2)</f>
      </c>
      <c r="O154">
        <f>(I154*21)/100</f>
      </c>
      <c t="s">
        <v>27</v>
      </c>
    </row>
    <row r="155" spans="1:5" ht="12.75">
      <c r="A155" s="35" t="s">
        <v>54</v>
      </c>
      <c r="E155" s="36" t="s">
        <v>225</v>
      </c>
    </row>
    <row r="156" spans="1:5" ht="25.5">
      <c r="A156" s="37" t="s">
        <v>56</v>
      </c>
      <c r="E156" s="38" t="s">
        <v>250</v>
      </c>
    </row>
    <row r="157" spans="1:5" ht="369.75">
      <c r="A157" t="s">
        <v>58</v>
      </c>
      <c r="E157" s="36" t="s">
        <v>241</v>
      </c>
    </row>
    <row r="158" spans="1:16" ht="12.75">
      <c r="A158" s="24" t="s">
        <v>49</v>
      </c>
      <c s="29" t="s">
        <v>251</v>
      </c>
      <c s="29" t="s">
        <v>252</v>
      </c>
      <c s="24" t="s">
        <v>51</v>
      </c>
      <c s="30" t="s">
        <v>253</v>
      </c>
      <c s="31" t="s">
        <v>53</v>
      </c>
      <c s="32">
        <v>1.21</v>
      </c>
      <c s="33">
        <v>0</v>
      </c>
      <c s="34">
        <f>ROUND(ROUND(H158,2)*ROUND(G158,3),2)</f>
      </c>
      <c r="O158">
        <f>(I158*21)/100</f>
      </c>
      <c t="s">
        <v>27</v>
      </c>
    </row>
    <row r="159" spans="1:5" ht="12.75">
      <c r="A159" s="35" t="s">
        <v>54</v>
      </c>
      <c r="E159" s="36" t="s">
        <v>139</v>
      </c>
    </row>
    <row r="160" spans="1:5" ht="25.5">
      <c r="A160" s="37" t="s">
        <v>56</v>
      </c>
      <c r="E160" s="38" t="s">
        <v>254</v>
      </c>
    </row>
    <row r="161" spans="1:5" ht="38.25">
      <c r="A161" t="s">
        <v>58</v>
      </c>
      <c r="E161" s="36" t="s">
        <v>215</v>
      </c>
    </row>
    <row r="162" spans="1:16" ht="12.75">
      <c r="A162" s="24" t="s">
        <v>49</v>
      </c>
      <c s="29" t="s">
        <v>255</v>
      </c>
      <c s="29" t="s">
        <v>256</v>
      </c>
      <c s="24" t="s">
        <v>51</v>
      </c>
      <c s="30" t="s">
        <v>257</v>
      </c>
      <c s="31" t="s">
        <v>53</v>
      </c>
      <c s="32">
        <v>8.747</v>
      </c>
      <c s="33">
        <v>0</v>
      </c>
      <c s="34">
        <f>ROUND(ROUND(H162,2)*ROUND(G162,3),2)</f>
      </c>
      <c r="O162">
        <f>(I162*21)/100</f>
      </c>
      <c t="s">
        <v>27</v>
      </c>
    </row>
    <row r="163" spans="1:5" ht="25.5">
      <c r="A163" s="35" t="s">
        <v>54</v>
      </c>
      <c r="E163" s="36" t="s">
        <v>258</v>
      </c>
    </row>
    <row r="164" spans="1:5" ht="76.5">
      <c r="A164" s="37" t="s">
        <v>56</v>
      </c>
      <c r="E164" s="38" t="s">
        <v>259</v>
      </c>
    </row>
    <row r="165" spans="1:5" ht="38.25">
      <c r="A165" t="s">
        <v>58</v>
      </c>
      <c r="E165" s="36" t="s">
        <v>215</v>
      </c>
    </row>
    <row r="166" spans="1:16" ht="12.75">
      <c r="A166" s="24" t="s">
        <v>49</v>
      </c>
      <c s="29" t="s">
        <v>260</v>
      </c>
      <c s="29" t="s">
        <v>261</v>
      </c>
      <c s="24" t="s">
        <v>51</v>
      </c>
      <c s="30" t="s">
        <v>262</v>
      </c>
      <c s="31" t="s">
        <v>53</v>
      </c>
      <c s="32">
        <v>0.578</v>
      </c>
      <c s="33">
        <v>0</v>
      </c>
      <c s="34">
        <f>ROUND(ROUND(H166,2)*ROUND(G166,3),2)</f>
      </c>
      <c r="O166">
        <f>(I166*21)/100</f>
      </c>
      <c t="s">
        <v>27</v>
      </c>
    </row>
    <row r="167" spans="1:5" ht="12.75">
      <c r="A167" s="35" t="s">
        <v>54</v>
      </c>
      <c r="E167" s="36" t="s">
        <v>225</v>
      </c>
    </row>
    <row r="168" spans="1:5" ht="25.5">
      <c r="A168" s="37" t="s">
        <v>56</v>
      </c>
      <c r="E168" s="38" t="s">
        <v>263</v>
      </c>
    </row>
    <row r="169" spans="1:5" ht="102">
      <c r="A169" t="s">
        <v>58</v>
      </c>
      <c r="E169" s="36" t="s">
        <v>264</v>
      </c>
    </row>
    <row r="170" spans="1:16" ht="12.75">
      <c r="A170" s="24" t="s">
        <v>49</v>
      </c>
      <c s="29" t="s">
        <v>265</v>
      </c>
      <c s="29" t="s">
        <v>266</v>
      </c>
      <c s="24" t="s">
        <v>51</v>
      </c>
      <c s="30" t="s">
        <v>267</v>
      </c>
      <c s="31" t="s">
        <v>109</v>
      </c>
      <c s="32">
        <v>12.1</v>
      </c>
      <c s="33">
        <v>0</v>
      </c>
      <c s="34">
        <f>ROUND(ROUND(H170,2)*ROUND(G170,3),2)</f>
      </c>
      <c r="O170">
        <f>(I170*21)/100</f>
      </c>
      <c t="s">
        <v>27</v>
      </c>
    </row>
    <row r="171" spans="1:5" ht="12.75">
      <c r="A171" s="35" t="s">
        <v>54</v>
      </c>
      <c r="E171" s="36" t="s">
        <v>139</v>
      </c>
    </row>
    <row r="172" spans="1:5" ht="25.5">
      <c r="A172" s="37" t="s">
        <v>56</v>
      </c>
      <c r="E172" s="38" t="s">
        <v>268</v>
      </c>
    </row>
    <row r="173" spans="1:5" ht="127.5">
      <c r="A173" t="s">
        <v>58</v>
      </c>
      <c r="E173" s="36" t="s">
        <v>269</v>
      </c>
    </row>
    <row r="174" spans="1:16" ht="12.75">
      <c r="A174" s="24" t="s">
        <v>49</v>
      </c>
      <c s="29" t="s">
        <v>270</v>
      </c>
      <c s="29" t="s">
        <v>271</v>
      </c>
      <c s="24" t="s">
        <v>51</v>
      </c>
      <c s="30" t="s">
        <v>272</v>
      </c>
      <c s="31" t="s">
        <v>53</v>
      </c>
      <c s="32">
        <v>0.402</v>
      </c>
      <c s="33">
        <v>0</v>
      </c>
      <c s="34">
        <f>ROUND(ROUND(H174,2)*ROUND(G174,3),2)</f>
      </c>
      <c r="O174">
        <f>(I174*21)/100</f>
      </c>
      <c t="s">
        <v>27</v>
      </c>
    </row>
    <row r="175" spans="1:5" ht="12.75">
      <c r="A175" s="35" t="s">
        <v>54</v>
      </c>
      <c r="E175" s="36" t="s">
        <v>225</v>
      </c>
    </row>
    <row r="176" spans="1:5" ht="25.5">
      <c r="A176" s="37" t="s">
        <v>56</v>
      </c>
      <c r="E176" s="38" t="s">
        <v>273</v>
      </c>
    </row>
    <row r="177" spans="1:5" ht="357">
      <c r="A177" t="s">
        <v>58</v>
      </c>
      <c r="E177" s="36" t="s">
        <v>274</v>
      </c>
    </row>
    <row r="178" spans="1:18" ht="12.75" customHeight="1">
      <c r="A178" s="6" t="s">
        <v>47</v>
      </c>
      <c s="6"/>
      <c s="40" t="s">
        <v>39</v>
      </c>
      <c s="6"/>
      <c s="27" t="s">
        <v>275</v>
      </c>
      <c s="6"/>
      <c s="6"/>
      <c s="6"/>
      <c s="41">
        <f>0+Q178</f>
      </c>
      <c r="O178">
        <f>0+R178</f>
      </c>
      <c r="Q178">
        <f>0+I179+I183+I187+I191+I195+I199+I203+I207+I211+I215+I219+I223+I227</f>
      </c>
      <c>
        <f>0+O179+O183+O187+O191+O195+O199+O203+O207+O211+O215+O219+O223+O227</f>
      </c>
    </row>
    <row r="179" spans="1:16" ht="12.75">
      <c r="A179" s="24" t="s">
        <v>49</v>
      </c>
      <c s="29" t="s">
        <v>276</v>
      </c>
      <c s="29" t="s">
        <v>277</v>
      </c>
      <c s="24" t="s">
        <v>51</v>
      </c>
      <c s="30" t="s">
        <v>278</v>
      </c>
      <c s="31" t="s">
        <v>109</v>
      </c>
      <c s="32">
        <v>33</v>
      </c>
      <c s="33">
        <v>0</v>
      </c>
      <c s="34">
        <f>ROUND(ROUND(H179,2)*ROUND(G179,3),2)</f>
      </c>
      <c r="O179">
        <f>(I179*21)/100</f>
      </c>
      <c t="s">
        <v>27</v>
      </c>
    </row>
    <row r="180" spans="1:5" ht="25.5">
      <c r="A180" s="35" t="s">
        <v>54</v>
      </c>
      <c r="E180" s="36" t="s">
        <v>279</v>
      </c>
    </row>
    <row r="181" spans="1:5" ht="25.5">
      <c r="A181" s="37" t="s">
        <v>56</v>
      </c>
      <c r="E181" s="38" t="s">
        <v>280</v>
      </c>
    </row>
    <row r="182" spans="1:5" ht="127.5">
      <c r="A182" t="s">
        <v>58</v>
      </c>
      <c r="E182" s="36" t="s">
        <v>281</v>
      </c>
    </row>
    <row r="183" spans="1:16" ht="12.75">
      <c r="A183" s="24" t="s">
        <v>49</v>
      </c>
      <c s="29" t="s">
        <v>282</v>
      </c>
      <c s="29" t="s">
        <v>283</v>
      </c>
      <c s="24" t="s">
        <v>51</v>
      </c>
      <c s="30" t="s">
        <v>284</v>
      </c>
      <c s="31" t="s">
        <v>53</v>
      </c>
      <c s="32">
        <v>5.8</v>
      </c>
      <c s="33">
        <v>0</v>
      </c>
      <c s="34">
        <f>ROUND(ROUND(H183,2)*ROUND(G183,3),2)</f>
      </c>
      <c r="O183">
        <f>(I183*21)/100</f>
      </c>
      <c t="s">
        <v>27</v>
      </c>
    </row>
    <row r="184" spans="1:5" ht="12.75">
      <c r="A184" s="35" t="s">
        <v>54</v>
      </c>
      <c r="E184" s="36" t="s">
        <v>285</v>
      </c>
    </row>
    <row r="185" spans="1:5" ht="25.5">
      <c r="A185" s="37" t="s">
        <v>56</v>
      </c>
      <c r="E185" s="38" t="s">
        <v>286</v>
      </c>
    </row>
    <row r="186" spans="1:5" ht="51">
      <c r="A186" t="s">
        <v>58</v>
      </c>
      <c r="E186" s="36" t="s">
        <v>287</v>
      </c>
    </row>
    <row r="187" spans="1:16" ht="12.75">
      <c r="A187" s="24" t="s">
        <v>49</v>
      </c>
      <c s="29" t="s">
        <v>288</v>
      </c>
      <c s="29" t="s">
        <v>289</v>
      </c>
      <c s="24" t="s">
        <v>51</v>
      </c>
      <c s="30" t="s">
        <v>290</v>
      </c>
      <c s="31" t="s">
        <v>109</v>
      </c>
      <c s="32">
        <v>679</v>
      </c>
      <c s="33">
        <v>0</v>
      </c>
      <c s="34">
        <f>ROUND(ROUND(H187,2)*ROUND(G187,3),2)</f>
      </c>
      <c r="O187">
        <f>(I187*21)/100</f>
      </c>
      <c t="s">
        <v>27</v>
      </c>
    </row>
    <row r="188" spans="1:5" ht="12.75">
      <c r="A188" s="35" t="s">
        <v>54</v>
      </c>
      <c r="E188" s="36" t="s">
        <v>110</v>
      </c>
    </row>
    <row r="189" spans="1:5" ht="25.5">
      <c r="A189" s="37" t="s">
        <v>56</v>
      </c>
      <c r="E189" s="38" t="s">
        <v>291</v>
      </c>
    </row>
    <row r="190" spans="1:5" ht="51">
      <c r="A190" t="s">
        <v>58</v>
      </c>
      <c r="E190" s="36" t="s">
        <v>287</v>
      </c>
    </row>
    <row r="191" spans="1:16" ht="12.75">
      <c r="A191" s="24" t="s">
        <v>49</v>
      </c>
      <c s="29" t="s">
        <v>292</v>
      </c>
      <c s="29" t="s">
        <v>293</v>
      </c>
      <c s="24" t="s">
        <v>51</v>
      </c>
      <c s="30" t="s">
        <v>294</v>
      </c>
      <c s="31" t="s">
        <v>109</v>
      </c>
      <c s="32">
        <v>906</v>
      </c>
      <c s="33">
        <v>0</v>
      </c>
      <c s="34">
        <f>ROUND(ROUND(H191,2)*ROUND(G191,3),2)</f>
      </c>
      <c r="O191">
        <f>(I191*21)/100</f>
      </c>
      <c t="s">
        <v>27</v>
      </c>
    </row>
    <row r="192" spans="1:5" ht="12.75">
      <c r="A192" s="35" t="s">
        <v>54</v>
      </c>
      <c r="E192" s="36" t="s">
        <v>110</v>
      </c>
    </row>
    <row r="193" spans="1:5" ht="127.5">
      <c r="A193" s="37" t="s">
        <v>56</v>
      </c>
      <c r="E193" s="38" t="s">
        <v>295</v>
      </c>
    </row>
    <row r="194" spans="1:5" ht="51">
      <c r="A194" t="s">
        <v>58</v>
      </c>
      <c r="E194" s="36" t="s">
        <v>287</v>
      </c>
    </row>
    <row r="195" spans="1:16" ht="12.75">
      <c r="A195" s="24" t="s">
        <v>49</v>
      </c>
      <c s="29" t="s">
        <v>296</v>
      </c>
      <c s="29" t="s">
        <v>297</v>
      </c>
      <c s="24" t="s">
        <v>51</v>
      </c>
      <c s="30" t="s">
        <v>298</v>
      </c>
      <c s="31" t="s">
        <v>109</v>
      </c>
      <c s="32">
        <v>178</v>
      </c>
      <c s="33">
        <v>0</v>
      </c>
      <c s="34">
        <f>ROUND(ROUND(H195,2)*ROUND(G195,3),2)</f>
      </c>
      <c r="O195">
        <f>(I195*21)/100</f>
      </c>
      <c t="s">
        <v>27</v>
      </c>
    </row>
    <row r="196" spans="1:5" ht="12.75">
      <c r="A196" s="35" t="s">
        <v>54</v>
      </c>
      <c r="E196" s="36" t="s">
        <v>110</v>
      </c>
    </row>
    <row r="197" spans="1:5" ht="25.5">
      <c r="A197" s="37" t="s">
        <v>56</v>
      </c>
      <c r="E197" s="38" t="s">
        <v>299</v>
      </c>
    </row>
    <row r="198" spans="1:5" ht="51">
      <c r="A198" t="s">
        <v>58</v>
      </c>
      <c r="E198" s="36" t="s">
        <v>287</v>
      </c>
    </row>
    <row r="199" spans="1:16" ht="12.75">
      <c r="A199" s="24" t="s">
        <v>49</v>
      </c>
      <c s="29" t="s">
        <v>300</v>
      </c>
      <c s="29" t="s">
        <v>301</v>
      </c>
      <c s="24" t="s">
        <v>51</v>
      </c>
      <c s="30" t="s">
        <v>302</v>
      </c>
      <c s="31" t="s">
        <v>109</v>
      </c>
      <c s="32">
        <v>1</v>
      </c>
      <c s="33">
        <v>0</v>
      </c>
      <c s="34">
        <f>ROUND(ROUND(H199,2)*ROUND(G199,3),2)</f>
      </c>
      <c r="O199">
        <f>(I199*21)/100</f>
      </c>
      <c t="s">
        <v>27</v>
      </c>
    </row>
    <row r="200" spans="1:5" ht="12.75">
      <c r="A200" s="35" t="s">
        <v>54</v>
      </c>
      <c r="E200" s="36" t="s">
        <v>285</v>
      </c>
    </row>
    <row r="201" spans="1:5" ht="12.75">
      <c r="A201" s="37" t="s">
        <v>56</v>
      </c>
      <c r="E201" s="38" t="s">
        <v>303</v>
      </c>
    </row>
    <row r="202" spans="1:5" ht="38.25">
      <c r="A202" t="s">
        <v>58</v>
      </c>
      <c r="E202" s="36" t="s">
        <v>304</v>
      </c>
    </row>
    <row r="203" spans="1:16" ht="12.75">
      <c r="A203" s="24" t="s">
        <v>49</v>
      </c>
      <c s="29" t="s">
        <v>305</v>
      </c>
      <c s="29" t="s">
        <v>306</v>
      </c>
      <c s="24" t="s">
        <v>51</v>
      </c>
      <c s="30" t="s">
        <v>307</v>
      </c>
      <c s="31" t="s">
        <v>109</v>
      </c>
      <c s="32">
        <v>162</v>
      </c>
      <c s="33">
        <v>0</v>
      </c>
      <c s="34">
        <f>ROUND(ROUND(H203,2)*ROUND(G203,3),2)</f>
      </c>
      <c r="O203">
        <f>(I203*21)/100</f>
      </c>
      <c t="s">
        <v>27</v>
      </c>
    </row>
    <row r="204" spans="1:5" ht="25.5">
      <c r="A204" s="35" t="s">
        <v>54</v>
      </c>
      <c r="E204" s="36" t="s">
        <v>308</v>
      </c>
    </row>
    <row r="205" spans="1:5" ht="25.5">
      <c r="A205" s="37" t="s">
        <v>56</v>
      </c>
      <c r="E205" s="38" t="s">
        <v>309</v>
      </c>
    </row>
    <row r="206" spans="1:5" ht="51">
      <c r="A206" t="s">
        <v>58</v>
      </c>
      <c r="E206" s="36" t="s">
        <v>310</v>
      </c>
    </row>
    <row r="207" spans="1:16" ht="12.75">
      <c r="A207" s="24" t="s">
        <v>49</v>
      </c>
      <c s="29" t="s">
        <v>311</v>
      </c>
      <c s="29" t="s">
        <v>312</v>
      </c>
      <c s="24" t="s">
        <v>51</v>
      </c>
      <c s="30" t="s">
        <v>313</v>
      </c>
      <c s="31" t="s">
        <v>109</v>
      </c>
      <c s="32">
        <v>162</v>
      </c>
      <c s="33">
        <v>0</v>
      </c>
      <c s="34">
        <f>ROUND(ROUND(H207,2)*ROUND(G207,3),2)</f>
      </c>
      <c r="O207">
        <f>(I207*21)/100</f>
      </c>
      <c t="s">
        <v>27</v>
      </c>
    </row>
    <row r="208" spans="1:5" ht="25.5">
      <c r="A208" s="35" t="s">
        <v>54</v>
      </c>
      <c r="E208" s="36" t="s">
        <v>314</v>
      </c>
    </row>
    <row r="209" spans="1:5" ht="25.5">
      <c r="A209" s="37" t="s">
        <v>56</v>
      </c>
      <c r="E209" s="38" t="s">
        <v>309</v>
      </c>
    </row>
    <row r="210" spans="1:5" ht="140.25">
      <c r="A210" t="s">
        <v>58</v>
      </c>
      <c r="E210" s="36" t="s">
        <v>315</v>
      </c>
    </row>
    <row r="211" spans="1:16" ht="12.75">
      <c r="A211" s="24" t="s">
        <v>49</v>
      </c>
      <c s="29" t="s">
        <v>316</v>
      </c>
      <c s="29" t="s">
        <v>317</v>
      </c>
      <c s="24" t="s">
        <v>51</v>
      </c>
      <c s="30" t="s">
        <v>318</v>
      </c>
      <c s="31" t="s">
        <v>109</v>
      </c>
      <c s="32">
        <v>162</v>
      </c>
      <c s="33">
        <v>0</v>
      </c>
      <c s="34">
        <f>ROUND(ROUND(H211,2)*ROUND(G211,3),2)</f>
      </c>
      <c r="O211">
        <f>(I211*21)/100</f>
      </c>
      <c t="s">
        <v>27</v>
      </c>
    </row>
    <row r="212" spans="1:5" ht="25.5">
      <c r="A212" s="35" t="s">
        <v>54</v>
      </c>
      <c r="E212" s="36" t="s">
        <v>319</v>
      </c>
    </row>
    <row r="213" spans="1:5" ht="25.5">
      <c r="A213" s="37" t="s">
        <v>56</v>
      </c>
      <c r="E213" s="38" t="s">
        <v>309</v>
      </c>
    </row>
    <row r="214" spans="1:5" ht="140.25">
      <c r="A214" t="s">
        <v>58</v>
      </c>
      <c r="E214" s="36" t="s">
        <v>315</v>
      </c>
    </row>
    <row r="215" spans="1:16" ht="12.75">
      <c r="A215" s="24" t="s">
        <v>49</v>
      </c>
      <c s="29" t="s">
        <v>320</v>
      </c>
      <c s="29" t="s">
        <v>321</v>
      </c>
      <c s="24" t="s">
        <v>51</v>
      </c>
      <c s="30" t="s">
        <v>322</v>
      </c>
      <c s="31" t="s">
        <v>109</v>
      </c>
      <c s="32">
        <v>649</v>
      </c>
      <c s="33">
        <v>0</v>
      </c>
      <c s="34">
        <f>ROUND(ROUND(H215,2)*ROUND(G215,3),2)</f>
      </c>
      <c r="O215">
        <f>(I215*21)/100</f>
      </c>
      <c t="s">
        <v>27</v>
      </c>
    </row>
    <row r="216" spans="1:5" ht="12.75">
      <c r="A216" s="35" t="s">
        <v>54</v>
      </c>
      <c r="E216" s="36" t="s">
        <v>110</v>
      </c>
    </row>
    <row r="217" spans="1:5" ht="25.5">
      <c r="A217" s="37" t="s">
        <v>56</v>
      </c>
      <c r="E217" s="38" t="s">
        <v>323</v>
      </c>
    </row>
    <row r="218" spans="1:5" ht="153">
      <c r="A218" t="s">
        <v>58</v>
      </c>
      <c r="E218" s="36" t="s">
        <v>324</v>
      </c>
    </row>
    <row r="219" spans="1:16" ht="12.75">
      <c r="A219" s="24" t="s">
        <v>49</v>
      </c>
      <c s="29" t="s">
        <v>325</v>
      </c>
      <c s="29" t="s">
        <v>326</v>
      </c>
      <c s="24" t="s">
        <v>51</v>
      </c>
      <c s="30" t="s">
        <v>327</v>
      </c>
      <c s="31" t="s">
        <v>109</v>
      </c>
      <c s="32">
        <v>28</v>
      </c>
      <c s="33">
        <v>0</v>
      </c>
      <c s="34">
        <f>ROUND(ROUND(H219,2)*ROUND(G219,3),2)</f>
      </c>
      <c r="O219">
        <f>(I219*21)/100</f>
      </c>
      <c t="s">
        <v>27</v>
      </c>
    </row>
    <row r="220" spans="1:5" ht="12.75">
      <c r="A220" s="35" t="s">
        <v>54</v>
      </c>
      <c r="E220" s="36" t="s">
        <v>110</v>
      </c>
    </row>
    <row r="221" spans="1:5" ht="25.5">
      <c r="A221" s="37" t="s">
        <v>56</v>
      </c>
      <c r="E221" s="38" t="s">
        <v>328</v>
      </c>
    </row>
    <row r="222" spans="1:5" ht="153">
      <c r="A222" t="s">
        <v>58</v>
      </c>
      <c r="E222" s="36" t="s">
        <v>324</v>
      </c>
    </row>
    <row r="223" spans="1:16" ht="25.5">
      <c r="A223" s="24" t="s">
        <v>49</v>
      </c>
      <c s="29" t="s">
        <v>329</v>
      </c>
      <c s="29" t="s">
        <v>330</v>
      </c>
      <c s="24" t="s">
        <v>51</v>
      </c>
      <c s="30" t="s">
        <v>331</v>
      </c>
      <c s="31" t="s">
        <v>109</v>
      </c>
      <c s="32">
        <v>35</v>
      </c>
      <c s="33">
        <v>0</v>
      </c>
      <c s="34">
        <f>ROUND(ROUND(H223,2)*ROUND(G223,3),2)</f>
      </c>
      <c r="O223">
        <f>(I223*21)/100</f>
      </c>
      <c t="s">
        <v>27</v>
      </c>
    </row>
    <row r="224" spans="1:5" ht="25.5">
      <c r="A224" s="35" t="s">
        <v>54</v>
      </c>
      <c r="E224" s="36" t="s">
        <v>332</v>
      </c>
    </row>
    <row r="225" spans="1:5" ht="89.25">
      <c r="A225" s="37" t="s">
        <v>56</v>
      </c>
      <c r="E225" s="38" t="s">
        <v>333</v>
      </c>
    </row>
    <row r="226" spans="1:5" ht="153">
      <c r="A226" t="s">
        <v>58</v>
      </c>
      <c r="E226" s="36" t="s">
        <v>324</v>
      </c>
    </row>
    <row r="227" spans="1:16" ht="12.75">
      <c r="A227" s="24" t="s">
        <v>49</v>
      </c>
      <c s="29" t="s">
        <v>334</v>
      </c>
      <c s="29" t="s">
        <v>335</v>
      </c>
      <c s="24" t="s">
        <v>51</v>
      </c>
      <c s="30" t="s">
        <v>336</v>
      </c>
      <c s="31" t="s">
        <v>83</v>
      </c>
      <c s="32">
        <v>24.5</v>
      </c>
      <c s="33">
        <v>0</v>
      </c>
      <c s="34">
        <f>ROUND(ROUND(H227,2)*ROUND(G227,3),2)</f>
      </c>
      <c r="O227">
        <f>(I227*21)/100</f>
      </c>
      <c t="s">
        <v>27</v>
      </c>
    </row>
    <row r="228" spans="1:5" ht="12.75">
      <c r="A228" s="35" t="s">
        <v>54</v>
      </c>
      <c r="E228" s="36" t="s">
        <v>110</v>
      </c>
    </row>
    <row r="229" spans="1:5" ht="25.5">
      <c r="A229" s="37" t="s">
        <v>56</v>
      </c>
      <c r="E229" s="38" t="s">
        <v>337</v>
      </c>
    </row>
    <row r="230" spans="1:5" ht="38.25">
      <c r="A230" t="s">
        <v>58</v>
      </c>
      <c r="E230" s="36" t="s">
        <v>338</v>
      </c>
    </row>
    <row r="231" spans="1:18" ht="12.75" customHeight="1">
      <c r="A231" s="6" t="s">
        <v>47</v>
      </c>
      <c s="6"/>
      <c s="40" t="s">
        <v>85</v>
      </c>
      <c s="6"/>
      <c s="27" t="s">
        <v>339</v>
      </c>
      <c s="6"/>
      <c s="6"/>
      <c s="6"/>
      <c s="41">
        <f>0+Q231</f>
      </c>
      <c r="O231">
        <f>0+R231</f>
      </c>
      <c r="Q231">
        <f>0+I232+I236+I240+I244+I248+I252+I256+I260+I264+I268+I272+I276+I280+I284</f>
      </c>
      <c>
        <f>0+O232+O236+O240+O244+O248+O252+O256+O260+O264+O268+O272+O276+O280+O284</f>
      </c>
    </row>
    <row r="232" spans="1:16" ht="12.75">
      <c r="A232" s="24" t="s">
        <v>49</v>
      </c>
      <c s="29" t="s">
        <v>340</v>
      </c>
      <c s="29" t="s">
        <v>341</v>
      </c>
      <c s="24" t="s">
        <v>51</v>
      </c>
      <c s="30" t="s">
        <v>342</v>
      </c>
      <c s="31" t="s">
        <v>83</v>
      </c>
      <c s="32">
        <v>21.4</v>
      </c>
      <c s="33">
        <v>0</v>
      </c>
      <c s="34">
        <f>ROUND(ROUND(H232,2)*ROUND(G232,3),2)</f>
      </c>
      <c r="O232">
        <f>(I232*21)/100</f>
      </c>
      <c t="s">
        <v>27</v>
      </c>
    </row>
    <row r="233" spans="1:5" ht="25.5">
      <c r="A233" s="35" t="s">
        <v>54</v>
      </c>
      <c r="E233" s="36" t="s">
        <v>343</v>
      </c>
    </row>
    <row r="234" spans="1:5" ht="25.5">
      <c r="A234" s="37" t="s">
        <v>56</v>
      </c>
      <c r="E234" s="38" t="s">
        <v>344</v>
      </c>
    </row>
    <row r="235" spans="1:5" ht="255">
      <c r="A235" t="s">
        <v>58</v>
      </c>
      <c r="E235" s="36" t="s">
        <v>345</v>
      </c>
    </row>
    <row r="236" spans="1:16" ht="12.75">
      <c r="A236" s="24" t="s">
        <v>49</v>
      </c>
      <c s="29" t="s">
        <v>346</v>
      </c>
      <c s="29" t="s">
        <v>347</v>
      </c>
      <c s="24" t="s">
        <v>51</v>
      </c>
      <c s="30" t="s">
        <v>348</v>
      </c>
      <c s="31" t="s">
        <v>83</v>
      </c>
      <c s="32">
        <v>21.6</v>
      </c>
      <c s="33">
        <v>0</v>
      </c>
      <c s="34">
        <f>ROUND(ROUND(H236,2)*ROUND(G236,3),2)</f>
      </c>
      <c r="O236">
        <f>(I236*21)/100</f>
      </c>
      <c t="s">
        <v>27</v>
      </c>
    </row>
    <row r="237" spans="1:5" ht="25.5">
      <c r="A237" s="35" t="s">
        <v>54</v>
      </c>
      <c r="E237" s="36" t="s">
        <v>349</v>
      </c>
    </row>
    <row r="238" spans="1:5" ht="25.5">
      <c r="A238" s="37" t="s">
        <v>56</v>
      </c>
      <c r="E238" s="38" t="s">
        <v>350</v>
      </c>
    </row>
    <row r="239" spans="1:5" ht="255">
      <c r="A239" t="s">
        <v>58</v>
      </c>
      <c r="E239" s="36" t="s">
        <v>345</v>
      </c>
    </row>
    <row r="240" spans="1:16" ht="12.75">
      <c r="A240" s="24" t="s">
        <v>49</v>
      </c>
      <c s="29" t="s">
        <v>351</v>
      </c>
      <c s="29" t="s">
        <v>352</v>
      </c>
      <c s="24" t="s">
        <v>51</v>
      </c>
      <c s="30" t="s">
        <v>353</v>
      </c>
      <c s="31" t="s">
        <v>83</v>
      </c>
      <c s="32">
        <v>17.3</v>
      </c>
      <c s="33">
        <v>0</v>
      </c>
      <c s="34">
        <f>ROUND(ROUND(H240,2)*ROUND(G240,3),2)</f>
      </c>
      <c r="O240">
        <f>(I240*21)/100</f>
      </c>
      <c t="s">
        <v>27</v>
      </c>
    </row>
    <row r="241" spans="1:5" ht="25.5">
      <c r="A241" s="35" t="s">
        <v>54</v>
      </c>
      <c r="E241" s="36" t="s">
        <v>349</v>
      </c>
    </row>
    <row r="242" spans="1:5" ht="25.5">
      <c r="A242" s="37" t="s">
        <v>56</v>
      </c>
      <c r="E242" s="38" t="s">
        <v>354</v>
      </c>
    </row>
    <row r="243" spans="1:5" ht="255">
      <c r="A243" t="s">
        <v>58</v>
      </c>
      <c r="E243" s="36" t="s">
        <v>345</v>
      </c>
    </row>
    <row r="244" spans="1:16" ht="12.75">
      <c r="A244" s="24" t="s">
        <v>49</v>
      </c>
      <c s="29" t="s">
        <v>355</v>
      </c>
      <c s="29" t="s">
        <v>356</v>
      </c>
      <c s="24" t="s">
        <v>51</v>
      </c>
      <c s="30" t="s">
        <v>357</v>
      </c>
      <c s="31" t="s">
        <v>189</v>
      </c>
      <c s="32">
        <v>1</v>
      </c>
      <c s="33">
        <v>0</v>
      </c>
      <c s="34">
        <f>ROUND(ROUND(H244,2)*ROUND(G244,3),2)</f>
      </c>
      <c r="O244">
        <f>(I244*21)/100</f>
      </c>
      <c t="s">
        <v>27</v>
      </c>
    </row>
    <row r="245" spans="1:5" ht="25.5">
      <c r="A245" s="35" t="s">
        <v>54</v>
      </c>
      <c r="E245" s="36" t="s">
        <v>358</v>
      </c>
    </row>
    <row r="246" spans="1:5" ht="25.5">
      <c r="A246" s="37" t="s">
        <v>56</v>
      </c>
      <c r="E246" s="38" t="s">
        <v>359</v>
      </c>
    </row>
    <row r="247" spans="1:5" ht="409.5">
      <c r="A247" t="s">
        <v>58</v>
      </c>
      <c r="E247" s="36" t="s">
        <v>360</v>
      </c>
    </row>
    <row r="248" spans="1:16" ht="12.75">
      <c r="A248" s="24" t="s">
        <v>49</v>
      </c>
      <c s="29" t="s">
        <v>361</v>
      </c>
      <c s="29" t="s">
        <v>362</v>
      </c>
      <c s="24" t="s">
        <v>181</v>
      </c>
      <c s="30" t="s">
        <v>363</v>
      </c>
      <c s="31" t="s">
        <v>189</v>
      </c>
      <c s="32">
        <v>4</v>
      </c>
      <c s="33">
        <v>0</v>
      </c>
      <c s="34">
        <f>ROUND(ROUND(H248,2)*ROUND(G248,3),2)</f>
      </c>
      <c r="O248">
        <f>(I248*21)/100</f>
      </c>
      <c t="s">
        <v>27</v>
      </c>
    </row>
    <row r="249" spans="1:5" ht="25.5">
      <c r="A249" s="35" t="s">
        <v>54</v>
      </c>
      <c r="E249" s="36" t="s">
        <v>364</v>
      </c>
    </row>
    <row r="250" spans="1:5" ht="12.75">
      <c r="A250" s="37" t="s">
        <v>56</v>
      </c>
      <c r="E250" s="38" t="s">
        <v>365</v>
      </c>
    </row>
    <row r="251" spans="1:5" ht="89.25">
      <c r="A251" t="s">
        <v>58</v>
      </c>
      <c r="E251" s="36" t="s">
        <v>366</v>
      </c>
    </row>
    <row r="252" spans="1:16" ht="12.75">
      <c r="A252" s="24" t="s">
        <v>49</v>
      </c>
      <c s="29" t="s">
        <v>367</v>
      </c>
      <c s="29" t="s">
        <v>368</v>
      </c>
      <c s="24" t="s">
        <v>51</v>
      </c>
      <c s="30" t="s">
        <v>369</v>
      </c>
      <c s="31" t="s">
        <v>189</v>
      </c>
      <c s="32">
        <v>1</v>
      </c>
      <c s="33">
        <v>0</v>
      </c>
      <c s="34">
        <f>ROUND(ROUND(H252,2)*ROUND(G252,3),2)</f>
      </c>
      <c r="O252">
        <f>(I252*21)/100</f>
      </c>
      <c t="s">
        <v>27</v>
      </c>
    </row>
    <row r="253" spans="1:5" ht="12.75">
      <c r="A253" s="35" t="s">
        <v>54</v>
      </c>
      <c r="E253" s="36" t="s">
        <v>370</v>
      </c>
    </row>
    <row r="254" spans="1:5" ht="25.5">
      <c r="A254" s="37" t="s">
        <v>56</v>
      </c>
      <c r="E254" s="38" t="s">
        <v>371</v>
      </c>
    </row>
    <row r="255" spans="1:5" ht="242.25">
      <c r="A255" t="s">
        <v>58</v>
      </c>
      <c r="E255" s="36" t="s">
        <v>372</v>
      </c>
    </row>
    <row r="256" spans="1:16" ht="12.75">
      <c r="A256" s="24" t="s">
        <v>49</v>
      </c>
      <c s="29" t="s">
        <v>373</v>
      </c>
      <c s="29" t="s">
        <v>374</v>
      </c>
      <c s="24" t="s">
        <v>51</v>
      </c>
      <c s="30" t="s">
        <v>375</v>
      </c>
      <c s="31" t="s">
        <v>189</v>
      </c>
      <c s="32">
        <v>6</v>
      </c>
      <c s="33">
        <v>0</v>
      </c>
      <c s="34">
        <f>ROUND(ROUND(H256,2)*ROUND(G256,3),2)</f>
      </c>
      <c r="O256">
        <f>(I256*21)/100</f>
      </c>
      <c t="s">
        <v>27</v>
      </c>
    </row>
    <row r="257" spans="1:5" ht="12.75">
      <c r="A257" s="35" t="s">
        <v>54</v>
      </c>
      <c r="E257" s="36" t="s">
        <v>370</v>
      </c>
    </row>
    <row r="258" spans="1:5" ht="25.5">
      <c r="A258" s="37" t="s">
        <v>56</v>
      </c>
      <c r="E258" s="38" t="s">
        <v>376</v>
      </c>
    </row>
    <row r="259" spans="1:5" ht="76.5">
      <c r="A259" t="s">
        <v>58</v>
      </c>
      <c r="E259" s="36" t="s">
        <v>377</v>
      </c>
    </row>
    <row r="260" spans="1:16" ht="12.75">
      <c r="A260" s="24" t="s">
        <v>49</v>
      </c>
      <c s="29" t="s">
        <v>378</v>
      </c>
      <c s="29" t="s">
        <v>379</v>
      </c>
      <c s="24" t="s">
        <v>51</v>
      </c>
      <c s="30" t="s">
        <v>380</v>
      </c>
      <c s="31" t="s">
        <v>189</v>
      </c>
      <c s="32">
        <v>2</v>
      </c>
      <c s="33">
        <v>0</v>
      </c>
      <c s="34">
        <f>ROUND(ROUND(H260,2)*ROUND(G260,3),2)</f>
      </c>
      <c r="O260">
        <f>(I260*21)/100</f>
      </c>
      <c t="s">
        <v>27</v>
      </c>
    </row>
    <row r="261" spans="1:5" ht="25.5">
      <c r="A261" s="35" t="s">
        <v>54</v>
      </c>
      <c r="E261" s="36" t="s">
        <v>381</v>
      </c>
    </row>
    <row r="262" spans="1:5" ht="25.5">
      <c r="A262" s="37" t="s">
        <v>56</v>
      </c>
      <c r="E262" s="38" t="s">
        <v>382</v>
      </c>
    </row>
    <row r="263" spans="1:5" ht="25.5">
      <c r="A263" t="s">
        <v>58</v>
      </c>
      <c r="E263" s="36" t="s">
        <v>383</v>
      </c>
    </row>
    <row r="264" spans="1:16" ht="12.75">
      <c r="A264" s="24" t="s">
        <v>49</v>
      </c>
      <c s="29" t="s">
        <v>384</v>
      </c>
      <c s="29" t="s">
        <v>385</v>
      </c>
      <c s="24" t="s">
        <v>51</v>
      </c>
      <c s="30" t="s">
        <v>386</v>
      </c>
      <c s="31" t="s">
        <v>189</v>
      </c>
      <c s="32">
        <v>2</v>
      </c>
      <c s="33">
        <v>0</v>
      </c>
      <c s="34">
        <f>ROUND(ROUND(H264,2)*ROUND(G264,3),2)</f>
      </c>
      <c r="O264">
        <f>(I264*21)/100</f>
      </c>
      <c t="s">
        <v>27</v>
      </c>
    </row>
    <row r="265" spans="1:5" ht="25.5">
      <c r="A265" s="35" t="s">
        <v>54</v>
      </c>
      <c r="E265" s="36" t="s">
        <v>381</v>
      </c>
    </row>
    <row r="266" spans="1:5" ht="25.5">
      <c r="A266" s="37" t="s">
        <v>56</v>
      </c>
      <c r="E266" s="38" t="s">
        <v>387</v>
      </c>
    </row>
    <row r="267" spans="1:5" ht="25.5">
      <c r="A267" t="s">
        <v>58</v>
      </c>
      <c r="E267" s="36" t="s">
        <v>383</v>
      </c>
    </row>
    <row r="268" spans="1:16" ht="12.75">
      <c r="A268" s="24" t="s">
        <v>49</v>
      </c>
      <c s="29" t="s">
        <v>388</v>
      </c>
      <c s="29" t="s">
        <v>389</v>
      </c>
      <c s="24" t="s">
        <v>51</v>
      </c>
      <c s="30" t="s">
        <v>390</v>
      </c>
      <c s="31" t="s">
        <v>189</v>
      </c>
      <c s="32">
        <v>4</v>
      </c>
      <c s="33">
        <v>0</v>
      </c>
      <c s="34">
        <f>ROUND(ROUND(H268,2)*ROUND(G268,3),2)</f>
      </c>
      <c r="O268">
        <f>(I268*21)/100</f>
      </c>
      <c t="s">
        <v>27</v>
      </c>
    </row>
    <row r="269" spans="1:5" ht="12.75">
      <c r="A269" s="35" t="s">
        <v>54</v>
      </c>
      <c r="E269" s="36" t="s">
        <v>219</v>
      </c>
    </row>
    <row r="270" spans="1:5" ht="89.25">
      <c r="A270" s="37" t="s">
        <v>56</v>
      </c>
      <c r="E270" s="38" t="s">
        <v>391</v>
      </c>
    </row>
    <row r="271" spans="1:5" ht="12.75">
      <c r="A271" t="s">
        <v>58</v>
      </c>
      <c r="E271" s="36" t="s">
        <v>392</v>
      </c>
    </row>
    <row r="272" spans="1:16" ht="12.75">
      <c r="A272" s="24" t="s">
        <v>49</v>
      </c>
      <c s="29" t="s">
        <v>393</v>
      </c>
      <c s="29" t="s">
        <v>394</v>
      </c>
      <c s="24" t="s">
        <v>181</v>
      </c>
      <c s="30" t="s">
        <v>395</v>
      </c>
      <c s="31" t="s">
        <v>189</v>
      </c>
      <c s="32">
        <v>1</v>
      </c>
      <c s="33">
        <v>0</v>
      </c>
      <c s="34">
        <f>ROUND(ROUND(H272,2)*ROUND(G272,3),2)</f>
      </c>
      <c r="O272">
        <f>(I272*21)/100</f>
      </c>
      <c t="s">
        <v>27</v>
      </c>
    </row>
    <row r="273" spans="1:5" ht="12.75">
      <c r="A273" s="35" t="s">
        <v>54</v>
      </c>
      <c r="E273" s="36" t="s">
        <v>219</v>
      </c>
    </row>
    <row r="274" spans="1:5" ht="25.5">
      <c r="A274" s="37" t="s">
        <v>56</v>
      </c>
      <c r="E274" s="38" t="s">
        <v>396</v>
      </c>
    </row>
    <row r="275" spans="1:5" ht="38.25">
      <c r="A275" t="s">
        <v>58</v>
      </c>
      <c r="E275" s="36" t="s">
        <v>397</v>
      </c>
    </row>
    <row r="276" spans="1:16" ht="12.75">
      <c r="A276" s="24" t="s">
        <v>49</v>
      </c>
      <c s="29" t="s">
        <v>398</v>
      </c>
      <c s="29" t="s">
        <v>399</v>
      </c>
      <c s="24" t="s">
        <v>51</v>
      </c>
      <c s="30" t="s">
        <v>400</v>
      </c>
      <c s="31" t="s">
        <v>189</v>
      </c>
      <c s="32">
        <v>3</v>
      </c>
      <c s="33">
        <v>0</v>
      </c>
      <c s="34">
        <f>ROUND(ROUND(H276,2)*ROUND(G276,3),2)</f>
      </c>
      <c r="O276">
        <f>(I276*21)/100</f>
      </c>
      <c t="s">
        <v>27</v>
      </c>
    </row>
    <row r="277" spans="1:5" ht="12.75">
      <c r="A277" s="35" t="s">
        <v>54</v>
      </c>
      <c r="E277" s="36" t="s">
        <v>285</v>
      </c>
    </row>
    <row r="278" spans="1:5" ht="25.5">
      <c r="A278" s="37" t="s">
        <v>56</v>
      </c>
      <c r="E278" s="38" t="s">
        <v>401</v>
      </c>
    </row>
    <row r="279" spans="1:5" ht="25.5">
      <c r="A279" t="s">
        <v>58</v>
      </c>
      <c r="E279" s="36" t="s">
        <v>402</v>
      </c>
    </row>
    <row r="280" spans="1:16" ht="12.75">
      <c r="A280" s="24" t="s">
        <v>49</v>
      </c>
      <c s="29" t="s">
        <v>403</v>
      </c>
      <c s="29" t="s">
        <v>404</v>
      </c>
      <c s="24" t="s">
        <v>51</v>
      </c>
      <c s="30" t="s">
        <v>405</v>
      </c>
      <c s="31" t="s">
        <v>53</v>
      </c>
      <c s="32">
        <v>3.153</v>
      </c>
      <c s="33">
        <v>0</v>
      </c>
      <c s="34">
        <f>ROUND(ROUND(H280,2)*ROUND(G280,3),2)</f>
      </c>
      <c r="O280">
        <f>(I280*21)/100</f>
      </c>
      <c t="s">
        <v>27</v>
      </c>
    </row>
    <row r="281" spans="1:5" ht="12.75">
      <c r="A281" s="35" t="s">
        <v>54</v>
      </c>
      <c r="E281" s="36" t="s">
        <v>370</v>
      </c>
    </row>
    <row r="282" spans="1:5" ht="89.25">
      <c r="A282" s="37" t="s">
        <v>56</v>
      </c>
      <c r="E282" s="38" t="s">
        <v>406</v>
      </c>
    </row>
    <row r="283" spans="1:5" ht="369.75">
      <c r="A283" t="s">
        <v>58</v>
      </c>
      <c r="E283" s="36" t="s">
        <v>241</v>
      </c>
    </row>
    <row r="284" spans="1:16" ht="12.75">
      <c r="A284" s="24" t="s">
        <v>49</v>
      </c>
      <c s="29" t="s">
        <v>407</v>
      </c>
      <c s="29" t="s">
        <v>408</v>
      </c>
      <c s="24" t="s">
        <v>51</v>
      </c>
      <c s="30" t="s">
        <v>409</v>
      </c>
      <c s="31" t="s">
        <v>53</v>
      </c>
      <c s="32">
        <v>0.575</v>
      </c>
      <c s="33">
        <v>0</v>
      </c>
      <c s="34">
        <f>ROUND(ROUND(H284,2)*ROUND(G284,3),2)</f>
      </c>
      <c r="O284">
        <f>(I284*21)/100</f>
      </c>
      <c t="s">
        <v>27</v>
      </c>
    </row>
    <row r="285" spans="1:5" ht="12.75">
      <c r="A285" s="35" t="s">
        <v>54</v>
      </c>
      <c r="E285" s="36" t="s">
        <v>225</v>
      </c>
    </row>
    <row r="286" spans="1:5" ht="25.5">
      <c r="A286" s="37" t="s">
        <v>56</v>
      </c>
      <c r="E286" s="38" t="s">
        <v>410</v>
      </c>
    </row>
    <row r="287" spans="1:5" ht="369.75">
      <c r="A287" t="s">
        <v>58</v>
      </c>
      <c r="E287" s="36" t="s">
        <v>241</v>
      </c>
    </row>
    <row r="288" spans="1:18" ht="12.75" customHeight="1">
      <c r="A288" s="6" t="s">
        <v>47</v>
      </c>
      <c s="6"/>
      <c s="40" t="s">
        <v>44</v>
      </c>
      <c s="6"/>
      <c s="27" t="s">
        <v>411</v>
      </c>
      <c s="6"/>
      <c s="6"/>
      <c s="6"/>
      <c s="41">
        <f>0+Q288</f>
      </c>
      <c r="O288">
        <f>0+R288</f>
      </c>
      <c r="Q288">
        <f>0+I289+I293+I297+I301+I305+I309+I313+I317+I321+I325+I329+I333+I337+I341+I345</f>
      </c>
      <c>
        <f>0+O289+O293+O297+O301+O305+O309+O313+O317+O321+O325+O329+O333+O337+O341+O345</f>
      </c>
    </row>
    <row r="289" spans="1:16" ht="12.75">
      <c r="A289" s="24" t="s">
        <v>49</v>
      </c>
      <c s="29" t="s">
        <v>412</v>
      </c>
      <c s="29" t="s">
        <v>413</v>
      </c>
      <c s="24" t="s">
        <v>51</v>
      </c>
      <c s="30" t="s">
        <v>414</v>
      </c>
      <c s="31" t="s">
        <v>83</v>
      </c>
      <c s="32">
        <v>52.5</v>
      </c>
      <c s="33">
        <v>0</v>
      </c>
      <c s="34">
        <f>ROUND(ROUND(H289,2)*ROUND(G289,3),2)</f>
      </c>
      <c r="O289">
        <f>(I289*21)/100</f>
      </c>
      <c t="s">
        <v>27</v>
      </c>
    </row>
    <row r="290" spans="1:5" ht="12.75">
      <c r="A290" s="35" t="s">
        <v>54</v>
      </c>
      <c r="E290" s="36" t="s">
        <v>139</v>
      </c>
    </row>
    <row r="291" spans="1:5" ht="12.75">
      <c r="A291" s="37" t="s">
        <v>56</v>
      </c>
      <c r="E291" s="38" t="s">
        <v>415</v>
      </c>
    </row>
    <row r="292" spans="1:5" ht="63.75">
      <c r="A292" t="s">
        <v>58</v>
      </c>
      <c r="E292" s="36" t="s">
        <v>416</v>
      </c>
    </row>
    <row r="293" spans="1:16" ht="12.75">
      <c r="A293" s="24" t="s">
        <v>49</v>
      </c>
      <c s="29" t="s">
        <v>417</v>
      </c>
      <c s="29" t="s">
        <v>418</v>
      </c>
      <c s="24" t="s">
        <v>51</v>
      </c>
      <c s="30" t="s">
        <v>419</v>
      </c>
      <c s="31" t="s">
        <v>83</v>
      </c>
      <c s="32">
        <v>308</v>
      </c>
      <c s="33">
        <v>0</v>
      </c>
      <c s="34">
        <f>ROUND(ROUND(H293,2)*ROUND(G293,3),2)</f>
      </c>
      <c r="O293">
        <f>(I293*21)/100</f>
      </c>
      <c t="s">
        <v>27</v>
      </c>
    </row>
    <row r="294" spans="1:5" ht="12.75">
      <c r="A294" s="35" t="s">
        <v>54</v>
      </c>
      <c r="E294" s="36" t="s">
        <v>110</v>
      </c>
    </row>
    <row r="295" spans="1:5" ht="12.75">
      <c r="A295" s="37" t="s">
        <v>56</v>
      </c>
      <c r="E295" s="38" t="s">
        <v>420</v>
      </c>
    </row>
    <row r="296" spans="1:5" ht="51">
      <c r="A296" t="s">
        <v>58</v>
      </c>
      <c r="E296" s="36" t="s">
        <v>421</v>
      </c>
    </row>
    <row r="297" spans="1:16" ht="12.75">
      <c r="A297" s="24" t="s">
        <v>49</v>
      </c>
      <c s="29" t="s">
        <v>422</v>
      </c>
      <c s="29" t="s">
        <v>423</v>
      </c>
      <c s="24" t="s">
        <v>51</v>
      </c>
      <c s="30" t="s">
        <v>424</v>
      </c>
      <c s="31" t="s">
        <v>83</v>
      </c>
      <c s="32">
        <v>491</v>
      </c>
      <c s="33">
        <v>0</v>
      </c>
      <c s="34">
        <f>ROUND(ROUND(H297,2)*ROUND(G297,3),2)</f>
      </c>
      <c r="O297">
        <f>(I297*21)/100</f>
      </c>
      <c t="s">
        <v>27</v>
      </c>
    </row>
    <row r="298" spans="1:5" ht="12.75">
      <c r="A298" s="35" t="s">
        <v>54</v>
      </c>
      <c r="E298" s="36" t="s">
        <v>110</v>
      </c>
    </row>
    <row r="299" spans="1:5" ht="12.75">
      <c r="A299" s="37" t="s">
        <v>56</v>
      </c>
      <c r="E299" s="38" t="s">
        <v>425</v>
      </c>
    </row>
    <row r="300" spans="1:5" ht="51">
      <c r="A300" t="s">
        <v>58</v>
      </c>
      <c r="E300" s="36" t="s">
        <v>421</v>
      </c>
    </row>
    <row r="301" spans="1:16" ht="12.75">
      <c r="A301" s="24" t="s">
        <v>49</v>
      </c>
      <c s="29" t="s">
        <v>426</v>
      </c>
      <c s="29" t="s">
        <v>427</v>
      </c>
      <c s="24" t="s">
        <v>51</v>
      </c>
      <c s="30" t="s">
        <v>428</v>
      </c>
      <c s="31" t="s">
        <v>83</v>
      </c>
      <c s="32">
        <v>174</v>
      </c>
      <c s="33">
        <v>0</v>
      </c>
      <c s="34">
        <f>ROUND(ROUND(H301,2)*ROUND(G301,3),2)</f>
      </c>
      <c r="O301">
        <f>(I301*21)/100</f>
      </c>
      <c t="s">
        <v>27</v>
      </c>
    </row>
    <row r="302" spans="1:5" ht="12.75">
      <c r="A302" s="35" t="s">
        <v>54</v>
      </c>
      <c r="E302" s="36" t="s">
        <v>110</v>
      </c>
    </row>
    <row r="303" spans="1:5" ht="25.5">
      <c r="A303" s="37" t="s">
        <v>56</v>
      </c>
      <c r="E303" s="38" t="s">
        <v>429</v>
      </c>
    </row>
    <row r="304" spans="1:5" ht="51">
      <c r="A304" t="s">
        <v>58</v>
      </c>
      <c r="E304" s="36" t="s">
        <v>430</v>
      </c>
    </row>
    <row r="305" spans="1:16" ht="12.75">
      <c r="A305" s="24" t="s">
        <v>49</v>
      </c>
      <c s="29" t="s">
        <v>431</v>
      </c>
      <c s="29" t="s">
        <v>432</v>
      </c>
      <c s="24" t="s">
        <v>51</v>
      </c>
      <c s="30" t="s">
        <v>433</v>
      </c>
      <c s="31" t="s">
        <v>83</v>
      </c>
      <c s="32">
        <v>2.1</v>
      </c>
      <c s="33">
        <v>0</v>
      </c>
      <c s="34">
        <f>ROUND(ROUND(H305,2)*ROUND(G305,3),2)</f>
      </c>
      <c r="O305">
        <f>(I305*21)/100</f>
      </c>
      <c t="s">
        <v>27</v>
      </c>
    </row>
    <row r="306" spans="1:5" ht="25.5">
      <c r="A306" s="35" t="s">
        <v>54</v>
      </c>
      <c r="E306" s="36" t="s">
        <v>434</v>
      </c>
    </row>
    <row r="307" spans="1:5" ht="25.5">
      <c r="A307" s="37" t="s">
        <v>56</v>
      </c>
      <c r="E307" s="38" t="s">
        <v>435</v>
      </c>
    </row>
    <row r="308" spans="1:5" ht="63.75">
      <c r="A308" t="s">
        <v>58</v>
      </c>
      <c r="E308" s="36" t="s">
        <v>436</v>
      </c>
    </row>
    <row r="309" spans="1:16" ht="12.75">
      <c r="A309" s="24" t="s">
        <v>49</v>
      </c>
      <c s="29" t="s">
        <v>437</v>
      </c>
      <c s="29" t="s">
        <v>438</v>
      </c>
      <c s="24" t="s">
        <v>51</v>
      </c>
      <c s="30" t="s">
        <v>439</v>
      </c>
      <c s="31" t="s">
        <v>83</v>
      </c>
      <c s="32">
        <v>18.5</v>
      </c>
      <c s="33">
        <v>0</v>
      </c>
      <c s="34">
        <f>ROUND(ROUND(H309,2)*ROUND(G309,3),2)</f>
      </c>
      <c r="O309">
        <f>(I309*21)/100</f>
      </c>
      <c t="s">
        <v>27</v>
      </c>
    </row>
    <row r="310" spans="1:5" ht="12.75">
      <c r="A310" s="35" t="s">
        <v>54</v>
      </c>
      <c r="E310" s="36" t="s">
        <v>110</v>
      </c>
    </row>
    <row r="311" spans="1:5" ht="25.5">
      <c r="A311" s="37" t="s">
        <v>56</v>
      </c>
      <c r="E311" s="38" t="s">
        <v>440</v>
      </c>
    </row>
    <row r="312" spans="1:5" ht="25.5">
      <c r="A312" t="s">
        <v>58</v>
      </c>
      <c r="E312" s="36" t="s">
        <v>441</v>
      </c>
    </row>
    <row r="313" spans="1:16" ht="12.75">
      <c r="A313" s="24" t="s">
        <v>49</v>
      </c>
      <c s="29" t="s">
        <v>442</v>
      </c>
      <c s="29" t="s">
        <v>443</v>
      </c>
      <c s="24" t="s">
        <v>51</v>
      </c>
      <c s="30" t="s">
        <v>444</v>
      </c>
      <c s="31" t="s">
        <v>83</v>
      </c>
      <c s="32">
        <v>6</v>
      </c>
      <c s="33">
        <v>0</v>
      </c>
      <c s="34">
        <f>ROUND(ROUND(H313,2)*ROUND(G313,3),2)</f>
      </c>
      <c r="O313">
        <f>(I313*21)/100</f>
      </c>
      <c t="s">
        <v>27</v>
      </c>
    </row>
    <row r="314" spans="1:5" ht="12.75">
      <c r="A314" s="35" t="s">
        <v>54</v>
      </c>
      <c r="E314" s="36" t="s">
        <v>110</v>
      </c>
    </row>
    <row r="315" spans="1:5" ht="25.5">
      <c r="A315" s="37" t="s">
        <v>56</v>
      </c>
      <c r="E315" s="38" t="s">
        <v>445</v>
      </c>
    </row>
    <row r="316" spans="1:5" ht="25.5">
      <c r="A316" t="s">
        <v>58</v>
      </c>
      <c r="E316" s="36" t="s">
        <v>441</v>
      </c>
    </row>
    <row r="317" spans="1:16" ht="12.75">
      <c r="A317" s="24" t="s">
        <v>49</v>
      </c>
      <c s="29" t="s">
        <v>446</v>
      </c>
      <c s="29" t="s">
        <v>447</v>
      </c>
      <c s="24" t="s">
        <v>51</v>
      </c>
      <c s="30" t="s">
        <v>448</v>
      </c>
      <c s="31" t="s">
        <v>83</v>
      </c>
      <c s="32">
        <v>6.5</v>
      </c>
      <c s="33">
        <v>0</v>
      </c>
      <c s="34">
        <f>ROUND(ROUND(H317,2)*ROUND(G317,3),2)</f>
      </c>
      <c r="O317">
        <f>(I317*21)/100</f>
      </c>
      <c t="s">
        <v>27</v>
      </c>
    </row>
    <row r="318" spans="1:5" ht="25.5">
      <c r="A318" s="35" t="s">
        <v>54</v>
      </c>
      <c r="E318" s="36" t="s">
        <v>381</v>
      </c>
    </row>
    <row r="319" spans="1:5" ht="25.5">
      <c r="A319" s="37" t="s">
        <v>56</v>
      </c>
      <c r="E319" s="38" t="s">
        <v>449</v>
      </c>
    </row>
    <row r="320" spans="1:5" ht="76.5">
      <c r="A320" t="s">
        <v>58</v>
      </c>
      <c r="E320" s="36" t="s">
        <v>450</v>
      </c>
    </row>
    <row r="321" spans="1:16" ht="12.75">
      <c r="A321" s="24" t="s">
        <v>49</v>
      </c>
      <c s="29" t="s">
        <v>451</v>
      </c>
      <c s="29" t="s">
        <v>452</v>
      </c>
      <c s="24" t="s">
        <v>51</v>
      </c>
      <c s="30" t="s">
        <v>453</v>
      </c>
      <c s="31" t="s">
        <v>83</v>
      </c>
      <c s="32">
        <v>6</v>
      </c>
      <c s="33">
        <v>0</v>
      </c>
      <c s="34">
        <f>ROUND(ROUND(H321,2)*ROUND(G321,3),2)</f>
      </c>
      <c r="O321">
        <f>(I321*21)/100</f>
      </c>
      <c t="s">
        <v>27</v>
      </c>
    </row>
    <row r="322" spans="1:5" ht="25.5">
      <c r="A322" s="35" t="s">
        <v>54</v>
      </c>
      <c r="E322" s="36" t="s">
        <v>381</v>
      </c>
    </row>
    <row r="323" spans="1:5" ht="25.5">
      <c r="A323" s="37" t="s">
        <v>56</v>
      </c>
      <c r="E323" s="38" t="s">
        <v>454</v>
      </c>
    </row>
    <row r="324" spans="1:5" ht="76.5">
      <c r="A324" t="s">
        <v>58</v>
      </c>
      <c r="E324" s="36" t="s">
        <v>450</v>
      </c>
    </row>
    <row r="325" spans="1:16" ht="12.75">
      <c r="A325" s="24" t="s">
        <v>49</v>
      </c>
      <c s="29" t="s">
        <v>455</v>
      </c>
      <c s="29" t="s">
        <v>456</v>
      </c>
      <c s="24" t="s">
        <v>51</v>
      </c>
      <c s="30" t="s">
        <v>457</v>
      </c>
      <c s="31" t="s">
        <v>53</v>
      </c>
      <c s="32">
        <v>4.02</v>
      </c>
      <c s="33">
        <v>0</v>
      </c>
      <c s="34">
        <f>ROUND(ROUND(H325,2)*ROUND(G325,3),2)</f>
      </c>
      <c r="O325">
        <f>(I325*21)/100</f>
      </c>
      <c t="s">
        <v>27</v>
      </c>
    </row>
    <row r="326" spans="1:5" ht="25.5">
      <c r="A326" s="35" t="s">
        <v>54</v>
      </c>
      <c r="E326" s="36" t="s">
        <v>458</v>
      </c>
    </row>
    <row r="327" spans="1:5" ht="89.25">
      <c r="A327" s="37" t="s">
        <v>56</v>
      </c>
      <c r="E327" s="38" t="s">
        <v>459</v>
      </c>
    </row>
    <row r="328" spans="1:5" ht="102">
      <c r="A328" t="s">
        <v>58</v>
      </c>
      <c r="E328" s="36" t="s">
        <v>460</v>
      </c>
    </row>
    <row r="329" spans="1:16" ht="12.75">
      <c r="A329" s="24" t="s">
        <v>49</v>
      </c>
      <c s="29" t="s">
        <v>461</v>
      </c>
      <c s="29" t="s">
        <v>462</v>
      </c>
      <c s="24" t="s">
        <v>51</v>
      </c>
      <c s="30" t="s">
        <v>463</v>
      </c>
      <c s="31" t="s">
        <v>53</v>
      </c>
      <c s="32">
        <v>5.001</v>
      </c>
      <c s="33">
        <v>0</v>
      </c>
      <c s="34">
        <f>ROUND(ROUND(H329,2)*ROUND(G329,3),2)</f>
      </c>
      <c r="O329">
        <f>(I329*21)/100</f>
      </c>
      <c t="s">
        <v>27</v>
      </c>
    </row>
    <row r="330" spans="1:5" ht="25.5">
      <c r="A330" s="35" t="s">
        <v>54</v>
      </c>
      <c r="E330" s="36" t="s">
        <v>71</v>
      </c>
    </row>
    <row r="331" spans="1:5" ht="51">
      <c r="A331" s="37" t="s">
        <v>56</v>
      </c>
      <c r="E331" s="38" t="s">
        <v>464</v>
      </c>
    </row>
    <row r="332" spans="1:5" ht="102">
      <c r="A332" t="s">
        <v>58</v>
      </c>
      <c r="E332" s="36" t="s">
        <v>460</v>
      </c>
    </row>
    <row r="333" spans="1:16" ht="12.75">
      <c r="A333" s="24" t="s">
        <v>49</v>
      </c>
      <c s="29" t="s">
        <v>465</v>
      </c>
      <c s="29" t="s">
        <v>466</v>
      </c>
      <c s="24" t="s">
        <v>51</v>
      </c>
      <c s="30" t="s">
        <v>467</v>
      </c>
      <c s="31" t="s">
        <v>83</v>
      </c>
      <c s="32">
        <v>14</v>
      </c>
      <c s="33">
        <v>0</v>
      </c>
      <c s="34">
        <f>ROUND(ROUND(H333,2)*ROUND(G333,3),2)</f>
      </c>
      <c r="O333">
        <f>(I333*21)/100</f>
      </c>
      <c t="s">
        <v>27</v>
      </c>
    </row>
    <row r="334" spans="1:5" ht="25.5">
      <c r="A334" s="35" t="s">
        <v>54</v>
      </c>
      <c r="E334" s="36" t="s">
        <v>71</v>
      </c>
    </row>
    <row r="335" spans="1:5" ht="25.5">
      <c r="A335" s="37" t="s">
        <v>56</v>
      </c>
      <c r="E335" s="38" t="s">
        <v>468</v>
      </c>
    </row>
    <row r="336" spans="1:5" ht="114.75">
      <c r="A336" t="s">
        <v>58</v>
      </c>
      <c r="E336" s="36" t="s">
        <v>469</v>
      </c>
    </row>
    <row r="337" spans="1:16" ht="12.75">
      <c r="A337" s="24" t="s">
        <v>49</v>
      </c>
      <c s="29" t="s">
        <v>470</v>
      </c>
      <c s="29" t="s">
        <v>471</v>
      </c>
      <c s="24" t="s">
        <v>51</v>
      </c>
      <c s="30" t="s">
        <v>472</v>
      </c>
      <c s="31" t="s">
        <v>83</v>
      </c>
      <c s="32">
        <v>39.3</v>
      </c>
      <c s="33">
        <v>0</v>
      </c>
      <c s="34">
        <f>ROUND(ROUND(H337,2)*ROUND(G337,3),2)</f>
      </c>
      <c r="O337">
        <f>(I337*21)/100</f>
      </c>
      <c t="s">
        <v>27</v>
      </c>
    </row>
    <row r="338" spans="1:5" ht="25.5">
      <c r="A338" s="35" t="s">
        <v>54</v>
      </c>
      <c r="E338" s="36" t="s">
        <v>71</v>
      </c>
    </row>
    <row r="339" spans="1:5" ht="25.5">
      <c r="A339" s="37" t="s">
        <v>56</v>
      </c>
      <c r="E339" s="38" t="s">
        <v>473</v>
      </c>
    </row>
    <row r="340" spans="1:5" ht="114.75">
      <c r="A340" t="s">
        <v>58</v>
      </c>
      <c r="E340" s="36" t="s">
        <v>469</v>
      </c>
    </row>
    <row r="341" spans="1:16" ht="12.75">
      <c r="A341" s="24" t="s">
        <v>49</v>
      </c>
      <c s="29" t="s">
        <v>474</v>
      </c>
      <c s="29" t="s">
        <v>475</v>
      </c>
      <c s="24" t="s">
        <v>51</v>
      </c>
      <c s="30" t="s">
        <v>476</v>
      </c>
      <c s="31" t="s">
        <v>83</v>
      </c>
      <c s="32">
        <v>33</v>
      </c>
      <c s="33">
        <v>0</v>
      </c>
      <c s="34">
        <f>ROUND(ROUND(H341,2)*ROUND(G341,3),2)</f>
      </c>
      <c r="O341">
        <f>(I341*21)/100</f>
      </c>
      <c t="s">
        <v>27</v>
      </c>
    </row>
    <row r="342" spans="1:5" ht="25.5">
      <c r="A342" s="35" t="s">
        <v>54</v>
      </c>
      <c r="E342" s="36" t="s">
        <v>71</v>
      </c>
    </row>
    <row r="343" spans="1:5" ht="25.5">
      <c r="A343" s="37" t="s">
        <v>56</v>
      </c>
      <c r="E343" s="38" t="s">
        <v>477</v>
      </c>
    </row>
    <row r="344" spans="1:5" ht="114.75">
      <c r="A344" t="s">
        <v>58</v>
      </c>
      <c r="E344" s="36" t="s">
        <v>469</v>
      </c>
    </row>
    <row r="345" spans="1:16" ht="12.75">
      <c r="A345" s="24" t="s">
        <v>49</v>
      </c>
      <c s="29" t="s">
        <v>478</v>
      </c>
      <c s="29" t="s">
        <v>479</v>
      </c>
      <c s="24" t="s">
        <v>51</v>
      </c>
      <c s="30" t="s">
        <v>480</v>
      </c>
      <c s="31" t="s">
        <v>232</v>
      </c>
      <c s="32">
        <v>0.28</v>
      </c>
      <c s="33">
        <v>0</v>
      </c>
      <c s="34">
        <f>ROUND(ROUND(H345,2)*ROUND(G345,3),2)</f>
      </c>
      <c r="O345">
        <f>(I345*21)/100</f>
      </c>
      <c t="s">
        <v>27</v>
      </c>
    </row>
    <row r="346" spans="1:5" ht="25.5">
      <c r="A346" s="35" t="s">
        <v>54</v>
      </c>
      <c r="E346" s="36" t="s">
        <v>481</v>
      </c>
    </row>
    <row r="347" spans="1:5" ht="25.5">
      <c r="A347" s="37" t="s">
        <v>56</v>
      </c>
      <c r="E347" s="38" t="s">
        <v>482</v>
      </c>
    </row>
    <row r="348" spans="1:5" ht="76.5">
      <c r="A348" t="s">
        <v>58</v>
      </c>
      <c r="E348" s="36" t="s">
        <v>483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0+O9+O18+O39+O44+O77+O82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484</v>
      </c>
      <c s="42">
        <f>0+I9+I18+I39+I44+I77+I82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484</v>
      </c>
      <c s="6"/>
      <c s="18" t="s">
        <v>485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</f>
      </c>
      <c>
        <f>0+O10+O14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276.15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486</v>
      </c>
    </row>
    <row r="12" spans="1:5" ht="51">
      <c r="A12" s="37" t="s">
        <v>56</v>
      </c>
      <c r="E12" s="38" t="s">
        <v>487</v>
      </c>
    </row>
    <row r="13" spans="1:5" ht="25.5">
      <c r="A13" t="s">
        <v>58</v>
      </c>
      <c r="E13" s="36" t="s">
        <v>59</v>
      </c>
    </row>
    <row r="14" spans="1:16" ht="12.75">
      <c r="A14" s="24" t="s">
        <v>49</v>
      </c>
      <c s="29" t="s">
        <v>27</v>
      </c>
      <c s="29" t="s">
        <v>64</v>
      </c>
      <c s="24" t="s">
        <v>51</v>
      </c>
      <c s="30" t="s">
        <v>65</v>
      </c>
      <c s="31" t="s">
        <v>53</v>
      </c>
      <c s="32">
        <v>71.85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66</v>
      </c>
    </row>
    <row r="16" spans="1:5" ht="12.75">
      <c r="A16" s="37" t="s">
        <v>56</v>
      </c>
      <c r="E16" s="38" t="s">
        <v>488</v>
      </c>
    </row>
    <row r="17" spans="1:5" ht="25.5">
      <c r="A17" t="s">
        <v>58</v>
      </c>
      <c r="E17" s="36" t="s">
        <v>59</v>
      </c>
    </row>
    <row r="18" spans="1:18" ht="12.75" customHeight="1">
      <c r="A18" s="6" t="s">
        <v>47</v>
      </c>
      <c s="6"/>
      <c s="40" t="s">
        <v>33</v>
      </c>
      <c s="6"/>
      <c s="27" t="s">
        <v>68</v>
      </c>
      <c s="6"/>
      <c s="6"/>
      <c s="6"/>
      <c s="41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24" t="s">
        <v>49</v>
      </c>
      <c s="29" t="s">
        <v>26</v>
      </c>
      <c s="29" t="s">
        <v>74</v>
      </c>
      <c s="24" t="s">
        <v>51</v>
      </c>
      <c s="30" t="s">
        <v>75</v>
      </c>
      <c s="31" t="s">
        <v>53</v>
      </c>
      <c s="32">
        <v>239.5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25.5">
      <c r="A20" s="35" t="s">
        <v>54</v>
      </c>
      <c r="E20" s="36" t="s">
        <v>71</v>
      </c>
    </row>
    <row r="21" spans="1:5" ht="25.5">
      <c r="A21" s="37" t="s">
        <v>56</v>
      </c>
      <c r="E21" s="38" t="s">
        <v>489</v>
      </c>
    </row>
    <row r="22" spans="1:5" ht="63.75">
      <c r="A22" t="s">
        <v>58</v>
      </c>
      <c r="E22" s="36" t="s">
        <v>73</v>
      </c>
    </row>
    <row r="23" spans="1:16" ht="12.75">
      <c r="A23" s="24" t="s">
        <v>49</v>
      </c>
      <c s="29" t="s">
        <v>37</v>
      </c>
      <c s="29" t="s">
        <v>490</v>
      </c>
      <c s="24" t="s">
        <v>51</v>
      </c>
      <c s="30" t="s">
        <v>491</v>
      </c>
      <c s="31" t="s">
        <v>53</v>
      </c>
      <c s="32">
        <v>52.55</v>
      </c>
      <c s="33">
        <v>0</v>
      </c>
      <c s="34">
        <f>ROUND(ROUND(H23,2)*ROUND(G23,3),2)</f>
      </c>
      <c r="O23">
        <f>(I23*21)/100</f>
      </c>
      <c t="s">
        <v>27</v>
      </c>
    </row>
    <row r="24" spans="1:5" ht="25.5">
      <c r="A24" s="35" t="s">
        <v>54</v>
      </c>
      <c r="E24" s="36" t="s">
        <v>492</v>
      </c>
    </row>
    <row r="25" spans="1:5" ht="38.25">
      <c r="A25" s="37" t="s">
        <v>56</v>
      </c>
      <c r="E25" s="38" t="s">
        <v>493</v>
      </c>
    </row>
    <row r="26" spans="1:5" ht="63.75">
      <c r="A26" t="s">
        <v>58</v>
      </c>
      <c r="E26" s="36" t="s">
        <v>73</v>
      </c>
    </row>
    <row r="27" spans="1:16" ht="12.75">
      <c r="A27" s="24" t="s">
        <v>49</v>
      </c>
      <c s="29" t="s">
        <v>39</v>
      </c>
      <c s="29" t="s">
        <v>95</v>
      </c>
      <c s="24" t="s">
        <v>51</v>
      </c>
      <c s="30" t="s">
        <v>96</v>
      </c>
      <c s="31" t="s">
        <v>53</v>
      </c>
      <c s="32">
        <v>108.5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25.5">
      <c r="A28" s="35" t="s">
        <v>54</v>
      </c>
      <c r="E28" s="36" t="s">
        <v>93</v>
      </c>
    </row>
    <row r="29" spans="1:5" ht="25.5">
      <c r="A29" s="37" t="s">
        <v>56</v>
      </c>
      <c r="E29" s="38" t="s">
        <v>494</v>
      </c>
    </row>
    <row r="30" spans="1:5" ht="369.75">
      <c r="A30" t="s">
        <v>58</v>
      </c>
      <c r="E30" s="36" t="s">
        <v>99</v>
      </c>
    </row>
    <row r="31" spans="1:16" ht="12.75">
      <c r="A31" s="24" t="s">
        <v>49</v>
      </c>
      <c s="29" t="s">
        <v>41</v>
      </c>
      <c s="29" t="s">
        <v>125</v>
      </c>
      <c s="24" t="s">
        <v>51</v>
      </c>
      <c s="30" t="s">
        <v>126</v>
      </c>
      <c s="31" t="s">
        <v>53</v>
      </c>
      <c s="32">
        <v>108.5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495</v>
      </c>
    </row>
    <row r="33" spans="1:5" ht="12.75">
      <c r="A33" s="37" t="s">
        <v>56</v>
      </c>
      <c r="E33" s="38" t="s">
        <v>496</v>
      </c>
    </row>
    <row r="34" spans="1:5" ht="191.25">
      <c r="A34" t="s">
        <v>58</v>
      </c>
      <c r="E34" s="36" t="s">
        <v>129</v>
      </c>
    </row>
    <row r="35" spans="1:16" ht="12.75">
      <c r="A35" s="24" t="s">
        <v>49</v>
      </c>
      <c s="29" t="s">
        <v>80</v>
      </c>
      <c s="29" t="s">
        <v>155</v>
      </c>
      <c s="24" t="s">
        <v>51</v>
      </c>
      <c s="30" t="s">
        <v>156</v>
      </c>
      <c s="31" t="s">
        <v>109</v>
      </c>
      <c s="32">
        <v>869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12.75">
      <c r="A36" s="35" t="s">
        <v>54</v>
      </c>
      <c r="E36" s="36" t="s">
        <v>110</v>
      </c>
    </row>
    <row r="37" spans="1:5" ht="25.5">
      <c r="A37" s="37" t="s">
        <v>56</v>
      </c>
      <c r="E37" s="38" t="s">
        <v>497</v>
      </c>
    </row>
    <row r="38" spans="1:5" ht="25.5">
      <c r="A38" t="s">
        <v>58</v>
      </c>
      <c r="E38" s="36" t="s">
        <v>158</v>
      </c>
    </row>
    <row r="39" spans="1:18" ht="12.75" customHeight="1">
      <c r="A39" s="6" t="s">
        <v>47</v>
      </c>
      <c s="6"/>
      <c s="40" t="s">
        <v>27</v>
      </c>
      <c s="6"/>
      <c s="27" t="s">
        <v>193</v>
      </c>
      <c s="6"/>
      <c s="6"/>
      <c s="6"/>
      <c s="41">
        <f>0+Q39</f>
      </c>
      <c r="O39">
        <f>0+R39</f>
      </c>
      <c r="Q39">
        <f>0+I40</f>
      </c>
      <c>
        <f>0+O40</f>
      </c>
    </row>
    <row r="40" spans="1:16" ht="12.75">
      <c r="A40" s="24" t="s">
        <v>49</v>
      </c>
      <c s="29" t="s">
        <v>85</v>
      </c>
      <c s="29" t="s">
        <v>211</v>
      </c>
      <c s="24" t="s">
        <v>51</v>
      </c>
      <c s="30" t="s">
        <v>212</v>
      </c>
      <c s="31" t="s">
        <v>53</v>
      </c>
      <c s="32">
        <v>108.5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25.5">
      <c r="A41" s="35" t="s">
        <v>54</v>
      </c>
      <c r="E41" s="36" t="s">
        <v>498</v>
      </c>
    </row>
    <row r="42" spans="1:5" ht="25.5">
      <c r="A42" s="37" t="s">
        <v>56</v>
      </c>
      <c r="E42" s="38" t="s">
        <v>499</v>
      </c>
    </row>
    <row r="43" spans="1:5" ht="38.25">
      <c r="A43" t="s">
        <v>58</v>
      </c>
      <c r="E43" s="36" t="s">
        <v>215</v>
      </c>
    </row>
    <row r="44" spans="1:18" ht="12.75" customHeight="1">
      <c r="A44" s="6" t="s">
        <v>47</v>
      </c>
      <c s="6"/>
      <c s="40" t="s">
        <v>39</v>
      </c>
      <c s="6"/>
      <c s="27" t="s">
        <v>275</v>
      </c>
      <c s="6"/>
      <c s="6"/>
      <c s="6"/>
      <c s="41">
        <f>0+Q44</f>
      </c>
      <c r="O44">
        <f>0+R44</f>
      </c>
      <c r="Q44">
        <f>0+I45+I49+I53+I57+I61+I65+I69+I73</f>
      </c>
      <c>
        <f>0+O45+O49+O53+O57+O61+O65+O69+O73</f>
      </c>
    </row>
    <row r="45" spans="1:16" ht="12.75">
      <c r="A45" s="24" t="s">
        <v>49</v>
      </c>
      <c s="29" t="s">
        <v>44</v>
      </c>
      <c s="29" t="s">
        <v>297</v>
      </c>
      <c s="24" t="s">
        <v>51</v>
      </c>
      <c s="30" t="s">
        <v>298</v>
      </c>
      <c s="31" t="s">
        <v>109</v>
      </c>
      <c s="32">
        <v>1760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110</v>
      </c>
    </row>
    <row r="47" spans="1:5" ht="63.75">
      <c r="A47" s="37" t="s">
        <v>56</v>
      </c>
      <c r="E47" s="38" t="s">
        <v>500</v>
      </c>
    </row>
    <row r="48" spans="1:5" ht="51">
      <c r="A48" t="s">
        <v>58</v>
      </c>
      <c r="E48" s="36" t="s">
        <v>287</v>
      </c>
    </row>
    <row r="49" spans="1:16" ht="12.75">
      <c r="A49" s="24" t="s">
        <v>49</v>
      </c>
      <c s="29" t="s">
        <v>46</v>
      </c>
      <c s="29" t="s">
        <v>301</v>
      </c>
      <c s="24" t="s">
        <v>51</v>
      </c>
      <c s="30" t="s">
        <v>302</v>
      </c>
      <c s="31" t="s">
        <v>109</v>
      </c>
      <c s="32">
        <v>3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285</v>
      </c>
    </row>
    <row r="51" spans="1:5" ht="12.75">
      <c r="A51" s="37" t="s">
        <v>56</v>
      </c>
      <c r="E51" s="38" t="s">
        <v>501</v>
      </c>
    </row>
    <row r="52" spans="1:5" ht="38.25">
      <c r="A52" t="s">
        <v>58</v>
      </c>
      <c r="E52" s="36" t="s">
        <v>304</v>
      </c>
    </row>
    <row r="53" spans="1:16" ht="12.75">
      <c r="A53" s="24" t="s">
        <v>49</v>
      </c>
      <c s="29" t="s">
        <v>100</v>
      </c>
      <c s="29" t="s">
        <v>306</v>
      </c>
      <c s="24" t="s">
        <v>51</v>
      </c>
      <c s="30" t="s">
        <v>307</v>
      </c>
      <c s="31" t="s">
        <v>109</v>
      </c>
      <c s="32">
        <v>937</v>
      </c>
      <c s="33">
        <v>0</v>
      </c>
      <c s="34">
        <f>ROUND(ROUND(H53,2)*ROUND(G53,3),2)</f>
      </c>
      <c r="O53">
        <f>(I53*21)/100</f>
      </c>
      <c t="s">
        <v>27</v>
      </c>
    </row>
    <row r="54" spans="1:5" ht="25.5">
      <c r="A54" s="35" t="s">
        <v>54</v>
      </c>
      <c r="E54" s="36" t="s">
        <v>308</v>
      </c>
    </row>
    <row r="55" spans="1:5" ht="63.75">
      <c r="A55" s="37" t="s">
        <v>56</v>
      </c>
      <c r="E55" s="38" t="s">
        <v>502</v>
      </c>
    </row>
    <row r="56" spans="1:5" ht="51">
      <c r="A56" t="s">
        <v>58</v>
      </c>
      <c r="E56" s="36" t="s">
        <v>310</v>
      </c>
    </row>
    <row r="57" spans="1:16" ht="12.75">
      <c r="A57" s="24" t="s">
        <v>49</v>
      </c>
      <c s="29" t="s">
        <v>106</v>
      </c>
      <c s="29" t="s">
        <v>503</v>
      </c>
      <c s="24" t="s">
        <v>51</v>
      </c>
      <c s="30" t="s">
        <v>504</v>
      </c>
      <c s="31" t="s">
        <v>109</v>
      </c>
      <c s="32">
        <v>572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25.5">
      <c r="A58" s="35" t="s">
        <v>54</v>
      </c>
      <c r="E58" s="36" t="s">
        <v>505</v>
      </c>
    </row>
    <row r="59" spans="1:5" ht="25.5">
      <c r="A59" s="37" t="s">
        <v>56</v>
      </c>
      <c r="E59" s="38" t="s">
        <v>506</v>
      </c>
    </row>
    <row r="60" spans="1:5" ht="51">
      <c r="A60" t="s">
        <v>58</v>
      </c>
      <c r="E60" s="36" t="s">
        <v>310</v>
      </c>
    </row>
    <row r="61" spans="1:16" ht="12.75">
      <c r="A61" s="24" t="s">
        <v>49</v>
      </c>
      <c s="29" t="s">
        <v>113</v>
      </c>
      <c s="29" t="s">
        <v>312</v>
      </c>
      <c s="24" t="s">
        <v>51</v>
      </c>
      <c s="30" t="s">
        <v>313</v>
      </c>
      <c s="31" t="s">
        <v>109</v>
      </c>
      <c s="32">
        <v>999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25.5">
      <c r="A62" s="35" t="s">
        <v>54</v>
      </c>
      <c r="E62" s="36" t="s">
        <v>314</v>
      </c>
    </row>
    <row r="63" spans="1:5" ht="89.25">
      <c r="A63" s="37" t="s">
        <v>56</v>
      </c>
      <c r="E63" s="38" t="s">
        <v>507</v>
      </c>
    </row>
    <row r="64" spans="1:5" ht="140.25">
      <c r="A64" t="s">
        <v>58</v>
      </c>
      <c r="E64" s="36" t="s">
        <v>315</v>
      </c>
    </row>
    <row r="65" spans="1:16" ht="12.75">
      <c r="A65" s="24" t="s">
        <v>49</v>
      </c>
      <c s="29" t="s">
        <v>119</v>
      </c>
      <c s="29" t="s">
        <v>508</v>
      </c>
      <c s="24" t="s">
        <v>51</v>
      </c>
      <c s="30" t="s">
        <v>509</v>
      </c>
      <c s="31" t="s">
        <v>109</v>
      </c>
      <c s="32">
        <v>477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25.5">
      <c r="A66" s="35" t="s">
        <v>54</v>
      </c>
      <c r="E66" s="36" t="s">
        <v>510</v>
      </c>
    </row>
    <row r="67" spans="1:5" ht="25.5">
      <c r="A67" s="37" t="s">
        <v>56</v>
      </c>
      <c r="E67" s="38" t="s">
        <v>511</v>
      </c>
    </row>
    <row r="68" spans="1:5" ht="140.25">
      <c r="A68" t="s">
        <v>58</v>
      </c>
      <c r="E68" s="36" t="s">
        <v>315</v>
      </c>
    </row>
    <row r="69" spans="1:16" ht="12.75">
      <c r="A69" s="24" t="s">
        <v>49</v>
      </c>
      <c s="29" t="s">
        <v>124</v>
      </c>
      <c s="29" t="s">
        <v>512</v>
      </c>
      <c s="24" t="s">
        <v>51</v>
      </c>
      <c s="30" t="s">
        <v>513</v>
      </c>
      <c s="31" t="s">
        <v>109</v>
      </c>
      <c s="32">
        <v>460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25.5">
      <c r="A70" s="35" t="s">
        <v>54</v>
      </c>
      <c r="E70" s="36" t="s">
        <v>319</v>
      </c>
    </row>
    <row r="71" spans="1:5" ht="25.5">
      <c r="A71" s="37" t="s">
        <v>56</v>
      </c>
      <c r="E71" s="38" t="s">
        <v>514</v>
      </c>
    </row>
    <row r="72" spans="1:5" ht="140.25">
      <c r="A72" t="s">
        <v>58</v>
      </c>
      <c r="E72" s="36" t="s">
        <v>315</v>
      </c>
    </row>
    <row r="73" spans="1:16" ht="12.75">
      <c r="A73" s="24" t="s">
        <v>49</v>
      </c>
      <c s="29" t="s">
        <v>130</v>
      </c>
      <c s="29" t="s">
        <v>335</v>
      </c>
      <c s="24" t="s">
        <v>51</v>
      </c>
      <c s="30" t="s">
        <v>336</v>
      </c>
      <c s="31" t="s">
        <v>83</v>
      </c>
      <c s="32">
        <v>509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12.75">
      <c r="A74" s="35" t="s">
        <v>54</v>
      </c>
      <c r="E74" s="36" t="s">
        <v>110</v>
      </c>
    </row>
    <row r="75" spans="1:5" ht="25.5">
      <c r="A75" s="37" t="s">
        <v>56</v>
      </c>
      <c r="E75" s="38" t="s">
        <v>515</v>
      </c>
    </row>
    <row r="76" spans="1:5" ht="38.25">
      <c r="A76" t="s">
        <v>58</v>
      </c>
      <c r="E76" s="36" t="s">
        <v>338</v>
      </c>
    </row>
    <row r="77" spans="1:18" ht="12.75" customHeight="1">
      <c r="A77" s="6" t="s">
        <v>47</v>
      </c>
      <c s="6"/>
      <c s="40" t="s">
        <v>85</v>
      </c>
      <c s="6"/>
      <c s="27" t="s">
        <v>339</v>
      </c>
      <c s="6"/>
      <c s="6"/>
      <c s="6"/>
      <c s="41">
        <f>0+Q77</f>
      </c>
      <c r="O77">
        <f>0+R77</f>
      </c>
      <c r="Q77">
        <f>0+I78</f>
      </c>
      <c>
        <f>0+O78</f>
      </c>
    </row>
    <row r="78" spans="1:16" ht="12.75">
      <c r="A78" s="24" t="s">
        <v>49</v>
      </c>
      <c s="29" t="s">
        <v>136</v>
      </c>
      <c s="29" t="s">
        <v>399</v>
      </c>
      <c s="24" t="s">
        <v>51</v>
      </c>
      <c s="30" t="s">
        <v>400</v>
      </c>
      <c s="31" t="s">
        <v>189</v>
      </c>
      <c s="32">
        <v>1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12.75">
      <c r="A79" s="35" t="s">
        <v>54</v>
      </c>
      <c r="E79" s="36" t="s">
        <v>285</v>
      </c>
    </row>
    <row r="80" spans="1:5" ht="25.5">
      <c r="A80" s="37" t="s">
        <v>56</v>
      </c>
      <c r="E80" s="38" t="s">
        <v>516</v>
      </c>
    </row>
    <row r="81" spans="1:5" ht="25.5">
      <c r="A81" t="s">
        <v>58</v>
      </c>
      <c r="E81" s="36" t="s">
        <v>402</v>
      </c>
    </row>
    <row r="82" spans="1:18" ht="12.75" customHeight="1">
      <c r="A82" s="6" t="s">
        <v>47</v>
      </c>
      <c s="6"/>
      <c s="40" t="s">
        <v>44</v>
      </c>
      <c s="6"/>
      <c s="27" t="s">
        <v>411</v>
      </c>
      <c s="6"/>
      <c s="6"/>
      <c s="6"/>
      <c s="41">
        <f>0+Q82</f>
      </c>
      <c r="O82">
        <f>0+R82</f>
      </c>
      <c r="Q82">
        <f>0+I83+I87+I91+I95+I99+I103+I107+I111</f>
      </c>
      <c>
        <f>0+O83+O87+O91+O95+O99+O103+O107+O111</f>
      </c>
    </row>
    <row r="83" spans="1:16" ht="25.5">
      <c r="A83" s="24" t="s">
        <v>49</v>
      </c>
      <c s="29" t="s">
        <v>142</v>
      </c>
      <c s="29" t="s">
        <v>517</v>
      </c>
      <c s="24" t="s">
        <v>51</v>
      </c>
      <c s="30" t="s">
        <v>518</v>
      </c>
      <c s="31" t="s">
        <v>189</v>
      </c>
      <c s="32">
        <v>3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12.75">
      <c r="A84" s="35" t="s">
        <v>54</v>
      </c>
      <c r="E84" s="36" t="s">
        <v>519</v>
      </c>
    </row>
    <row r="85" spans="1:5" ht="76.5">
      <c r="A85" s="37" t="s">
        <v>56</v>
      </c>
      <c r="E85" s="38" t="s">
        <v>520</v>
      </c>
    </row>
    <row r="86" spans="1:5" ht="63.75">
      <c r="A86" t="s">
        <v>58</v>
      </c>
      <c r="E86" s="36" t="s">
        <v>521</v>
      </c>
    </row>
    <row r="87" spans="1:16" ht="12.75">
      <c r="A87" s="24" t="s">
        <v>49</v>
      </c>
      <c s="29" t="s">
        <v>148</v>
      </c>
      <c s="29" t="s">
        <v>522</v>
      </c>
      <c s="24" t="s">
        <v>51</v>
      </c>
      <c s="30" t="s">
        <v>523</v>
      </c>
      <c s="31" t="s">
        <v>189</v>
      </c>
      <c s="32">
        <v>3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12.75">
      <c r="A88" s="35" t="s">
        <v>54</v>
      </c>
      <c r="E88" s="36" t="s">
        <v>519</v>
      </c>
    </row>
    <row r="89" spans="1:5" ht="76.5">
      <c r="A89" s="37" t="s">
        <v>56</v>
      </c>
      <c r="E89" s="38" t="s">
        <v>520</v>
      </c>
    </row>
    <row r="90" spans="1:5" ht="25.5">
      <c r="A90" t="s">
        <v>58</v>
      </c>
      <c r="E90" s="36" t="s">
        <v>524</v>
      </c>
    </row>
    <row r="91" spans="1:16" ht="12.75">
      <c r="A91" s="24" t="s">
        <v>49</v>
      </c>
      <c s="29" t="s">
        <v>154</v>
      </c>
      <c s="29" t="s">
        <v>525</v>
      </c>
      <c s="24" t="s">
        <v>51</v>
      </c>
      <c s="30" t="s">
        <v>526</v>
      </c>
      <c s="31" t="s">
        <v>189</v>
      </c>
      <c s="32">
        <v>2</v>
      </c>
      <c s="33">
        <v>0</v>
      </c>
      <c s="34">
        <f>ROUND(ROUND(H91,2)*ROUND(G91,3),2)</f>
      </c>
      <c r="O91">
        <f>(I91*21)/100</f>
      </c>
      <c t="s">
        <v>27</v>
      </c>
    </row>
    <row r="92" spans="1:5" ht="12.75">
      <c r="A92" s="35" t="s">
        <v>54</v>
      </c>
      <c r="E92" s="36" t="s">
        <v>519</v>
      </c>
    </row>
    <row r="93" spans="1:5" ht="25.5">
      <c r="A93" s="37" t="s">
        <v>56</v>
      </c>
      <c r="E93" s="38" t="s">
        <v>527</v>
      </c>
    </row>
    <row r="94" spans="1:5" ht="63.75">
      <c r="A94" t="s">
        <v>58</v>
      </c>
      <c r="E94" s="36" t="s">
        <v>528</v>
      </c>
    </row>
    <row r="95" spans="1:16" ht="12.75">
      <c r="A95" s="24" t="s">
        <v>49</v>
      </c>
      <c s="29" t="s">
        <v>159</v>
      </c>
      <c s="29" t="s">
        <v>529</v>
      </c>
      <c s="24" t="s">
        <v>51</v>
      </c>
      <c s="30" t="s">
        <v>530</v>
      </c>
      <c s="31" t="s">
        <v>189</v>
      </c>
      <c s="32">
        <v>2</v>
      </c>
      <c s="33">
        <v>0</v>
      </c>
      <c s="34">
        <f>ROUND(ROUND(H95,2)*ROUND(G95,3),2)</f>
      </c>
      <c r="O95">
        <f>(I95*21)/100</f>
      </c>
      <c t="s">
        <v>27</v>
      </c>
    </row>
    <row r="96" spans="1:5" ht="12.75">
      <c r="A96" s="35" t="s">
        <v>54</v>
      </c>
      <c r="E96" s="36" t="s">
        <v>519</v>
      </c>
    </row>
    <row r="97" spans="1:5" ht="25.5">
      <c r="A97" s="37" t="s">
        <v>56</v>
      </c>
      <c r="E97" s="38" t="s">
        <v>527</v>
      </c>
    </row>
    <row r="98" spans="1:5" ht="25.5">
      <c r="A98" t="s">
        <v>58</v>
      </c>
      <c r="E98" s="36" t="s">
        <v>524</v>
      </c>
    </row>
    <row r="99" spans="1:16" ht="25.5">
      <c r="A99" s="24" t="s">
        <v>49</v>
      </c>
      <c s="29" t="s">
        <v>164</v>
      </c>
      <c s="29" t="s">
        <v>531</v>
      </c>
      <c s="24" t="s">
        <v>51</v>
      </c>
      <c s="30" t="s">
        <v>532</v>
      </c>
      <c s="31" t="s">
        <v>109</v>
      </c>
      <c s="32">
        <v>175.625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12.75">
      <c r="A100" s="35" t="s">
        <v>54</v>
      </c>
      <c r="E100" s="36" t="s">
        <v>519</v>
      </c>
    </row>
    <row r="101" spans="1:5" ht="63.75">
      <c r="A101" s="37" t="s">
        <v>56</v>
      </c>
      <c r="E101" s="38" t="s">
        <v>533</v>
      </c>
    </row>
    <row r="102" spans="1:5" ht="38.25">
      <c r="A102" t="s">
        <v>58</v>
      </c>
      <c r="E102" s="36" t="s">
        <v>534</v>
      </c>
    </row>
    <row r="103" spans="1:16" ht="25.5">
      <c r="A103" s="24" t="s">
        <v>49</v>
      </c>
      <c s="29" t="s">
        <v>169</v>
      </c>
      <c s="29" t="s">
        <v>535</v>
      </c>
      <c s="24" t="s">
        <v>51</v>
      </c>
      <c s="30" t="s">
        <v>536</v>
      </c>
      <c s="31" t="s">
        <v>109</v>
      </c>
      <c s="32">
        <v>175.625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519</v>
      </c>
    </row>
    <row r="105" spans="1:5" ht="63.75">
      <c r="A105" s="37" t="s">
        <v>56</v>
      </c>
      <c r="E105" s="38" t="s">
        <v>533</v>
      </c>
    </row>
    <row r="106" spans="1:5" ht="38.25">
      <c r="A106" t="s">
        <v>58</v>
      </c>
      <c r="E106" s="36" t="s">
        <v>534</v>
      </c>
    </row>
    <row r="107" spans="1:16" ht="12.75">
      <c r="A107" s="24" t="s">
        <v>49</v>
      </c>
      <c s="29" t="s">
        <v>174</v>
      </c>
      <c s="29" t="s">
        <v>427</v>
      </c>
      <c s="24" t="s">
        <v>51</v>
      </c>
      <c s="30" t="s">
        <v>428</v>
      </c>
      <c s="31" t="s">
        <v>83</v>
      </c>
      <c s="32">
        <v>820</v>
      </c>
      <c s="33">
        <v>0</v>
      </c>
      <c s="34">
        <f>ROUND(ROUND(H107,2)*ROUND(G107,3),2)</f>
      </c>
      <c r="O107">
        <f>(I107*21)/100</f>
      </c>
      <c t="s">
        <v>27</v>
      </c>
    </row>
    <row r="108" spans="1:5" ht="12.75">
      <c r="A108" s="35" t="s">
        <v>54</v>
      </c>
      <c r="E108" s="36" t="s">
        <v>110</v>
      </c>
    </row>
    <row r="109" spans="1:5" ht="25.5">
      <c r="A109" s="37" t="s">
        <v>56</v>
      </c>
      <c r="E109" s="38" t="s">
        <v>537</v>
      </c>
    </row>
    <row r="110" spans="1:5" ht="51">
      <c r="A110" t="s">
        <v>58</v>
      </c>
      <c r="E110" s="36" t="s">
        <v>430</v>
      </c>
    </row>
    <row r="111" spans="1:16" ht="12.75">
      <c r="A111" s="24" t="s">
        <v>49</v>
      </c>
      <c s="29" t="s">
        <v>179</v>
      </c>
      <c s="29" t="s">
        <v>438</v>
      </c>
      <c s="24" t="s">
        <v>51</v>
      </c>
      <c s="30" t="s">
        <v>439</v>
      </c>
      <c s="31" t="s">
        <v>83</v>
      </c>
      <c s="32">
        <v>509</v>
      </c>
      <c s="33">
        <v>0</v>
      </c>
      <c s="34">
        <f>ROUND(ROUND(H111,2)*ROUND(G111,3),2)</f>
      </c>
      <c r="O111">
        <f>(I111*21)/100</f>
      </c>
      <c t="s">
        <v>27</v>
      </c>
    </row>
    <row r="112" spans="1:5" ht="12.75">
      <c r="A112" s="35" t="s">
        <v>54</v>
      </c>
      <c r="E112" s="36" t="s">
        <v>110</v>
      </c>
    </row>
    <row r="113" spans="1:5" ht="25.5">
      <c r="A113" s="37" t="s">
        <v>56</v>
      </c>
      <c r="E113" s="38" t="s">
        <v>515</v>
      </c>
    </row>
    <row r="114" spans="1:5" ht="25.5">
      <c r="A114" t="s">
        <v>58</v>
      </c>
      <c r="E114" s="36" t="s">
        <v>441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0+O9+O14+O63+O68+O73+O94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538</v>
      </c>
      <c s="42">
        <f>0+I9+I14+I63+I68+I73+I94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538</v>
      </c>
      <c s="6"/>
      <c s="18" t="s">
        <v>539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213.985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540</v>
      </c>
    </row>
    <row r="12" spans="1:5" ht="51">
      <c r="A12" s="37" t="s">
        <v>56</v>
      </c>
      <c r="E12" s="38" t="s">
        <v>541</v>
      </c>
    </row>
    <row r="13" spans="1:5" ht="25.5">
      <c r="A13" t="s">
        <v>58</v>
      </c>
      <c r="E13" s="36" t="s">
        <v>59</v>
      </c>
    </row>
    <row r="14" spans="1:18" ht="12.75" customHeight="1">
      <c r="A14" s="6" t="s">
        <v>47</v>
      </c>
      <c s="6"/>
      <c s="40" t="s">
        <v>33</v>
      </c>
      <c s="6"/>
      <c s="27" t="s">
        <v>68</v>
      </c>
      <c s="6"/>
      <c s="6"/>
      <c s="6"/>
      <c s="41">
        <f>0+Q14</f>
      </c>
      <c r="O14">
        <f>0+R14</f>
      </c>
      <c r="Q14">
        <f>0+I15+I19+I23+I27+I31+I35+I39+I43+I47+I51+I55+I59</f>
      </c>
      <c>
        <f>0+O15+O19+O23+O27+O31+O35+O39+O43+O47+O51+O55+O59</f>
      </c>
    </row>
    <row r="15" spans="1:16" ht="12.75">
      <c r="A15" s="24" t="s">
        <v>49</v>
      </c>
      <c s="29" t="s">
        <v>27</v>
      </c>
      <c s="29" t="s">
        <v>86</v>
      </c>
      <c s="24" t="s">
        <v>87</v>
      </c>
      <c s="30" t="s">
        <v>88</v>
      </c>
      <c s="31" t="s">
        <v>53</v>
      </c>
      <c s="32">
        <v>3.6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25.5">
      <c r="A16" s="35" t="s">
        <v>54</v>
      </c>
      <c r="E16" s="36" t="s">
        <v>542</v>
      </c>
    </row>
    <row r="17" spans="1:5" ht="25.5">
      <c r="A17" s="37" t="s">
        <v>56</v>
      </c>
      <c r="E17" s="38" t="s">
        <v>543</v>
      </c>
    </row>
    <row r="18" spans="1:5" ht="38.25">
      <c r="A18" t="s">
        <v>58</v>
      </c>
      <c r="E18" s="36" t="s">
        <v>91</v>
      </c>
    </row>
    <row r="19" spans="1:16" ht="12.75">
      <c r="A19" s="24" t="s">
        <v>49</v>
      </c>
      <c s="29" t="s">
        <v>26</v>
      </c>
      <c s="29" t="s">
        <v>86</v>
      </c>
      <c s="24" t="s">
        <v>92</v>
      </c>
      <c s="30" t="s">
        <v>88</v>
      </c>
      <c s="31" t="s">
        <v>53</v>
      </c>
      <c s="32">
        <v>6.6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25.5">
      <c r="A20" s="35" t="s">
        <v>54</v>
      </c>
      <c r="E20" s="36" t="s">
        <v>544</v>
      </c>
    </row>
    <row r="21" spans="1:5" ht="25.5">
      <c r="A21" s="37" t="s">
        <v>56</v>
      </c>
      <c r="E21" s="38" t="s">
        <v>545</v>
      </c>
    </row>
    <row r="22" spans="1:5" ht="38.25">
      <c r="A22" t="s">
        <v>58</v>
      </c>
      <c r="E22" s="36" t="s">
        <v>91</v>
      </c>
    </row>
    <row r="23" spans="1:16" ht="12.75">
      <c r="A23" s="24" t="s">
        <v>49</v>
      </c>
      <c s="29" t="s">
        <v>37</v>
      </c>
      <c s="29" t="s">
        <v>101</v>
      </c>
      <c s="24" t="s">
        <v>51</v>
      </c>
      <c s="30" t="s">
        <v>102</v>
      </c>
      <c s="31" t="s">
        <v>53</v>
      </c>
      <c s="32">
        <v>3.6</v>
      </c>
      <c s="33">
        <v>0</v>
      </c>
      <c s="34">
        <f>ROUND(ROUND(H23,2)*ROUND(G23,3),2)</f>
      </c>
      <c r="O23">
        <f>(I23*21)/100</f>
      </c>
      <c t="s">
        <v>27</v>
      </c>
    </row>
    <row r="24" spans="1:5" ht="12.75">
      <c r="A24" s="35" t="s">
        <v>54</v>
      </c>
      <c r="E24" s="36" t="s">
        <v>103</v>
      </c>
    </row>
    <row r="25" spans="1:5" ht="25.5">
      <c r="A25" s="37" t="s">
        <v>56</v>
      </c>
      <c r="E25" s="38" t="s">
        <v>546</v>
      </c>
    </row>
    <row r="26" spans="1:5" ht="306">
      <c r="A26" t="s">
        <v>58</v>
      </c>
      <c r="E26" s="36" t="s">
        <v>105</v>
      </c>
    </row>
    <row r="27" spans="1:16" ht="12.75">
      <c r="A27" s="24" t="s">
        <v>49</v>
      </c>
      <c s="29" t="s">
        <v>39</v>
      </c>
      <c s="29" t="s">
        <v>120</v>
      </c>
      <c s="24" t="s">
        <v>51</v>
      </c>
      <c s="30" t="s">
        <v>121</v>
      </c>
      <c s="31" t="s">
        <v>53</v>
      </c>
      <c s="32">
        <v>207.385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25.5">
      <c r="A28" s="35" t="s">
        <v>54</v>
      </c>
      <c r="E28" s="36" t="s">
        <v>547</v>
      </c>
    </row>
    <row r="29" spans="1:5" ht="153">
      <c r="A29" s="37" t="s">
        <v>56</v>
      </c>
      <c r="E29" s="38" t="s">
        <v>548</v>
      </c>
    </row>
    <row r="30" spans="1:5" ht="318.75">
      <c r="A30" t="s">
        <v>58</v>
      </c>
      <c r="E30" s="36" t="s">
        <v>118</v>
      </c>
    </row>
    <row r="31" spans="1:16" ht="12.75">
      <c r="A31" s="24" t="s">
        <v>49</v>
      </c>
      <c s="29" t="s">
        <v>41</v>
      </c>
      <c s="29" t="s">
        <v>125</v>
      </c>
      <c s="24" t="s">
        <v>51</v>
      </c>
      <c s="30" t="s">
        <v>126</v>
      </c>
      <c s="31" t="s">
        <v>53</v>
      </c>
      <c s="32">
        <v>217.585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127</v>
      </c>
    </row>
    <row r="33" spans="1:5" ht="89.25">
      <c r="A33" s="37" t="s">
        <v>56</v>
      </c>
      <c r="E33" s="38" t="s">
        <v>549</v>
      </c>
    </row>
    <row r="34" spans="1:5" ht="191.25">
      <c r="A34" t="s">
        <v>58</v>
      </c>
      <c r="E34" s="36" t="s">
        <v>129</v>
      </c>
    </row>
    <row r="35" spans="1:16" ht="12.75">
      <c r="A35" s="24" t="s">
        <v>49</v>
      </c>
      <c s="29" t="s">
        <v>80</v>
      </c>
      <c s="29" t="s">
        <v>143</v>
      </c>
      <c s="24" t="s">
        <v>51</v>
      </c>
      <c s="30" t="s">
        <v>144</v>
      </c>
      <c s="31" t="s">
        <v>53</v>
      </c>
      <c s="32">
        <v>121.323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12.75">
      <c r="A36" s="35" t="s">
        <v>54</v>
      </c>
      <c r="E36" s="36" t="s">
        <v>550</v>
      </c>
    </row>
    <row r="37" spans="1:5" ht="153">
      <c r="A37" s="37" t="s">
        <v>56</v>
      </c>
      <c r="E37" s="38" t="s">
        <v>551</v>
      </c>
    </row>
    <row r="38" spans="1:5" ht="229.5">
      <c r="A38" t="s">
        <v>58</v>
      </c>
      <c r="E38" s="36" t="s">
        <v>147</v>
      </c>
    </row>
    <row r="39" spans="1:16" ht="12.75">
      <c r="A39" s="24" t="s">
        <v>49</v>
      </c>
      <c s="29" t="s">
        <v>85</v>
      </c>
      <c s="29" t="s">
        <v>149</v>
      </c>
      <c s="24" t="s">
        <v>51</v>
      </c>
      <c s="30" t="s">
        <v>150</v>
      </c>
      <c s="31" t="s">
        <v>53</v>
      </c>
      <c s="32">
        <v>69.9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25.5">
      <c r="A40" s="35" t="s">
        <v>54</v>
      </c>
      <c r="E40" s="36" t="s">
        <v>552</v>
      </c>
    </row>
    <row r="41" spans="1:5" ht="63.75">
      <c r="A41" s="37" t="s">
        <v>56</v>
      </c>
      <c r="E41" s="38" t="s">
        <v>553</v>
      </c>
    </row>
    <row r="42" spans="1:5" ht="293.25">
      <c r="A42" t="s">
        <v>58</v>
      </c>
      <c r="E42" s="36" t="s">
        <v>153</v>
      </c>
    </row>
    <row r="43" spans="1:16" ht="12.75">
      <c r="A43" s="24" t="s">
        <v>49</v>
      </c>
      <c s="29" t="s">
        <v>44</v>
      </c>
      <c s="29" t="s">
        <v>155</v>
      </c>
      <c s="24" t="s">
        <v>51</v>
      </c>
      <c s="30" t="s">
        <v>156</v>
      </c>
      <c s="31" t="s">
        <v>109</v>
      </c>
      <c s="32">
        <v>162.42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554</v>
      </c>
    </row>
    <row r="45" spans="1:5" ht="102">
      <c r="A45" s="37" t="s">
        <v>56</v>
      </c>
      <c r="E45" s="38" t="s">
        <v>555</v>
      </c>
    </row>
    <row r="46" spans="1:5" ht="25.5">
      <c r="A46" t="s">
        <v>58</v>
      </c>
      <c r="E46" s="36" t="s">
        <v>158</v>
      </c>
    </row>
    <row r="47" spans="1:16" ht="12.75">
      <c r="A47" s="24" t="s">
        <v>49</v>
      </c>
      <c s="29" t="s">
        <v>46</v>
      </c>
      <c s="29" t="s">
        <v>160</v>
      </c>
      <c s="24" t="s">
        <v>51</v>
      </c>
      <c s="30" t="s">
        <v>161</v>
      </c>
      <c s="31" t="s">
        <v>109</v>
      </c>
      <c s="32">
        <v>36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12.75">
      <c r="A48" s="35" t="s">
        <v>54</v>
      </c>
      <c r="E48" s="36" t="s">
        <v>556</v>
      </c>
    </row>
    <row r="49" spans="1:5" ht="25.5">
      <c r="A49" s="37" t="s">
        <v>56</v>
      </c>
      <c r="E49" s="38" t="s">
        <v>557</v>
      </c>
    </row>
    <row r="50" spans="1:5" ht="12.75">
      <c r="A50" t="s">
        <v>58</v>
      </c>
      <c r="E50" s="36" t="s">
        <v>163</v>
      </c>
    </row>
    <row r="51" spans="1:16" ht="12.75">
      <c r="A51" s="24" t="s">
        <v>49</v>
      </c>
      <c s="29" t="s">
        <v>100</v>
      </c>
      <c s="29" t="s">
        <v>165</v>
      </c>
      <c s="24" t="s">
        <v>51</v>
      </c>
      <c s="30" t="s">
        <v>166</v>
      </c>
      <c s="31" t="s">
        <v>109</v>
      </c>
      <c s="32">
        <v>17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556</v>
      </c>
    </row>
    <row r="53" spans="1:5" ht="12.75">
      <c r="A53" s="37" t="s">
        <v>56</v>
      </c>
      <c r="E53" s="38" t="s">
        <v>558</v>
      </c>
    </row>
    <row r="54" spans="1:5" ht="38.25">
      <c r="A54" t="s">
        <v>58</v>
      </c>
      <c r="E54" s="36" t="s">
        <v>168</v>
      </c>
    </row>
    <row r="55" spans="1:16" ht="12.75">
      <c r="A55" s="24" t="s">
        <v>49</v>
      </c>
      <c s="29" t="s">
        <v>106</v>
      </c>
      <c s="29" t="s">
        <v>170</v>
      </c>
      <c s="24" t="s">
        <v>51</v>
      </c>
      <c s="30" t="s">
        <v>171</v>
      </c>
      <c s="31" t="s">
        <v>109</v>
      </c>
      <c s="32">
        <v>19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12.75">
      <c r="A56" s="35" t="s">
        <v>54</v>
      </c>
      <c r="E56" s="36" t="s">
        <v>556</v>
      </c>
    </row>
    <row r="57" spans="1:5" ht="12.75">
      <c r="A57" s="37" t="s">
        <v>56</v>
      </c>
      <c r="E57" s="38" t="s">
        <v>559</v>
      </c>
    </row>
    <row r="58" spans="1:5" ht="38.25">
      <c r="A58" t="s">
        <v>58</v>
      </c>
      <c r="E58" s="36" t="s">
        <v>173</v>
      </c>
    </row>
    <row r="59" spans="1:16" ht="12.75">
      <c r="A59" s="24" t="s">
        <v>49</v>
      </c>
      <c s="29" t="s">
        <v>113</v>
      </c>
      <c s="29" t="s">
        <v>175</v>
      </c>
      <c s="24" t="s">
        <v>51</v>
      </c>
      <c s="30" t="s">
        <v>176</v>
      </c>
      <c s="31" t="s">
        <v>109</v>
      </c>
      <c s="32">
        <v>36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12.75">
      <c r="A60" s="35" t="s">
        <v>54</v>
      </c>
      <c r="E60" s="36" t="s">
        <v>556</v>
      </c>
    </row>
    <row r="61" spans="1:5" ht="25.5">
      <c r="A61" s="37" t="s">
        <v>56</v>
      </c>
      <c r="E61" s="38" t="s">
        <v>557</v>
      </c>
    </row>
    <row r="62" spans="1:5" ht="25.5">
      <c r="A62" t="s">
        <v>58</v>
      </c>
      <c r="E62" s="36" t="s">
        <v>178</v>
      </c>
    </row>
    <row r="63" spans="1:18" ht="12.75" customHeight="1">
      <c r="A63" s="6" t="s">
        <v>47</v>
      </c>
      <c s="6"/>
      <c s="40" t="s">
        <v>27</v>
      </c>
      <c s="6"/>
      <c s="27" t="s">
        <v>193</v>
      </c>
      <c s="6"/>
      <c s="6"/>
      <c s="6"/>
      <c s="41">
        <f>0+Q63</f>
      </c>
      <c r="O63">
        <f>0+R63</f>
      </c>
      <c r="Q63">
        <f>0+I64</f>
      </c>
      <c>
        <f>0+O64</f>
      </c>
    </row>
    <row r="64" spans="1:16" ht="12.75">
      <c r="A64" s="24" t="s">
        <v>49</v>
      </c>
      <c s="29" t="s">
        <v>119</v>
      </c>
      <c s="29" t="s">
        <v>560</v>
      </c>
      <c s="24" t="s">
        <v>51</v>
      </c>
      <c s="30" t="s">
        <v>561</v>
      </c>
      <c s="31" t="s">
        <v>53</v>
      </c>
      <c s="32">
        <v>6.438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556</v>
      </c>
    </row>
    <row r="66" spans="1:5" ht="25.5">
      <c r="A66" s="37" t="s">
        <v>56</v>
      </c>
      <c r="E66" s="38" t="s">
        <v>562</v>
      </c>
    </row>
    <row r="67" spans="1:5" ht="369.75">
      <c r="A67" t="s">
        <v>58</v>
      </c>
      <c r="E67" s="36" t="s">
        <v>227</v>
      </c>
    </row>
    <row r="68" spans="1:18" ht="12.75" customHeight="1">
      <c r="A68" s="6" t="s">
        <v>47</v>
      </c>
      <c s="6"/>
      <c s="40" t="s">
        <v>26</v>
      </c>
      <c s="6"/>
      <c s="27" t="s">
        <v>228</v>
      </c>
      <c s="6"/>
      <c s="6"/>
      <c s="6"/>
      <c s="41">
        <f>0+Q68</f>
      </c>
      <c r="O68">
        <f>0+R68</f>
      </c>
      <c r="Q68">
        <f>0+I69</f>
      </c>
      <c>
        <f>0+O69</f>
      </c>
    </row>
    <row r="69" spans="1:16" ht="12.75">
      <c r="A69" s="24" t="s">
        <v>49</v>
      </c>
      <c s="29" t="s">
        <v>124</v>
      </c>
      <c s="29" t="s">
        <v>563</v>
      </c>
      <c s="24" t="s">
        <v>51</v>
      </c>
      <c s="30" t="s">
        <v>564</v>
      </c>
      <c s="31" t="s">
        <v>53</v>
      </c>
      <c s="32">
        <v>2.4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12.75">
      <c r="A70" s="35" t="s">
        <v>54</v>
      </c>
      <c r="E70" s="36" t="s">
        <v>556</v>
      </c>
    </row>
    <row r="71" spans="1:5" ht="25.5">
      <c r="A71" s="37" t="s">
        <v>56</v>
      </c>
      <c r="E71" s="38" t="s">
        <v>565</v>
      </c>
    </row>
    <row r="72" spans="1:5" ht="25.5">
      <c r="A72" t="s">
        <v>58</v>
      </c>
      <c r="E72" s="36" t="s">
        <v>566</v>
      </c>
    </row>
    <row r="73" spans="1:18" ht="12.75" customHeight="1">
      <c r="A73" s="6" t="s">
        <v>47</v>
      </c>
      <c s="6"/>
      <c s="40" t="s">
        <v>37</v>
      </c>
      <c s="6"/>
      <c s="27" t="s">
        <v>242</v>
      </c>
      <c s="6"/>
      <c s="6"/>
      <c s="6"/>
      <c s="41">
        <f>0+Q73</f>
      </c>
      <c r="O73">
        <f>0+R73</f>
      </c>
      <c r="Q73">
        <f>0+I74+I78+I82+I86+I90</f>
      </c>
      <c>
        <f>0+O74+O78+O82+O86+O90</f>
      </c>
    </row>
    <row r="74" spans="1:16" ht="12.75">
      <c r="A74" s="24" t="s">
        <v>49</v>
      </c>
      <c s="29" t="s">
        <v>130</v>
      </c>
      <c s="29" t="s">
        <v>248</v>
      </c>
      <c s="24" t="s">
        <v>51</v>
      </c>
      <c s="30" t="s">
        <v>249</v>
      </c>
      <c s="31" t="s">
        <v>53</v>
      </c>
      <c s="32">
        <v>2.953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12.75">
      <c r="A75" s="35" t="s">
        <v>54</v>
      </c>
      <c r="E75" s="36" t="s">
        <v>556</v>
      </c>
    </row>
    <row r="76" spans="1:5" ht="25.5">
      <c r="A76" s="37" t="s">
        <v>56</v>
      </c>
      <c r="E76" s="38" t="s">
        <v>567</v>
      </c>
    </row>
    <row r="77" spans="1:5" ht="369.75">
      <c r="A77" t="s">
        <v>58</v>
      </c>
      <c r="E77" s="36" t="s">
        <v>241</v>
      </c>
    </row>
    <row r="78" spans="1:16" ht="12.75">
      <c r="A78" s="24" t="s">
        <v>49</v>
      </c>
      <c s="29" t="s">
        <v>136</v>
      </c>
      <c s="29" t="s">
        <v>256</v>
      </c>
      <c s="24" t="s">
        <v>51</v>
      </c>
      <c s="30" t="s">
        <v>257</v>
      </c>
      <c s="31" t="s">
        <v>53</v>
      </c>
      <c s="32">
        <v>20.405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25.5">
      <c r="A79" s="35" t="s">
        <v>54</v>
      </c>
      <c r="E79" s="36" t="s">
        <v>568</v>
      </c>
    </row>
    <row r="80" spans="1:5" ht="63.75">
      <c r="A80" s="37" t="s">
        <v>56</v>
      </c>
      <c r="E80" s="38" t="s">
        <v>569</v>
      </c>
    </row>
    <row r="81" spans="1:5" ht="38.25">
      <c r="A81" t="s">
        <v>58</v>
      </c>
      <c r="E81" s="36" t="s">
        <v>215</v>
      </c>
    </row>
    <row r="82" spans="1:16" ht="12.75">
      <c r="A82" s="24" t="s">
        <v>49</v>
      </c>
      <c s="29" t="s">
        <v>142</v>
      </c>
      <c s="29" t="s">
        <v>570</v>
      </c>
      <c s="24" t="s">
        <v>51</v>
      </c>
      <c s="30" t="s">
        <v>571</v>
      </c>
      <c s="31" t="s">
        <v>53</v>
      </c>
      <c s="32">
        <v>0.52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25.5">
      <c r="A83" s="35" t="s">
        <v>54</v>
      </c>
      <c r="E83" s="36" t="s">
        <v>572</v>
      </c>
    </row>
    <row r="84" spans="1:5" ht="25.5">
      <c r="A84" s="37" t="s">
        <v>56</v>
      </c>
      <c r="E84" s="38" t="s">
        <v>573</v>
      </c>
    </row>
    <row r="85" spans="1:5" ht="51">
      <c r="A85" t="s">
        <v>58</v>
      </c>
      <c r="E85" s="36" t="s">
        <v>574</v>
      </c>
    </row>
    <row r="86" spans="1:16" ht="12.75">
      <c r="A86" s="24" t="s">
        <v>49</v>
      </c>
      <c s="29" t="s">
        <v>148</v>
      </c>
      <c s="29" t="s">
        <v>261</v>
      </c>
      <c s="24" t="s">
        <v>51</v>
      </c>
      <c s="30" t="s">
        <v>262</v>
      </c>
      <c s="31" t="s">
        <v>53</v>
      </c>
      <c s="32">
        <v>3.726</v>
      </c>
      <c s="33">
        <v>0</v>
      </c>
      <c s="34">
        <f>ROUND(ROUND(H86,2)*ROUND(G86,3),2)</f>
      </c>
      <c r="O86">
        <f>(I86*21)/100</f>
      </c>
      <c t="s">
        <v>27</v>
      </c>
    </row>
    <row r="87" spans="1:5" ht="12.75">
      <c r="A87" s="35" t="s">
        <v>54</v>
      </c>
      <c r="E87" s="36" t="s">
        <v>556</v>
      </c>
    </row>
    <row r="88" spans="1:5" ht="25.5">
      <c r="A88" s="37" t="s">
        <v>56</v>
      </c>
      <c r="E88" s="38" t="s">
        <v>575</v>
      </c>
    </row>
    <row r="89" spans="1:5" ht="102">
      <c r="A89" t="s">
        <v>58</v>
      </c>
      <c r="E89" s="36" t="s">
        <v>264</v>
      </c>
    </row>
    <row r="90" spans="1:16" ht="12.75">
      <c r="A90" s="24" t="s">
        <v>49</v>
      </c>
      <c s="29" t="s">
        <v>154</v>
      </c>
      <c s="29" t="s">
        <v>271</v>
      </c>
      <c s="24" t="s">
        <v>51</v>
      </c>
      <c s="30" t="s">
        <v>272</v>
      </c>
      <c s="31" t="s">
        <v>53</v>
      </c>
      <c s="32">
        <v>2.99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12.75">
      <c r="A91" s="35" t="s">
        <v>54</v>
      </c>
      <c r="E91" s="36" t="s">
        <v>556</v>
      </c>
    </row>
    <row r="92" spans="1:5" ht="25.5">
      <c r="A92" s="37" t="s">
        <v>56</v>
      </c>
      <c r="E92" s="38" t="s">
        <v>576</v>
      </c>
    </row>
    <row r="93" spans="1:5" ht="357">
      <c r="A93" t="s">
        <v>58</v>
      </c>
      <c r="E93" s="36" t="s">
        <v>274</v>
      </c>
    </row>
    <row r="94" spans="1:18" ht="12.75" customHeight="1">
      <c r="A94" s="6" t="s">
        <v>47</v>
      </c>
      <c s="6"/>
      <c s="40" t="s">
        <v>85</v>
      </c>
      <c s="6"/>
      <c s="27" t="s">
        <v>339</v>
      </c>
      <c s="6"/>
      <c s="6"/>
      <c s="6"/>
      <c s="41">
        <f>0+Q94</f>
      </c>
      <c r="O94">
        <f>0+R94</f>
      </c>
      <c r="Q94">
        <f>0+I95+I99+I103+I107+I111+I115+I119+I123</f>
      </c>
      <c>
        <f>0+O95+O99+O103+O107+O111+O115+O119+O123</f>
      </c>
    </row>
    <row r="95" spans="1:16" ht="12.75">
      <c r="A95" s="24" t="s">
        <v>49</v>
      </c>
      <c s="29" t="s">
        <v>159</v>
      </c>
      <c s="29" t="s">
        <v>577</v>
      </c>
      <c s="24" t="s">
        <v>51</v>
      </c>
      <c s="30" t="s">
        <v>578</v>
      </c>
      <c s="31" t="s">
        <v>83</v>
      </c>
      <c s="32">
        <v>95</v>
      </c>
      <c s="33">
        <v>0</v>
      </c>
      <c s="34">
        <f>ROUND(ROUND(H95,2)*ROUND(G95,3),2)</f>
      </c>
      <c r="O95">
        <f>(I95*21)/100</f>
      </c>
      <c t="s">
        <v>27</v>
      </c>
    </row>
    <row r="96" spans="1:5" ht="25.5">
      <c r="A96" s="35" t="s">
        <v>54</v>
      </c>
      <c r="E96" s="36" t="s">
        <v>579</v>
      </c>
    </row>
    <row r="97" spans="1:5" ht="127.5">
      <c r="A97" s="37" t="s">
        <v>56</v>
      </c>
      <c r="E97" s="38" t="s">
        <v>580</v>
      </c>
    </row>
    <row r="98" spans="1:5" ht="255">
      <c r="A98" t="s">
        <v>58</v>
      </c>
      <c r="E98" s="36" t="s">
        <v>345</v>
      </c>
    </row>
    <row r="99" spans="1:16" ht="12.75">
      <c r="A99" s="24" t="s">
        <v>49</v>
      </c>
      <c s="29" t="s">
        <v>164</v>
      </c>
      <c s="29" t="s">
        <v>581</v>
      </c>
      <c s="24" t="s">
        <v>51</v>
      </c>
      <c s="30" t="s">
        <v>582</v>
      </c>
      <c s="31" t="s">
        <v>83</v>
      </c>
      <c s="32">
        <v>20.3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25.5">
      <c r="A100" s="35" t="s">
        <v>54</v>
      </c>
      <c r="E100" s="36" t="s">
        <v>579</v>
      </c>
    </row>
    <row r="101" spans="1:5" ht="25.5">
      <c r="A101" s="37" t="s">
        <v>56</v>
      </c>
      <c r="E101" s="38" t="s">
        <v>583</v>
      </c>
    </row>
    <row r="102" spans="1:5" ht="255">
      <c r="A102" t="s">
        <v>58</v>
      </c>
      <c r="E102" s="36" t="s">
        <v>345</v>
      </c>
    </row>
    <row r="103" spans="1:16" ht="12.75">
      <c r="A103" s="24" t="s">
        <v>49</v>
      </c>
      <c s="29" t="s">
        <v>169</v>
      </c>
      <c s="29" t="s">
        <v>584</v>
      </c>
      <c s="24" t="s">
        <v>51</v>
      </c>
      <c s="30" t="s">
        <v>585</v>
      </c>
      <c s="31" t="s">
        <v>189</v>
      </c>
      <c s="32">
        <v>1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25.5">
      <c r="A104" s="35" t="s">
        <v>54</v>
      </c>
      <c r="E104" s="36" t="s">
        <v>586</v>
      </c>
    </row>
    <row r="105" spans="1:5" ht="25.5">
      <c r="A105" s="37" t="s">
        <v>56</v>
      </c>
      <c r="E105" s="38" t="s">
        <v>587</v>
      </c>
    </row>
    <row r="106" spans="1:5" ht="242.25">
      <c r="A106" t="s">
        <v>58</v>
      </c>
      <c r="E106" s="36" t="s">
        <v>588</v>
      </c>
    </row>
    <row r="107" spans="1:16" ht="12.75">
      <c r="A107" s="24" t="s">
        <v>49</v>
      </c>
      <c s="29" t="s">
        <v>174</v>
      </c>
      <c s="29" t="s">
        <v>589</v>
      </c>
      <c s="24" t="s">
        <v>87</v>
      </c>
      <c s="30" t="s">
        <v>590</v>
      </c>
      <c s="31" t="s">
        <v>189</v>
      </c>
      <c s="32">
        <v>4</v>
      </c>
      <c s="33">
        <v>0</v>
      </c>
      <c s="34">
        <f>ROUND(ROUND(H107,2)*ROUND(G107,3),2)</f>
      </c>
      <c r="O107">
        <f>(I107*21)/100</f>
      </c>
      <c t="s">
        <v>27</v>
      </c>
    </row>
    <row r="108" spans="1:5" ht="25.5">
      <c r="A108" s="35" t="s">
        <v>54</v>
      </c>
      <c r="E108" s="36" t="s">
        <v>591</v>
      </c>
    </row>
    <row r="109" spans="1:5" ht="25.5">
      <c r="A109" s="37" t="s">
        <v>56</v>
      </c>
      <c r="E109" s="38" t="s">
        <v>592</v>
      </c>
    </row>
    <row r="110" spans="1:5" ht="89.25">
      <c r="A110" t="s">
        <v>58</v>
      </c>
      <c r="E110" s="36" t="s">
        <v>366</v>
      </c>
    </row>
    <row r="111" spans="1:16" ht="12.75">
      <c r="A111" s="24" t="s">
        <v>49</v>
      </c>
      <c s="29" t="s">
        <v>179</v>
      </c>
      <c s="29" t="s">
        <v>589</v>
      </c>
      <c s="24" t="s">
        <v>92</v>
      </c>
      <c s="30" t="s">
        <v>590</v>
      </c>
      <c s="31" t="s">
        <v>189</v>
      </c>
      <c s="32">
        <v>3</v>
      </c>
      <c s="33">
        <v>0</v>
      </c>
      <c s="34">
        <f>ROUND(ROUND(H111,2)*ROUND(G111,3),2)</f>
      </c>
      <c r="O111">
        <f>(I111*21)/100</f>
      </c>
      <c t="s">
        <v>27</v>
      </c>
    </row>
    <row r="112" spans="1:5" ht="25.5">
      <c r="A112" s="35" t="s">
        <v>54</v>
      </c>
      <c r="E112" s="36" t="s">
        <v>593</v>
      </c>
    </row>
    <row r="113" spans="1:5" ht="25.5">
      <c r="A113" s="37" t="s">
        <v>56</v>
      </c>
      <c r="E113" s="38" t="s">
        <v>594</v>
      </c>
    </row>
    <row r="114" spans="1:5" ht="89.25">
      <c r="A114" t="s">
        <v>58</v>
      </c>
      <c r="E114" s="36" t="s">
        <v>366</v>
      </c>
    </row>
    <row r="115" spans="1:16" ht="12.75">
      <c r="A115" s="24" t="s">
        <v>49</v>
      </c>
      <c s="29" t="s">
        <v>186</v>
      </c>
      <c s="29" t="s">
        <v>595</v>
      </c>
      <c s="24" t="s">
        <v>51</v>
      </c>
      <c s="30" t="s">
        <v>596</v>
      </c>
      <c s="31" t="s">
        <v>83</v>
      </c>
      <c s="32">
        <v>95</v>
      </c>
      <c s="33">
        <v>0</v>
      </c>
      <c s="34">
        <f>ROUND(ROUND(H115,2)*ROUND(G115,3),2)</f>
      </c>
      <c r="O115">
        <f>(I115*21)/100</f>
      </c>
      <c t="s">
        <v>27</v>
      </c>
    </row>
    <row r="116" spans="1:5" ht="25.5">
      <c r="A116" s="35" t="s">
        <v>54</v>
      </c>
      <c r="E116" s="36" t="s">
        <v>597</v>
      </c>
    </row>
    <row r="117" spans="1:5" ht="12.75">
      <c r="A117" s="37" t="s">
        <v>56</v>
      </c>
      <c r="E117" s="38" t="s">
        <v>598</v>
      </c>
    </row>
    <row r="118" spans="1:5" ht="51">
      <c r="A118" t="s">
        <v>58</v>
      </c>
      <c r="E118" s="36" t="s">
        <v>599</v>
      </c>
    </row>
    <row r="119" spans="1:16" ht="12.75">
      <c r="A119" s="24" t="s">
        <v>49</v>
      </c>
      <c s="29" t="s">
        <v>194</v>
      </c>
      <c s="29" t="s">
        <v>600</v>
      </c>
      <c s="24" t="s">
        <v>51</v>
      </c>
      <c s="30" t="s">
        <v>601</v>
      </c>
      <c s="31" t="s">
        <v>83</v>
      </c>
      <c s="32">
        <v>20.3</v>
      </c>
      <c s="33">
        <v>0</v>
      </c>
      <c s="34">
        <f>ROUND(ROUND(H119,2)*ROUND(G119,3),2)</f>
      </c>
      <c r="O119">
        <f>(I119*21)/100</f>
      </c>
      <c t="s">
        <v>27</v>
      </c>
    </row>
    <row r="120" spans="1:5" ht="12.75">
      <c r="A120" s="35" t="s">
        <v>54</v>
      </c>
      <c r="E120" s="36" t="s">
        <v>602</v>
      </c>
    </row>
    <row r="121" spans="1:5" ht="12.75">
      <c r="A121" s="37" t="s">
        <v>56</v>
      </c>
      <c r="E121" s="38" t="s">
        <v>603</v>
      </c>
    </row>
    <row r="122" spans="1:5" ht="51">
      <c r="A122" t="s">
        <v>58</v>
      </c>
      <c r="E122" s="36" t="s">
        <v>599</v>
      </c>
    </row>
    <row r="123" spans="1:16" ht="12.75">
      <c r="A123" s="24" t="s">
        <v>49</v>
      </c>
      <c s="29" t="s">
        <v>200</v>
      </c>
      <c s="29" t="s">
        <v>604</v>
      </c>
      <c s="24" t="s">
        <v>51</v>
      </c>
      <c s="30" t="s">
        <v>605</v>
      </c>
      <c s="31" t="s">
        <v>83</v>
      </c>
      <c s="32">
        <v>115.3</v>
      </c>
      <c s="33">
        <v>0</v>
      </c>
      <c s="34">
        <f>ROUND(ROUND(H123,2)*ROUND(G123,3),2)</f>
      </c>
      <c r="O123">
        <f>(I123*21)/100</f>
      </c>
      <c t="s">
        <v>27</v>
      </c>
    </row>
    <row r="124" spans="1:5" ht="12.75">
      <c r="A124" s="35" t="s">
        <v>54</v>
      </c>
      <c r="E124" s="36" t="s">
        <v>602</v>
      </c>
    </row>
    <row r="125" spans="1:5" ht="63.75">
      <c r="A125" s="37" t="s">
        <v>56</v>
      </c>
      <c r="E125" s="38" t="s">
        <v>606</v>
      </c>
    </row>
    <row r="126" spans="1:5" ht="25.5">
      <c r="A126" t="s">
        <v>58</v>
      </c>
      <c r="E126" s="36" t="s">
        <v>607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