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SK - Strukturovaná ..." sheetId="2" r:id="rId2"/>
    <sheet name="002 - CCTV – kamerový systém" sheetId="3" r:id="rId3"/>
    <sheet name="003 - INT, TÚ - interkom,..." sheetId="4" r:id="rId4"/>
    <sheet name="004 - PZTS - Poplachový z..." sheetId="5" r:id="rId5"/>
    <sheet name="005 - ACS-EKV - Systém el..." sheetId="6" r:id="rId6"/>
    <sheet name="006 - AKT - Aktivní prvky..." sheetId="7" r:id="rId7"/>
    <sheet name="007 - grafická nadstavba" sheetId="8" r:id="rId8"/>
    <sheet name="008 - hlavní kabelové trasy" sheetId="9" r:id="rId9"/>
    <sheet name="009 - ostatní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'001 - SK - Strukturovaná ...'!$C$124:$K$205</definedName>
    <definedName name="_xlnm.Print_Area" localSheetId="1">'001 - SK - Strukturovaná ...'!$C$82:$J$106,'001 - SK - Strukturovaná ...'!$C$112:$J$205</definedName>
    <definedName name="_xlnm.Print_Titles" localSheetId="1">'001 - SK - Strukturovaná ...'!$124:$124</definedName>
    <definedName name="_xlnm._FilterDatabase" localSheetId="2" hidden="1">'002 - CCTV – kamerový systém'!$C$119:$K$153</definedName>
    <definedName name="_xlnm.Print_Area" localSheetId="2">'002 - CCTV – kamerový systém'!$C$82:$J$101,'002 - CCTV – kamerový systém'!$C$107:$J$153</definedName>
    <definedName name="_xlnm.Print_Titles" localSheetId="2">'002 - CCTV – kamerový systém'!$119:$119</definedName>
    <definedName name="_xlnm._FilterDatabase" localSheetId="3" hidden="1">'003 - INT, TÚ - interkom,...'!$C$118:$K$137</definedName>
    <definedName name="_xlnm.Print_Area" localSheetId="3">'003 - INT, TÚ - interkom,...'!$C$82:$J$100,'003 - INT, TÚ - interkom,...'!$C$106:$J$137</definedName>
    <definedName name="_xlnm.Print_Titles" localSheetId="3">'003 - INT, TÚ - interkom,...'!$118:$118</definedName>
    <definedName name="_xlnm._FilterDatabase" localSheetId="4" hidden="1">'004 - PZTS - Poplachový z...'!$C$119:$K$178</definedName>
    <definedName name="_xlnm.Print_Area" localSheetId="4">'004 - PZTS - Poplachový z...'!$C$82:$J$101,'004 - PZTS - Poplachový z...'!$C$107:$J$178</definedName>
    <definedName name="_xlnm.Print_Titles" localSheetId="4">'004 - PZTS - Poplachový z...'!$119:$119</definedName>
    <definedName name="_xlnm._FilterDatabase" localSheetId="5" hidden="1">'005 - ACS-EKV - Systém el...'!$C$119:$K$178</definedName>
    <definedName name="_xlnm.Print_Area" localSheetId="5">'005 - ACS-EKV - Systém el...'!$C$82:$J$101,'005 - ACS-EKV - Systém el...'!$C$107:$J$178</definedName>
    <definedName name="_xlnm.Print_Titles" localSheetId="5">'005 - ACS-EKV - Systém el...'!$119:$119</definedName>
    <definedName name="_xlnm._FilterDatabase" localSheetId="6" hidden="1">'006 - AKT - Aktivní prvky...'!$C$117:$K$139</definedName>
    <definedName name="_xlnm.Print_Area" localSheetId="6">'006 - AKT - Aktivní prvky...'!$C$82:$J$99,'006 - AKT - Aktivní prvky...'!$C$105:$J$139</definedName>
    <definedName name="_xlnm.Print_Titles" localSheetId="6">'006 - AKT - Aktivní prvky...'!$117:$117</definedName>
    <definedName name="_xlnm._FilterDatabase" localSheetId="7" hidden="1">'007 - grafická nadstavba'!$C$117:$K$139</definedName>
    <definedName name="_xlnm.Print_Area" localSheetId="7">'007 - grafická nadstavba'!$C$82:$J$99,'007 - grafická nadstavba'!$C$105:$J$139</definedName>
    <definedName name="_xlnm.Print_Titles" localSheetId="7">'007 - grafická nadstavba'!$117:$117</definedName>
    <definedName name="_xlnm._FilterDatabase" localSheetId="8" hidden="1">'008 - hlavní kabelové trasy'!$C$116:$K$140</definedName>
    <definedName name="_xlnm.Print_Area" localSheetId="8">'008 - hlavní kabelové trasy'!$C$82:$J$98,'008 - hlavní kabelové trasy'!$C$104:$J$140</definedName>
    <definedName name="_xlnm.Print_Titles" localSheetId="8">'008 - hlavní kabelové trasy'!$116:$116</definedName>
    <definedName name="_xlnm._FilterDatabase" localSheetId="9" hidden="1">'009 - ostatní'!$C$119:$K$147</definedName>
    <definedName name="_xlnm.Print_Area" localSheetId="9">'009 - ostatní'!$C$82:$J$101,'009 - ostatní'!$C$107:$J$147</definedName>
    <definedName name="_xlnm.Print_Titles" localSheetId="9">'009 - ostatní'!$119:$119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9" r="J37"/>
  <c r="J36"/>
  <c i="1" r="AY102"/>
  <c i="9" r="J35"/>
  <c i="1" r="AX102"/>
  <c i="9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91"/>
  <c r="J14"/>
  <c r="J12"/>
  <c r="J111"/>
  <c r="E7"/>
  <c r="E107"/>
  <c i="8" r="J37"/>
  <c r="J36"/>
  <c i="1" r="AY101"/>
  <c i="8" r="J35"/>
  <c i="1" r="AX101"/>
  <c i="8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91"/>
  <c r="J20"/>
  <c r="J18"/>
  <c r="E18"/>
  <c r="F92"/>
  <c r="J17"/>
  <c r="J15"/>
  <c r="E15"/>
  <c r="F91"/>
  <c r="J14"/>
  <c r="J12"/>
  <c r="J112"/>
  <c r="E7"/>
  <c r="E85"/>
  <c i="7" r="J37"/>
  <c r="J36"/>
  <c i="1" r="AY100"/>
  <c i="7" r="J35"/>
  <c i="1" r="AX100"/>
  <c i="7"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85"/>
  <c i="6" r="J37"/>
  <c r="J36"/>
  <c i="1" r="AY99"/>
  <c i="6" r="J35"/>
  <c i="1" r="AX99"/>
  <c i="6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91"/>
  <c r="J14"/>
  <c r="J12"/>
  <c r="J114"/>
  <c r="E7"/>
  <c r="E110"/>
  <c i="5" r="J37"/>
  <c r="J36"/>
  <c i="1" r="AY98"/>
  <c i="5" r="J35"/>
  <c i="1" r="AX98"/>
  <c i="5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110"/>
  <c i="4" r="J37"/>
  <c r="J36"/>
  <c i="1" r="AY97"/>
  <c i="4" r="J35"/>
  <c i="1" r="AX97"/>
  <c i="4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113"/>
  <c r="E7"/>
  <c r="E109"/>
  <c i="3" r="J37"/>
  <c r="J36"/>
  <c i="1" r="AY96"/>
  <c i="3" r="J35"/>
  <c i="1" r="AX96"/>
  <c i="3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89"/>
  <c r="E7"/>
  <c r="E110"/>
  <c i="2" r="J37"/>
  <c r="J36"/>
  <c i="1" r="AY95"/>
  <c i="2" r="J35"/>
  <c i="1" r="AX95"/>
  <c i="2"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89"/>
  <c r="E7"/>
  <c r="E115"/>
  <c i="1" r="L90"/>
  <c r="AM90"/>
  <c r="AM89"/>
  <c r="L89"/>
  <c r="AM87"/>
  <c r="L87"/>
  <c r="L85"/>
  <c r="L84"/>
  <c i="2" r="J193"/>
  <c r="BK157"/>
  <c r="J131"/>
  <c r="J174"/>
  <c r="BK197"/>
  <c r="BK140"/>
  <c r="J185"/>
  <c r="BK150"/>
  <c r="BK172"/>
  <c r="J146"/>
  <c r="BK139"/>
  <c r="J201"/>
  <c r="J161"/>
  <c r="BK170"/>
  <c i="3" r="J137"/>
  <c r="BK125"/>
  <c r="J139"/>
  <c r="BK146"/>
  <c r="BK127"/>
  <c r="J143"/>
  <c i="4" r="J137"/>
  <c r="J121"/>
  <c r="BK130"/>
  <c i="5" r="J163"/>
  <c r="J156"/>
  <c r="BK147"/>
  <c r="BK135"/>
  <c r="J125"/>
  <c r="J173"/>
  <c r="BK163"/>
  <c r="J151"/>
  <c r="J139"/>
  <c r="J126"/>
  <c i="6" r="BK178"/>
  <c r="J164"/>
  <c r="J130"/>
  <c r="BK162"/>
  <c r="BK135"/>
  <c r="BK165"/>
  <c r="BK170"/>
  <c r="J139"/>
  <c r="BK152"/>
  <c r="J156"/>
  <c r="BK128"/>
  <c r="J154"/>
  <c r="J174"/>
  <c r="J140"/>
  <c i="7" r="BK138"/>
  <c r="BK122"/>
  <c r="J128"/>
  <c r="BK137"/>
  <c i="8" r="J124"/>
  <c r="BK124"/>
  <c r="BK127"/>
  <c i="9" r="J131"/>
  <c r="J136"/>
  <c r="BK124"/>
  <c r="BK130"/>
  <c i="10" r="BK131"/>
  <c r="J124"/>
  <c r="J139"/>
  <c r="BK142"/>
  <c r="BK125"/>
  <c r="J123"/>
  <c i="2" r="BK195"/>
  <c r="J156"/>
  <c r="J192"/>
  <c r="J160"/>
  <c r="BK187"/>
  <c r="BK184"/>
  <c r="J130"/>
  <c r="BK169"/>
  <c r="J147"/>
  <c r="J179"/>
  <c r="BK196"/>
  <c r="BK145"/>
  <c r="BK133"/>
  <c i="3" r="BK132"/>
  <c r="BK138"/>
  <c i="5" r="J170"/>
  <c r="J154"/>
  <c r="J143"/>
  <c r="BK125"/>
  <c i="6" r="J169"/>
  <c r="J136"/>
  <c r="BK124"/>
  <c r="J151"/>
  <c r="J173"/>
  <c r="J160"/>
  <c r="J168"/>
  <c r="J147"/>
  <c r="BK148"/>
  <c r="J175"/>
  <c r="J125"/>
  <c i="7" r="BK129"/>
  <c r="J138"/>
  <c r="J139"/>
  <c i="10" r="BK145"/>
  <c r="J126"/>
  <c r="J129"/>
  <c i="2" r="BK182"/>
  <c r="J138"/>
  <c r="BK177"/>
  <c r="BK128"/>
  <c r="J184"/>
  <c r="BK191"/>
  <c r="BK149"/>
  <c r="J150"/>
  <c r="J197"/>
  <c r="BK160"/>
  <c r="J186"/>
  <c r="BK155"/>
  <c i="3" r="J127"/>
  <c r="J150"/>
  <c r="BK152"/>
  <c r="J140"/>
  <c r="J134"/>
  <c r="J126"/>
  <c r="J124"/>
  <c i="4" r="BK125"/>
  <c i="5" r="J169"/>
  <c r="BK159"/>
  <c r="BK140"/>
  <c r="J177"/>
  <c r="BK169"/>
  <c r="J159"/>
  <c r="J135"/>
  <c r="J124"/>
  <c i="6" r="J166"/>
  <c r="J127"/>
  <c r="J167"/>
  <c r="BK127"/>
  <c r="J157"/>
  <c r="J123"/>
  <c r="BK156"/>
  <c r="BK157"/>
  <c r="BK130"/>
  <c r="BK161"/>
  <c r="BK167"/>
  <c r="J132"/>
  <c i="7" r="BK128"/>
  <c r="J136"/>
  <c r="BK135"/>
  <c r="J125"/>
  <c i="8" r="BK137"/>
  <c r="J134"/>
  <c r="BK129"/>
  <c i="9" r="BK134"/>
  <c r="BK119"/>
  <c r="BK125"/>
  <c i="10" r="BK147"/>
  <c r="BK135"/>
  <c r="BK134"/>
  <c i="2" r="BK188"/>
  <c r="J155"/>
  <c r="J168"/>
  <c r="BK175"/>
  <c r="J199"/>
  <c r="BK135"/>
  <c r="J175"/>
  <c r="J140"/>
  <c r="BK174"/>
  <c r="BK142"/>
  <c r="J139"/>
  <c i="3" r="BK128"/>
  <c r="J123"/>
  <c r="J132"/>
  <c r="J129"/>
  <c r="J146"/>
  <c r="BK133"/>
  <c i="4" r="BK122"/>
  <c r="J136"/>
  <c r="BK135"/>
  <c i="5" r="BK173"/>
  <c r="BK160"/>
  <c r="BK146"/>
  <c r="BK139"/>
  <c r="J127"/>
  <c r="BK175"/>
  <c r="J160"/>
  <c r="J141"/>
  <c r="J129"/>
  <c i="6" r="BK174"/>
  <c r="J134"/>
  <c r="BK163"/>
  <c r="J129"/>
  <c r="J133"/>
  <c r="J137"/>
  <c r="BK164"/>
  <c r="BK159"/>
  <c r="J149"/>
  <c r="BK149"/>
  <c r="BK160"/>
  <c i="7" r="J134"/>
  <c r="J122"/>
  <c r="J126"/>
  <c i="8" r="J126"/>
  <c r="J130"/>
  <c r="BK131"/>
  <c i="9" r="BK128"/>
  <c r="J133"/>
  <c r="J119"/>
  <c r="J120"/>
  <c i="10" r="J133"/>
  <c r="J145"/>
  <c r="J138"/>
  <c i="2" r="J166"/>
  <c r="J135"/>
  <c r="BK176"/>
  <c r="J196"/>
  <c r="BK171"/>
  <c r="J177"/>
  <c r="BK136"/>
  <c r="BK194"/>
  <c r="BK134"/>
  <c r="BK147"/>
  <c r="BK179"/>
  <c r="J176"/>
  <c i="3" r="BK153"/>
  <c r="J122"/>
  <c r="BK123"/>
  <c r="BK149"/>
  <c r="J135"/>
  <c r="BK135"/>
  <c i="4" r="BK129"/>
  <c r="BK126"/>
  <c r="BK123"/>
  <c i="5" r="J171"/>
  <c r="BK154"/>
  <c r="BK143"/>
  <c r="J131"/>
  <c r="J176"/>
  <c r="BK165"/>
  <c r="BK155"/>
  <c r="J145"/>
  <c i="7" r="BK120"/>
  <c r="J124"/>
  <c r="J121"/>
  <c i="8" r="BK128"/>
  <c r="J123"/>
  <c r="BK130"/>
  <c i="9" r="J125"/>
  <c r="J140"/>
  <c r="BK121"/>
  <c r="BK140"/>
  <c i="10" r="BK146"/>
  <c r="J130"/>
  <c r="J135"/>
  <c r="BK136"/>
  <c i="2" r="J163"/>
  <c r="BK143"/>
  <c r="BK185"/>
  <c r="BK165"/>
  <c r="J195"/>
  <c r="J129"/>
  <c r="BK163"/>
  <c r="J200"/>
  <c r="J157"/>
  <c r="J149"/>
  <c r="J190"/>
  <c r="BK204"/>
  <c r="J182"/>
  <c r="BK152"/>
  <c r="BK132"/>
  <c i="3" r="J138"/>
  <c r="BK150"/>
  <c r="BK151"/>
  <c r="J144"/>
  <c r="BK134"/>
  <c i="4" r="J124"/>
  <c r="J131"/>
  <c r="J122"/>
  <c i="5" r="BK176"/>
  <c r="J166"/>
  <c r="BK152"/>
  <c r="J138"/>
  <c r="J130"/>
  <c r="BK122"/>
  <c r="BK164"/>
  <c r="J152"/>
  <c r="BK144"/>
  <c r="BK127"/>
  <c i="6" r="J170"/>
  <c r="J138"/>
  <c r="J178"/>
  <c r="BK138"/>
  <c r="J171"/>
  <c r="BK136"/>
  <c r="J165"/>
  <c r="BK129"/>
  <c r="BK150"/>
  <c r="BK125"/>
  <c r="J131"/>
  <c r="BK126"/>
  <c r="BK175"/>
  <c r="J141"/>
  <c i="7" r="J127"/>
  <c r="BK132"/>
  <c i="8" r="BK139"/>
  <c r="J132"/>
  <c r="BK123"/>
  <c i="9" r="BK139"/>
  <c r="J130"/>
  <c r="BK126"/>
  <c r="BK138"/>
  <c r="J121"/>
  <c i="10" r="BK128"/>
  <c r="BK122"/>
  <c r="BK126"/>
  <c r="J131"/>
  <c r="BK129"/>
  <c i="2" r="BK168"/>
  <c r="BK178"/>
  <c r="BK189"/>
  <c r="J152"/>
  <c r="J128"/>
  <c r="J191"/>
  <c r="J143"/>
  <c r="J171"/>
  <c i="3" r="BK136"/>
  <c r="J152"/>
  <c r="J153"/>
  <c r="J145"/>
  <c r="BK148"/>
  <c r="J125"/>
  <c i="4" r="J129"/>
  <c r="J135"/>
  <c i="5" r="BK178"/>
  <c r="J162"/>
  <c r="BK150"/>
  <c r="J142"/>
  <c r="J132"/>
  <c r="J178"/>
  <c r="BK166"/>
  <c r="J157"/>
  <c r="J140"/>
  <c r="J128"/>
  <c r="J122"/>
  <c i="6" r="BK133"/>
  <c r="BK173"/>
  <c r="J150"/>
  <c r="BK166"/>
  <c r="J122"/>
  <c r="BK140"/>
  <c r="BK177"/>
  <c r="J145"/>
  <c r="BK155"/>
  <c r="J155"/>
  <c r="J163"/>
  <c i="7" r="J123"/>
  <c r="BK123"/>
  <c r="BK127"/>
  <c i="8" r="J121"/>
  <c r="BK136"/>
  <c r="J131"/>
  <c r="BK120"/>
  <c i="9" r="BK132"/>
  <c r="BK129"/>
  <c r="BK135"/>
  <c r="BK131"/>
  <c i="10" r="BK124"/>
  <c r="J146"/>
  <c r="BK143"/>
  <c r="BK123"/>
  <c i="2" r="BK192"/>
  <c r="J158"/>
  <c r="J189"/>
  <c r="BK129"/>
  <c r="J132"/>
  <c r="BK180"/>
  <c r="J205"/>
  <c r="J170"/>
  <c r="BK146"/>
  <c r="BK183"/>
  <c r="BK205"/>
  <c r="J178"/>
  <c r="J145"/>
  <c r="BK158"/>
  <c i="3" r="BK143"/>
  <c r="BK124"/>
  <c r="BK140"/>
  <c r="BK145"/>
  <c r="BK130"/>
  <c i="4" r="J123"/>
  <c r="J132"/>
  <c r="BK132"/>
  <c i="5" r="BK177"/>
  <c r="J167"/>
  <c r="BK158"/>
  <c r="J149"/>
  <c r="J133"/>
  <c r="J123"/>
  <c r="BK161"/>
  <c r="J148"/>
  <c r="J137"/>
  <c r="BK123"/>
  <c i="6" r="J148"/>
  <c r="BK123"/>
  <c r="J143"/>
  <c r="BK168"/>
  <c r="J152"/>
  <c r="BK154"/>
  <c r="J162"/>
  <c r="BK139"/>
  <c r="BK147"/>
  <c r="BK158"/>
  <c r="J126"/>
  <c r="BK131"/>
  <c i="7" r="J132"/>
  <c r="J120"/>
  <c r="BK131"/>
  <c i="8" r="J139"/>
  <c r="BK138"/>
  <c r="BK134"/>
  <c i="9" r="BK120"/>
  <c r="J134"/>
  <c r="J123"/>
  <c r="J124"/>
  <c i="10" r="BK139"/>
  <c r="J127"/>
  <c r="BK141"/>
  <c r="BK127"/>
  <c i="2" r="BK200"/>
  <c r="BK162"/>
  <c r="BK202"/>
  <c r="BK181"/>
  <c r="BK164"/>
  <c r="J169"/>
  <c r="J194"/>
  <c r="J164"/>
  <c r="BK201"/>
  <c r="J162"/>
  <c r="J141"/>
  <c r="BK167"/>
  <c r="J181"/>
  <c r="J153"/>
  <c r="BK138"/>
  <c i="3" r="BK122"/>
  <c r="J142"/>
  <c r="J151"/>
  <c r="J133"/>
  <c r="BK142"/>
  <c i="4" r="BK137"/>
  <c r="BK134"/>
  <c r="BK128"/>
  <c i="5" r="J168"/>
  <c r="J161"/>
  <c r="J144"/>
  <c r="BK126"/>
  <c r="BK168"/>
  <c r="BK156"/>
  <c r="J146"/>
  <c r="BK132"/>
  <c r="BK131"/>
  <c i="6" r="J177"/>
  <c r="BK141"/>
  <c r="J128"/>
  <c r="J159"/>
  <c r="J124"/>
  <c r="BK145"/>
  <c r="J142"/>
  <c r="BK122"/>
  <c r="BK137"/>
  <c r="J135"/>
  <c r="BK169"/>
  <c r="BK134"/>
  <c i="7" r="BK136"/>
  <c r="BK124"/>
  <c r="J131"/>
  <c r="BK126"/>
  <c i="8" r="BK121"/>
  <c r="BK122"/>
  <c r="BK126"/>
  <c i="9" r="J137"/>
  <c r="J122"/>
  <c r="BK123"/>
  <c r="BK122"/>
  <c i="10" r="J143"/>
  <c i="2" r="BK193"/>
  <c r="BK131"/>
  <c r="BK156"/>
  <c r="J204"/>
  <c r="BK144"/>
  <c r="J180"/>
  <c r="J203"/>
  <c r="J165"/>
  <c i="1" r="AS94"/>
  <c i="3" r="J149"/>
  <c r="BK139"/>
  <c r="BK129"/>
  <c r="BK137"/>
  <c i="4" r="J125"/>
  <c r="J134"/>
  <c i="5" r="J175"/>
  <c r="J165"/>
  <c r="BK157"/>
  <c r="BK145"/>
  <c r="BK137"/>
  <c r="BK128"/>
  <c r="BK171"/>
  <c r="BK162"/>
  <c r="BK149"/>
  <c r="J134"/>
  <c r="BK133"/>
  <c r="BK130"/>
  <c i="6" r="BK176"/>
  <c r="BK132"/>
  <c r="J158"/>
  <c r="J176"/>
  <c r="J161"/>
  <c r="J146"/>
  <c r="BK171"/>
  <c r="BK143"/>
  <c r="BK151"/>
  <c r="BK146"/>
  <c r="BK142"/>
  <c i="7" r="J129"/>
  <c r="J137"/>
  <c r="BK130"/>
  <c i="8" r="BK132"/>
  <c r="J125"/>
  <c r="J136"/>
  <c r="J129"/>
  <c i="9" r="BK133"/>
  <c r="J139"/>
  <c r="BK137"/>
  <c r="BK127"/>
  <c i="10" r="BK130"/>
  <c r="J125"/>
  <c r="J134"/>
  <c r="BK137"/>
  <c i="2" r="J202"/>
  <c r="BK161"/>
  <c r="J188"/>
  <c r="BK141"/>
  <c r="J134"/>
  <c r="J167"/>
  <c r="BK199"/>
  <c r="BK153"/>
  <c r="J142"/>
  <c r="J172"/>
  <c r="J187"/>
  <c r="J144"/>
  <c r="BK130"/>
  <c i="3" r="BK126"/>
  <c r="J130"/>
  <c r="J148"/>
  <c r="J136"/>
  <c r="J128"/>
  <c i="4" r="BK136"/>
  <c r="BK124"/>
  <c r="BK121"/>
  <c i="5" r="BK170"/>
  <c r="J155"/>
  <c r="BK148"/>
  <c r="BK134"/>
  <c r="BK124"/>
  <c r="BK167"/>
  <c r="J158"/>
  <c r="J147"/>
  <c r="BK138"/>
  <c i="7" r="J135"/>
  <c r="BK121"/>
  <c r="J130"/>
  <c i="8" r="J128"/>
  <c r="J137"/>
  <c r="J138"/>
  <c r="BK125"/>
  <c i="9" r="J135"/>
  <c r="J127"/>
  <c r="J132"/>
  <c r="J128"/>
  <c r="BK136"/>
  <c i="10" r="J128"/>
  <c r="J141"/>
  <c r="J137"/>
  <c r="J122"/>
  <c i="2" r="J183"/>
  <c r="J133"/>
  <c r="BK186"/>
  <c r="BK166"/>
  <c r="BK190"/>
  <c r="BK203"/>
  <c r="J136"/>
  <c i="3" r="BK144"/>
  <c i="4" r="J130"/>
  <c r="BK131"/>
  <c r="J128"/>
  <c r="J126"/>
  <c i="5" r="J174"/>
  <c r="J164"/>
  <c r="BK151"/>
  <c r="BK141"/>
  <c r="BK129"/>
  <c r="BK174"/>
  <c r="J150"/>
  <c r="BK142"/>
  <c i="7" r="BK139"/>
  <c r="BK134"/>
  <c r="BK125"/>
  <c i="8" r="BK135"/>
  <c r="J127"/>
  <c r="J120"/>
  <c r="J135"/>
  <c r="J122"/>
  <c i="9" r="J138"/>
  <c r="J126"/>
  <c r="J129"/>
  <c i="10" r="J142"/>
  <c r="BK138"/>
  <c r="J136"/>
  <c r="J147"/>
  <c r="BK133"/>
  <c i="2" l="1" r="P148"/>
  <c r="R151"/>
  <c r="P154"/>
  <c r="BK198"/>
  <c r="J198"/>
  <c r="J105"/>
  <c i="3" r="BK121"/>
  <c r="P141"/>
  <c i="4" r="BK120"/>
  <c r="J120"/>
  <c r="J97"/>
  <c r="P133"/>
  <c i="5" r="P121"/>
  <c r="BK172"/>
  <c r="J172"/>
  <c r="J100"/>
  <c i="6" r="P121"/>
  <c r="T172"/>
  <c i="8" r="T133"/>
  <c i="2" r="P137"/>
  <c r="BK151"/>
  <c r="J151"/>
  <c r="J101"/>
  <c r="T159"/>
  <c i="3" r="BK131"/>
  <c r="J131"/>
  <c r="J98"/>
  <c r="T147"/>
  <c i="6" r="R153"/>
  <c i="7" r="T119"/>
  <c i="2" r="R148"/>
  <c r="R159"/>
  <c i="3" r="P121"/>
  <c r="BK141"/>
  <c r="J141"/>
  <c r="J99"/>
  <c i="4" r="BK133"/>
  <c r="J133"/>
  <c r="J99"/>
  <c i="5" r="P153"/>
  <c i="6" r="T121"/>
  <c r="R172"/>
  <c i="7" r="T133"/>
  <c i="8" r="R119"/>
  <c i="2" r="BK137"/>
  <c r="J137"/>
  <c r="J99"/>
  <c r="P159"/>
  <c i="3" r="R141"/>
  <c i="4" r="BK127"/>
  <c r="J127"/>
  <c r="J98"/>
  <c i="5" r="R136"/>
  <c i="6" r="BK144"/>
  <c r="J144"/>
  <c r="J98"/>
  <c i="7" r="R133"/>
  <c i="9" r="R118"/>
  <c r="R117"/>
  <c i="2" r="T148"/>
  <c r="BK154"/>
  <c r="J154"/>
  <c r="J102"/>
  <c r="R198"/>
  <c i="3" r="R121"/>
  <c r="T141"/>
  <c i="4" r="R120"/>
  <c i="5" r="R121"/>
  <c r="T172"/>
  <c i="6" r="T153"/>
  <c i="8" r="P133"/>
  <c i="9" r="BK118"/>
  <c r="J118"/>
  <c r="J97"/>
  <c i="2" r="T127"/>
  <c r="P173"/>
  <c i="3" r="P147"/>
  <c i="4" r="P120"/>
  <c i="5" r="R153"/>
  <c i="6" r="P144"/>
  <c i="8" r="T119"/>
  <c r="T118"/>
  <c i="2" r="R137"/>
  <c r="T173"/>
  <c i="4" r="P127"/>
  <c i="5" r="BK153"/>
  <c r="J153"/>
  <c r="J99"/>
  <c i="6" r="BK153"/>
  <c r="J153"/>
  <c r="J99"/>
  <c i="7" r="BK133"/>
  <c r="J133"/>
  <c r="J98"/>
  <c i="8" r="P119"/>
  <c r="P118"/>
  <c i="1" r="AU101"/>
  <c i="10" r="T132"/>
  <c i="2" r="BK148"/>
  <c r="J148"/>
  <c r="J100"/>
  <c r="P151"/>
  <c r="T154"/>
  <c r="T198"/>
  <c i="3" r="T131"/>
  <c i="4" r="R133"/>
  <c i="5" r="T121"/>
  <c r="R172"/>
  <c i="6" r="T144"/>
  <c i="10" r="BK121"/>
  <c r="J121"/>
  <c r="J97"/>
  <c r="BK132"/>
  <c r="J132"/>
  <c r="J98"/>
  <c r="BK140"/>
  <c r="J140"/>
  <c r="J99"/>
  <c r="BK144"/>
  <c r="J144"/>
  <c r="J100"/>
  <c i="2" r="P127"/>
  <c r="P126"/>
  <c r="BK173"/>
  <c r="J173"/>
  <c r="J104"/>
  <c i="4" r="R127"/>
  <c i="5" r="BK121"/>
  <c r="T153"/>
  <c i="6" r="P153"/>
  <c i="7" r="R119"/>
  <c r="R118"/>
  <c i="8" r="R133"/>
  <c i="10" r="P132"/>
  <c r="T140"/>
  <c i="2" r="R127"/>
  <c r="BK159"/>
  <c r="J159"/>
  <c r="J103"/>
  <c i="3" r="T121"/>
  <c r="T120"/>
  <c r="BK147"/>
  <c r="J147"/>
  <c r="J100"/>
  <c i="4" r="T133"/>
  <c i="5" r="P136"/>
  <c i="6" r="BK121"/>
  <c r="J121"/>
  <c r="J97"/>
  <c r="P172"/>
  <c i="7" r="BK119"/>
  <c r="J119"/>
  <c r="J97"/>
  <c i="9" r="T118"/>
  <c r="T117"/>
  <c i="10" r="T121"/>
  <c r="P140"/>
  <c r="P144"/>
  <c i="2" r="BK127"/>
  <c r="BK126"/>
  <c r="J126"/>
  <c r="J97"/>
  <c r="R173"/>
  <c i="3" r="R131"/>
  <c i="4" r="T127"/>
  <c i="5" r="T136"/>
  <c i="6" r="R144"/>
  <c i="7" r="P133"/>
  <c i="8" r="BK133"/>
  <c r="J133"/>
  <c r="J98"/>
  <c i="9" r="P118"/>
  <c r="P117"/>
  <c i="1" r="AU102"/>
  <c i="10" r="P121"/>
  <c r="P120"/>
  <c i="1" r="AU103"/>
  <c i="10" r="R144"/>
  <c i="2" r="T137"/>
  <c r="T151"/>
  <c r="R154"/>
  <c r="P198"/>
  <c i="3" r="P131"/>
  <c r="R147"/>
  <c i="4" r="T120"/>
  <c r="T119"/>
  <c i="5" r="BK136"/>
  <c r="J136"/>
  <c r="J98"/>
  <c r="P172"/>
  <c i="6" r="R121"/>
  <c r="R120"/>
  <c r="BK172"/>
  <c r="J172"/>
  <c r="J100"/>
  <c i="7" r="P119"/>
  <c r="P118"/>
  <c i="1" r="AU100"/>
  <c i="8" r="BK119"/>
  <c r="J119"/>
  <c r="J97"/>
  <c i="10" r="R121"/>
  <c r="R120"/>
  <c r="R132"/>
  <c r="R140"/>
  <c r="T144"/>
  <c i="9" r="BK117"/>
  <c r="J117"/>
  <c r="J96"/>
  <c i="10" r="F91"/>
  <c r="J114"/>
  <c r="BE123"/>
  <c r="BE136"/>
  <c r="BE130"/>
  <c r="BE134"/>
  <c r="BE138"/>
  <c r="J91"/>
  <c r="BE124"/>
  <c r="BE131"/>
  <c r="BE137"/>
  <c r="BE142"/>
  <c r="E85"/>
  <c r="J92"/>
  <c r="BE127"/>
  <c r="BE139"/>
  <c r="BE141"/>
  <c r="BE145"/>
  <c r="F92"/>
  <c r="BE128"/>
  <c r="BE143"/>
  <c r="BE129"/>
  <c r="BE133"/>
  <c r="BE135"/>
  <c r="BE125"/>
  <c r="BE126"/>
  <c r="BE122"/>
  <c r="BE146"/>
  <c r="BE147"/>
  <c i="9" r="BE126"/>
  <c r="BE136"/>
  <c r="BE140"/>
  <c r="J114"/>
  <c r="BE125"/>
  <c r="BE127"/>
  <c r="BE133"/>
  <c r="BE134"/>
  <c r="J89"/>
  <c r="J113"/>
  <c r="BE130"/>
  <c r="BE131"/>
  <c r="BE135"/>
  <c r="F113"/>
  <c r="E85"/>
  <c r="F92"/>
  <c r="BE122"/>
  <c r="BE128"/>
  <c r="BE129"/>
  <c r="BE139"/>
  <c r="BE120"/>
  <c r="BE132"/>
  <c i="8" r="BK118"/>
  <c r="J118"/>
  <c r="J96"/>
  <c i="9" r="BE124"/>
  <c r="BE119"/>
  <c r="BE121"/>
  <c r="BE123"/>
  <c r="BE137"/>
  <c r="BE138"/>
  <c i="7" r="BK118"/>
  <c r="J118"/>
  <c i="8" r="J92"/>
  <c r="F115"/>
  <c r="BE132"/>
  <c r="BE123"/>
  <c r="J89"/>
  <c r="J114"/>
  <c r="BE120"/>
  <c r="BE136"/>
  <c r="BE122"/>
  <c r="BE124"/>
  <c r="BE137"/>
  <c r="E108"/>
  <c r="BE129"/>
  <c r="F114"/>
  <c r="BE126"/>
  <c r="BE139"/>
  <c r="BE121"/>
  <c r="BE125"/>
  <c r="BE128"/>
  <c r="BE127"/>
  <c r="BE134"/>
  <c r="BE138"/>
  <c r="BE130"/>
  <c r="BE131"/>
  <c r="BE135"/>
  <c i="6" r="BK120"/>
  <c r="J120"/>
  <c i="7" r="F92"/>
  <c r="J115"/>
  <c r="BE122"/>
  <c r="J114"/>
  <c r="BE124"/>
  <c r="BE128"/>
  <c r="BE123"/>
  <c r="BE134"/>
  <c r="J89"/>
  <c r="BE138"/>
  <c r="BE121"/>
  <c r="E108"/>
  <c r="BE126"/>
  <c r="BE131"/>
  <c r="F91"/>
  <c r="BE120"/>
  <c r="BE125"/>
  <c r="BE127"/>
  <c r="BE130"/>
  <c r="BE132"/>
  <c r="BE136"/>
  <c r="BE137"/>
  <c r="BE129"/>
  <c r="BE135"/>
  <c r="BE139"/>
  <c i="5" r="J121"/>
  <c r="J97"/>
  <c i="6" r="F92"/>
  <c r="BE134"/>
  <c r="BE136"/>
  <c r="BE152"/>
  <c r="BE159"/>
  <c r="BE170"/>
  <c r="BE171"/>
  <c r="J92"/>
  <c r="BE123"/>
  <c r="BE129"/>
  <c r="BE132"/>
  <c r="BE138"/>
  <c r="BE163"/>
  <c r="BE177"/>
  <c r="E85"/>
  <c r="F116"/>
  <c r="BE131"/>
  <c r="BE133"/>
  <c r="BE139"/>
  <c r="BE162"/>
  <c r="BE164"/>
  <c r="BE176"/>
  <c r="J91"/>
  <c r="BE126"/>
  <c r="BE127"/>
  <c r="BE128"/>
  <c r="BE137"/>
  <c r="BE142"/>
  <c r="BE165"/>
  <c r="BE169"/>
  <c r="BE140"/>
  <c r="BE149"/>
  <c r="BE151"/>
  <c r="BE158"/>
  <c r="BE160"/>
  <c r="BE168"/>
  <c r="J89"/>
  <c r="BE124"/>
  <c r="BE125"/>
  <c r="BE130"/>
  <c r="BE143"/>
  <c r="BE147"/>
  <c r="BE141"/>
  <c r="BE146"/>
  <c r="BE150"/>
  <c r="BE154"/>
  <c r="BE155"/>
  <c r="BE157"/>
  <c r="BE174"/>
  <c r="BE122"/>
  <c r="BE145"/>
  <c r="BE148"/>
  <c r="BE156"/>
  <c r="BE161"/>
  <c r="BE166"/>
  <c r="BE135"/>
  <c r="BE167"/>
  <c r="BE173"/>
  <c r="BE175"/>
  <c r="BE178"/>
  <c i="5" r="E85"/>
  <c r="F91"/>
  <c r="J92"/>
  <c r="J114"/>
  <c r="F117"/>
  <c r="BE122"/>
  <c r="BE123"/>
  <c r="BE125"/>
  <c r="BE126"/>
  <c r="BE127"/>
  <c r="BE133"/>
  <c r="BE134"/>
  <c r="BE138"/>
  <c r="BE148"/>
  <c r="BE152"/>
  <c r="BE155"/>
  <c r="BE162"/>
  <c r="BE165"/>
  <c r="BE168"/>
  <c r="BE173"/>
  <c r="BE175"/>
  <c r="J91"/>
  <c r="BE124"/>
  <c r="BE128"/>
  <c r="BE129"/>
  <c r="BE130"/>
  <c r="BE131"/>
  <c r="BE132"/>
  <c r="BE135"/>
  <c r="BE137"/>
  <c r="BE139"/>
  <c r="BE140"/>
  <c r="BE141"/>
  <c r="BE142"/>
  <c r="BE143"/>
  <c r="BE144"/>
  <c r="BE145"/>
  <c r="BE146"/>
  <c r="BE147"/>
  <c r="BE149"/>
  <c r="BE150"/>
  <c r="BE151"/>
  <c r="BE154"/>
  <c r="BE156"/>
  <c r="BE157"/>
  <c r="BE158"/>
  <c r="BE159"/>
  <c r="BE160"/>
  <c r="BE161"/>
  <c r="BE163"/>
  <c r="BE164"/>
  <c r="BE166"/>
  <c r="BE167"/>
  <c r="BE169"/>
  <c r="BE170"/>
  <c r="BE171"/>
  <c r="BE174"/>
  <c r="BE176"/>
  <c r="BE177"/>
  <c r="BE178"/>
  <c i="4" r="J91"/>
  <c r="J116"/>
  <c r="F91"/>
  <c r="BE121"/>
  <c r="BE124"/>
  <c r="E85"/>
  <c r="BE122"/>
  <c r="BE123"/>
  <c r="BE128"/>
  <c r="BE129"/>
  <c r="BE130"/>
  <c i="3" r="J121"/>
  <c r="J97"/>
  <c i="4" r="F92"/>
  <c r="BE135"/>
  <c r="J89"/>
  <c r="BE134"/>
  <c r="BE131"/>
  <c r="BE136"/>
  <c r="BE137"/>
  <c r="BE125"/>
  <c r="BE126"/>
  <c r="BE132"/>
  <c i="3" r="E85"/>
  <c r="J91"/>
  <c r="BE122"/>
  <c r="BE135"/>
  <c r="BE139"/>
  <c r="F116"/>
  <c r="BE127"/>
  <c r="BE130"/>
  <c r="BE140"/>
  <c r="BE128"/>
  <c r="BE137"/>
  <c r="F117"/>
  <c r="BE138"/>
  <c r="BE149"/>
  <c r="J92"/>
  <c r="BE124"/>
  <c r="BE150"/>
  <c i="2" r="BK125"/>
  <c r="J125"/>
  <c r="J96"/>
  <c i="3" r="BE129"/>
  <c r="BE152"/>
  <c r="BE123"/>
  <c r="BE133"/>
  <c r="BE146"/>
  <c i="2" r="J127"/>
  <c r="J98"/>
  <c i="3" r="J114"/>
  <c r="BE125"/>
  <c r="BE132"/>
  <c r="BE144"/>
  <c r="BE148"/>
  <c r="BE134"/>
  <c r="BE136"/>
  <c r="BE143"/>
  <c r="BE126"/>
  <c r="BE142"/>
  <c r="BE145"/>
  <c r="BE151"/>
  <c r="BE153"/>
  <c i="2" r="BE131"/>
  <c r="BE142"/>
  <c r="BE145"/>
  <c r="BE149"/>
  <c r="BE152"/>
  <c r="BE158"/>
  <c r="BE160"/>
  <c r="BE162"/>
  <c r="BE166"/>
  <c r="BE174"/>
  <c r="BE179"/>
  <c r="J91"/>
  <c r="BE129"/>
  <c r="BE134"/>
  <c r="BE136"/>
  <c r="BE141"/>
  <c r="BE147"/>
  <c r="BE156"/>
  <c r="BE157"/>
  <c r="BE161"/>
  <c r="BE133"/>
  <c r="BE138"/>
  <c r="BE169"/>
  <c r="BE176"/>
  <c r="BE184"/>
  <c r="BE194"/>
  <c r="BE197"/>
  <c r="BE199"/>
  <c r="BE202"/>
  <c r="F91"/>
  <c r="BE153"/>
  <c r="BE164"/>
  <c r="BE165"/>
  <c r="BE168"/>
  <c r="BE170"/>
  <c r="BE177"/>
  <c r="BE182"/>
  <c r="BE193"/>
  <c r="BE195"/>
  <c r="BE196"/>
  <c r="E85"/>
  <c r="J92"/>
  <c r="BE143"/>
  <c r="J119"/>
  <c r="BE140"/>
  <c r="BE150"/>
  <c r="BE163"/>
  <c r="BE167"/>
  <c r="BE171"/>
  <c r="BE178"/>
  <c r="BE183"/>
  <c r="BE185"/>
  <c r="BE186"/>
  <c r="BE188"/>
  <c r="BE190"/>
  <c r="F92"/>
  <c r="BE132"/>
  <c r="BE139"/>
  <c r="BE155"/>
  <c r="BE135"/>
  <c r="BE172"/>
  <c r="BE181"/>
  <c r="BE204"/>
  <c r="BE130"/>
  <c r="BE146"/>
  <c r="BE191"/>
  <c r="BE192"/>
  <c r="BE201"/>
  <c r="BE203"/>
  <c r="BE205"/>
  <c r="BE180"/>
  <c r="BE200"/>
  <c r="BE128"/>
  <c r="BE144"/>
  <c r="BE175"/>
  <c r="BE187"/>
  <c r="BE189"/>
  <c i="3" r="J34"/>
  <c i="1" r="AW96"/>
  <c i="5" r="F36"/>
  <c i="1" r="BC98"/>
  <c i="7" r="F36"/>
  <c i="1" r="BC100"/>
  <c i="9" r="F36"/>
  <c i="1" r="BC102"/>
  <c i="2" r="F35"/>
  <c i="1" r="BB95"/>
  <c i="6" r="F36"/>
  <c i="1" r="BC99"/>
  <c i="10" r="F35"/>
  <c i="1" r="BB103"/>
  <c i="4" r="F34"/>
  <c i="1" r="BA97"/>
  <c i="4" r="J34"/>
  <c i="1" r="AW97"/>
  <c i="5" r="F37"/>
  <c i="1" r="BD98"/>
  <c i="8" r="F37"/>
  <c i="1" r="BD101"/>
  <c i="10" r="F37"/>
  <c i="1" r="BD103"/>
  <c i="3" r="F36"/>
  <c i="1" r="BC96"/>
  <c i="5" r="F35"/>
  <c i="1" r="BB98"/>
  <c i="6" r="J30"/>
  <c i="8" r="F34"/>
  <c i="1" r="BA101"/>
  <c i="10" r="J34"/>
  <c i="1" r="AW103"/>
  <c i="3" r="F37"/>
  <c i="1" r="BD96"/>
  <c i="5" r="J34"/>
  <c i="1" r="AW98"/>
  <c i="7" r="F34"/>
  <c i="1" r="BA100"/>
  <c i="8" r="F35"/>
  <c i="1" r="BB101"/>
  <c i="3" r="F34"/>
  <c i="1" r="BA96"/>
  <c i="4" r="F36"/>
  <c i="1" r="BC97"/>
  <c i="6" r="F35"/>
  <c i="1" r="BB99"/>
  <c i="9" r="F35"/>
  <c i="1" r="BB102"/>
  <c i="3" r="F35"/>
  <c i="1" r="BB96"/>
  <c i="5" r="F34"/>
  <c i="1" r="BA98"/>
  <c i="7" r="F37"/>
  <c i="1" r="BD100"/>
  <c i="9" r="F37"/>
  <c i="1" r="BD102"/>
  <c i="2" r="F37"/>
  <c i="1" r="BD95"/>
  <c i="6" r="J34"/>
  <c i="1" r="AW99"/>
  <c i="7" r="J30"/>
  <c i="9" r="F34"/>
  <c i="1" r="BA102"/>
  <c i="2" r="J34"/>
  <c i="1" r="AW95"/>
  <c i="6" r="F37"/>
  <c i="1" r="BD99"/>
  <c i="4" r="F37"/>
  <c i="1" r="BD97"/>
  <c i="4" r="F35"/>
  <c i="1" r="BB97"/>
  <c i="6" r="F34"/>
  <c i="1" r="BA99"/>
  <c i="9" r="J34"/>
  <c i="1" r="AW102"/>
  <c i="2" r="F34"/>
  <c i="1" r="BA95"/>
  <c i="7" r="F35"/>
  <c i="1" r="BB100"/>
  <c i="8" r="F36"/>
  <c i="1" r="BC101"/>
  <c i="10" r="F34"/>
  <c i="1" r="BA103"/>
  <c i="2" r="F36"/>
  <c i="1" r="BC95"/>
  <c i="7" r="J34"/>
  <c i="1" r="AW100"/>
  <c i="8" r="J34"/>
  <c i="1" r="AW101"/>
  <c i="10" r="F36"/>
  <c i="1" r="BC103"/>
  <c i="4" l="1" r="R119"/>
  <c i="2" r="P125"/>
  <c i="1" r="AU95"/>
  <c i="5" r="R120"/>
  <c i="8" r="R118"/>
  <c i="5" r="BK120"/>
  <c r="J120"/>
  <c r="J96"/>
  <c i="2" r="T126"/>
  <c r="T125"/>
  <c i="6" r="P120"/>
  <c i="1" r="AU99"/>
  <c i="10" r="T120"/>
  <c i="5" r="T120"/>
  <c i="2" r="R126"/>
  <c r="R125"/>
  <c i="6" r="T120"/>
  <c i="5" r="P120"/>
  <c i="1" r="AU98"/>
  <c i="3" r="R120"/>
  <c i="4" r="P119"/>
  <c i="1" r="AU97"/>
  <c i="7" r="T118"/>
  <c i="3" r="P120"/>
  <c i="1" r="AU96"/>
  <c i="3" r="BK120"/>
  <c r="J120"/>
  <c i="4" r="BK119"/>
  <c r="J119"/>
  <c r="J96"/>
  <c i="10" r="BK120"/>
  <c r="J120"/>
  <c r="J96"/>
  <c i="1" r="AG100"/>
  <c i="7" r="J96"/>
  <c i="1" r="AG99"/>
  <c i="6" r="J96"/>
  <c i="5" r="F33"/>
  <c i="1" r="AZ98"/>
  <c i="9" r="F33"/>
  <c i="1" r="AZ102"/>
  <c i="4" r="J33"/>
  <c i="1" r="AV97"/>
  <c r="AT97"/>
  <c i="8" r="F33"/>
  <c i="1" r="AZ101"/>
  <c i="9" r="J30"/>
  <c i="1" r="AG102"/>
  <c r="BC94"/>
  <c r="W32"/>
  <c i="3" r="J30"/>
  <c i="1" r="AG96"/>
  <c i="2" r="J30"/>
  <c i="1" r="AG95"/>
  <c i="4" r="F33"/>
  <c i="1" r="AZ97"/>
  <c i="6" r="J33"/>
  <c i="1" r="AV99"/>
  <c r="AT99"/>
  <c r="AN99"/>
  <c i="3" r="F33"/>
  <c i="1" r="AZ96"/>
  <c i="6" r="F33"/>
  <c i="1" r="AZ99"/>
  <c i="2" r="F33"/>
  <c i="1" r="AZ95"/>
  <c i="8" r="J33"/>
  <c i="1" r="AV101"/>
  <c r="AT101"/>
  <c r="BA94"/>
  <c r="W30"/>
  <c i="2" r="J33"/>
  <c i="1" r="AV95"/>
  <c r="AT95"/>
  <c i="8" r="J30"/>
  <c i="1" r="AG101"/>
  <c r="BD94"/>
  <c r="W33"/>
  <c i="3" r="J33"/>
  <c i="1" r="AV96"/>
  <c r="AT96"/>
  <c r="AN96"/>
  <c i="7" r="J33"/>
  <c i="1" r="AV100"/>
  <c r="AT100"/>
  <c r="AN100"/>
  <c i="10" r="F33"/>
  <c i="1" r="AZ103"/>
  <c i="5" r="J33"/>
  <c i="1" r="AV98"/>
  <c r="AT98"/>
  <c i="10" r="J33"/>
  <c i="1" r="AV103"/>
  <c r="AT103"/>
  <c i="7" r="F33"/>
  <c i="1" r="AZ100"/>
  <c r="BB94"/>
  <c r="AX94"/>
  <c i="9" r="J33"/>
  <c i="1" r="AV102"/>
  <c r="AT102"/>
  <c i="3" l="1" r="J96"/>
  <c i="1" r="AN102"/>
  <c r="AN101"/>
  <c i="9" r="J39"/>
  <c i="8" r="J39"/>
  <c i="7" r="J39"/>
  <c i="6" r="J39"/>
  <c i="1" r="AN95"/>
  <c i="3" r="J39"/>
  <c i="2" r="J39"/>
  <c i="1" r="AU94"/>
  <c i="5" r="J30"/>
  <c i="1" r="AG98"/>
  <c r="AY94"/>
  <c r="W31"/>
  <c i="10" r="J30"/>
  <c i="1" r="AG103"/>
  <c i="4" r="J30"/>
  <c i="1" r="AG97"/>
  <c r="AW94"/>
  <c r="AK30"/>
  <c r="AZ94"/>
  <c r="W29"/>
  <c i="4" l="1" r="J39"/>
  <c i="5" r="J39"/>
  <c i="10" r="J39"/>
  <c i="1" r="AN97"/>
  <c r="AN98"/>
  <c r="AN103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<sst xmlns="http://schemas.openxmlformats.org/spreadsheetml/2006/main">
  <si>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</si>
  <si>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</si>
  <si>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</si>
  <si>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</si>
  <si>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{65232fa8-6360-4b49-9d6c-706a777b476e}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</si>
  <si>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</si>
  <si>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</si>
  <si>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</si>
  <si>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</si>
  <si>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</si>
  <si>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</si>
  <si>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</si>
  <si>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</si>
  <si>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DUSP_SO02_D146_SLP</t>
  </si>
  <si>
    <t>Stavba:</t>
  </si>
  <si>
    <t>Novostavba</t>
  </si>
  <si>
    <t>KSO:</t>
  </si>
  <si>
    <t>CC-CZ:</t>
  </si>
  <si>
    <t>Místo:</t>
  </si>
  <si>
    <t xml:space="preserve"> </t>
  </si>
  <si>
    <t>Datum:</t>
  </si>
  <si>
    <t>27. 11. 2022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</si>
  <si>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</si>
  <si>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</si>
  <si>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</si>
  <si>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</si>
  <si>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</si>
  <si>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</si>
  <si>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</si>
  <si>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</si>
  <si>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</si>
  <si>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</si>
  <si>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</si>
  <si>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</si>
  <si>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</si>
  <si>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</si>
  <si>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</si>
  <si>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</si>
  <si>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</si>
  <si>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</si>
  <si>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</si>
  <si>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</si>
  <si>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</si>
  <si>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</si>
  <si>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</si>
  <si>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</si>
  <si>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</si>
  <si>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</si>
  <si>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</si>
  <si>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</si>
  <si>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</si>
  <si>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</si>
  <si>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</si>
  <si>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</si>
  <si>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</si>
  <si>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</si>
  <si>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</si>
  <si>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</si>
  <si>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</si>
  <si>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</si>
  <si>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</si>
  <si>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</si>
  <si>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</si>
  <si>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</si>
  <si>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</si>
  <si>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</si>
  <si>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</si>
  <si>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</si>
  <si>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</si>
  <si>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</si>
  <si>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</si>
  <si>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</si>
  <si>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</si>
  <si>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</si>
  <si>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</si>
  <si>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</si>
  <si>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SK - Strukturovaná kabeláž</t>
  </si>
  <si>
    <t>STA</t>
  </si>
  <si>
    <t>1</t>
  </si>
  <si>
    <t>{ca973e1c-e286-4048-b2e8-3738f9c8f809}</t>
  </si>
  <si>
    <t>2</t>
  </si>
  <si>
    <t>002</t>
  </si>
  <si>
    <t>CCTV – kamerový systém</t>
  </si>
  <si>
    <t>{39b7e4a2-dc25-435a-95a3-bef0119f2bf7}</t>
  </si>
  <si>
    <t>003</t>
  </si>
  <si>
    <t>INT, TÚ - interkom, telefonní ústředna</t>
  </si>
  <si>
    <t>{67663cbb-3102-4b9f-9c0b-e58ca2dda79e}</t>
  </si>
  <si>
    <t>004</t>
  </si>
  <si>
    <t>PZTS - Poplachový zabezpečovací a tísňový systém</t>
  </si>
  <si>
    <t>{93f6df5d-da9e-450b-b4cf-e88c5e796481}</t>
  </si>
  <si>
    <t>005</t>
  </si>
  <si>
    <t>ACS/EKV - Systém elektronické kontroly vstupu</t>
  </si>
  <si>
    <t>{bd9ff6ec-1e1c-4554-8823-c4c9846c2985}</t>
  </si>
  <si>
    <t>006</t>
  </si>
  <si>
    <t>AKT - Aktivní prvky počítačové sítě</t>
  </si>
  <si>
    <t>{ed20176f-ea27-4235-9cee-5ebc9e29e1db}</t>
  </si>
  <si>
    <t>007</t>
  </si>
  <si>
    <t>grafická nadstavba</t>
  </si>
  <si>
    <t>{d18fde3f-490f-4156-b7bc-e7ee83f3d511}</t>
  </si>
  <si>
    <t>008</t>
  </si>
  <si>
    <t>hlavní kabelové trasy</t>
  </si>
  <si>
    <t>{e4df7b9b-5ceb-4202-8d3a-6133e4f56c2c}</t>
  </si>
  <si>
    <t>009</t>
  </si>
  <si>
    <t>ostatní</t>
  </si>
  <si>
    <t>{9373102c-2892-43c5-ab91-0de7284dd5ce}</t>
  </si>
  <si>
    <t>KRYCÍ LIST SOUPISU PRACÍ</t>
  </si>
  <si>
    <t>Objekt:</t>
  </si>
  <si>
    <t>001 - SK - Strukturovaná kabeláž</t>
  </si>
  <si>
    <t>REKAPITULACE ČLENĚNÍ SOUPISU PRACÍ</t>
  </si>
  <si>
    <t>Kód dílu - Popis</t>
  </si>
  <si>
    <t>Cena celkem [CZK]</t>
  </si>
  <si>
    <t>Náklady ze soupisu prací</t>
  </si>
  <si>
    <t>-1</t>
  </si>
  <si>
    <t>D01 - technologie - dodávka</t>
  </si>
  <si>
    <t xml:space="preserve">    D01.01 - Datové rozvaděče</t>
  </si>
  <si>
    <t xml:space="preserve">    D01.02 - Patch panely</t>
  </si>
  <si>
    <t xml:space="preserve">    D01.03.1 - pod omítku</t>
  </si>
  <si>
    <t xml:space="preserve">    D01.03.2 - na povrch</t>
  </si>
  <si>
    <t xml:space="preserve">    D01.04 - Ostatní</t>
  </si>
  <si>
    <t>D02 - technologie - montáž</t>
  </si>
  <si>
    <t>D03 - kabeláž, instalační materiál - dodávka a montáž</t>
  </si>
  <si>
    <t>D04 -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</si>
  <si>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</si>
  <si>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</si>
  <si>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</si>
  <si>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</si>
  <si>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</si>
  <si>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</si>
  <si>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</si>
  <si>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</si>
  <si>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</si>
  <si>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</si>
  <si>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</si>
  <si>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</si>
  <si>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</si>
  <si>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D01</t>
  </si>
  <si>
    <t>technologie - dodávka</t>
  </si>
  <si>
    <t>ROZPOCET</t>
  </si>
  <si>
    <t>D01.01</t>
  </si>
  <si>
    <t>Datové rozvaděče</t>
  </si>
  <si>
    <t>M</t>
  </si>
  <si>
    <t>EVO45U8080</t>
  </si>
  <si>
    <t>19" RACK 45U 800X800 PŘEDNÍ SKLENĚNÉ DVOUKŘÍDLÉ DVEŘE, ROZEBÍRATELNÝ RÁM, NOSNOST MIN. 1000KG</t>
  </si>
  <si>
    <t>kus</t>
  </si>
  <si>
    <t>8</t>
  </si>
  <si>
    <t>4</t>
  </si>
  <si>
    <t>142895459</t>
  </si>
  <si>
    <t>EVO45U6060</t>
  </si>
  <si>
    <t>19" RACK 45U 600X600 PŘEDNÍ SKLENĚNÉ JEDNOKŘÍDLÉ DVEŘE, ROZEBÍRATELNÝ RÁM, NOSNOST MIN. 1000KG</t>
  </si>
  <si>
    <t>-1692809050</t>
  </si>
  <si>
    <t>3</t>
  </si>
  <si>
    <t>EVO16U6060</t>
  </si>
  <si>
    <t>NÁSTĚNNÝ ROZVADĚČ 16U, 600X600</t>
  </si>
  <si>
    <t>1237241248</t>
  </si>
  <si>
    <t>EC4V</t>
  </si>
  <si>
    <t>VENTILAČNÍ DESKA S MONTÁŽÍ DO STROPU ROZVÁDĚČE 4X VENTILÁTOR + TERMOSTAT</t>
  </si>
  <si>
    <t>-622358709</t>
  </si>
  <si>
    <t>5</t>
  </si>
  <si>
    <t>EHPM1UM</t>
  </si>
  <si>
    <t>HORIZONTÁLNÍ 19" KOVOVÝ VYVAZOVACÍ PANEL 1U</t>
  </si>
  <si>
    <t>-230300488</t>
  </si>
  <si>
    <t>6</t>
  </si>
  <si>
    <t>EVCT45</t>
  </si>
  <si>
    <t>BOČNÍ VERTIKÁLNÍ VYVAZOVACÍ ŽLAB 47U NA INSTALČNÍ KABELY</t>
  </si>
  <si>
    <t>-1950956038</t>
  </si>
  <si>
    <t>7</t>
  </si>
  <si>
    <t>EVPM451</t>
  </si>
  <si>
    <t>VERTIKÁLNÍ ORGANIZÁTOR PRO VYVAZOVÁNÍ PROPOJOVACÍCH KABELŮ 45U 2KS</t>
  </si>
  <si>
    <t>460729567</t>
  </si>
  <si>
    <t>EFIX</t>
  </si>
  <si>
    <t>MONTÁŽNÍ SADA 50KS</t>
  </si>
  <si>
    <t>-1519654947</t>
  </si>
  <si>
    <t>9</t>
  </si>
  <si>
    <t>646810</t>
  </si>
  <si>
    <t>PDU-NAPÁJECÍ BLOK PDU 9X 230V</t>
  </si>
  <si>
    <t>-2007669286</t>
  </si>
  <si>
    <t>D01.02</t>
  </si>
  <si>
    <t>Patch panely</t>
  </si>
  <si>
    <t>10</t>
  </si>
  <si>
    <t>632850</t>
  </si>
  <si>
    <t>MODULÁRNÍ PATCH PANEL 24XRJ45 S PLASTOVÝMI ORGANIZÉRY NA INSTAL. KABELY</t>
  </si>
  <si>
    <t>-1488093770</t>
  </si>
  <si>
    <t>11</t>
  </si>
  <si>
    <t>632906</t>
  </si>
  <si>
    <t>SADA 24KS KEYSTONE S BEZNÁSTROJOVÝM PŘIPOJENÍM CAT.6A UTP</t>
  </si>
  <si>
    <t>1301170354</t>
  </si>
  <si>
    <t>12</t>
  </si>
  <si>
    <t>32166</t>
  </si>
  <si>
    <t>OPTICKÁ VANA 24 VL SC-APC SM KOMPLET</t>
  </si>
  <si>
    <t>-1617274078</t>
  </si>
  <si>
    <t>13</t>
  </si>
  <si>
    <t>32240</t>
  </si>
  <si>
    <t>PIGTAIL SC-APC OS2 1M</t>
  </si>
  <si>
    <t>360135621</t>
  </si>
  <si>
    <t>14</t>
  </si>
  <si>
    <t>32744</t>
  </si>
  <si>
    <t>TRUBIČKY NA OCHRANU SVÁRU 50KS</t>
  </si>
  <si>
    <t>818972150</t>
  </si>
  <si>
    <t>32604</t>
  </si>
  <si>
    <t>OPTICKÝ PATCH KABEL SC/LC DPLX OS1 2M</t>
  </si>
  <si>
    <t>-561889665</t>
  </si>
  <si>
    <t>16</t>
  </si>
  <si>
    <t>632878</t>
  </si>
  <si>
    <t>PATCH KABEL CAT.6A UTP 1M ŽLUTÝ</t>
  </si>
  <si>
    <t>2100056184</t>
  </si>
  <si>
    <t>17</t>
  </si>
  <si>
    <t>632879</t>
  </si>
  <si>
    <t>PATCH KABEL CAT.6A UTP 2M ŽLUTÝ</t>
  </si>
  <si>
    <t>1761260254</t>
  </si>
  <si>
    <t>18</t>
  </si>
  <si>
    <t>632880</t>
  </si>
  <si>
    <t>PATCH KABEL CAT.6A UTP 3M ŽLUTÝ</t>
  </si>
  <si>
    <t>170206417</t>
  </si>
  <si>
    <t>19</t>
  </si>
  <si>
    <t>632881</t>
  </si>
  <si>
    <t>PATCH KABEL CAT.6A UTP 5M ŽLUTÝ</t>
  </si>
  <si>
    <t>605909491</t>
  </si>
  <si>
    <t>D01.03.1</t>
  </si>
  <si>
    <t>pod omítku</t>
  </si>
  <si>
    <t>20</t>
  </si>
  <si>
    <t>75C7UB2</t>
  </si>
  <si>
    <t>DATOVÁ ZÁSUVKY 2XRJ45 C6A UTP BÍLÁ VČETNĚ BEZNÁSTROJOVÝ KEYSTONE</t>
  </si>
  <si>
    <t>-466194437</t>
  </si>
  <si>
    <t>754001</t>
  </si>
  <si>
    <t>RÁMEČEK 1PŘÍSTROJ BÍLÁ</t>
  </si>
  <si>
    <t>-2032744472</t>
  </si>
  <si>
    <t>D01.03.2</t>
  </si>
  <si>
    <t>na povrch</t>
  </si>
  <si>
    <t>22</t>
  </si>
  <si>
    <t>632779</t>
  </si>
  <si>
    <t>NÁSTĚNNÝ BOX 2X RJ45</t>
  </si>
  <si>
    <t>1004675551</t>
  </si>
  <si>
    <t>23</t>
  </si>
  <si>
    <t>-1707395919</t>
  </si>
  <si>
    <t>D01.04</t>
  </si>
  <si>
    <t>Ostatní</t>
  </si>
  <si>
    <t>24</t>
  </si>
  <si>
    <t>ADI.0051327.URS</t>
  </si>
  <si>
    <t>Nestíněný konektor RJ45 CAT6 UTP 8p8c pro drát, kulatý kabel, s vložkou</t>
  </si>
  <si>
    <t>1365453928</t>
  </si>
  <si>
    <t>25</t>
  </si>
  <si>
    <t>ADI.0051505.URS</t>
  </si>
  <si>
    <t>Ochrana kabelového konektoru RJ45 šedá, balení 10ks</t>
  </si>
  <si>
    <t>-1071675723</t>
  </si>
  <si>
    <t>26</t>
  </si>
  <si>
    <t>ADI.0033001.URS</t>
  </si>
  <si>
    <t>Kombinovaná hrubá/jemná přep. ochrana, CAT6 s napájením POE ST1+2+3</t>
  </si>
  <si>
    <t>-899499263</t>
  </si>
  <si>
    <t>27</t>
  </si>
  <si>
    <t>1195836</t>
  </si>
  <si>
    <t>Lišta DIN TS35 D1.0 XX, holá, děrovaná, délka 1M</t>
  </si>
  <si>
    <t>1473259298</t>
  </si>
  <si>
    <t>D02</t>
  </si>
  <si>
    <t>technologie - montáž</t>
  </si>
  <si>
    <t>28</t>
  </si>
  <si>
    <t>K</t>
  </si>
  <si>
    <t>742330001</t>
  </si>
  <si>
    <t>Montáž rozvaděče nástěnného</t>
  </si>
  <si>
    <t>-1571086858</t>
  </si>
  <si>
    <t>29</t>
  </si>
  <si>
    <t>742330002</t>
  </si>
  <si>
    <t>Montáž rozvaděče stojanového</t>
  </si>
  <si>
    <t>1902909065</t>
  </si>
  <si>
    <t>30</t>
  </si>
  <si>
    <t>742330022</t>
  </si>
  <si>
    <t>Montáž napájecího panelu do rozvaděče</t>
  </si>
  <si>
    <t>908105628</t>
  </si>
  <si>
    <t>31</t>
  </si>
  <si>
    <t>742330023</t>
  </si>
  <si>
    <t>Montáž vyvazovacíhoho panelu 1U</t>
  </si>
  <si>
    <t>-1153079561</t>
  </si>
  <si>
    <t>32</t>
  </si>
  <si>
    <t>742330024</t>
  </si>
  <si>
    <t>Montáž patch panelu 24 portů UTP/FTP</t>
  </si>
  <si>
    <t>1839019182</t>
  </si>
  <si>
    <t>33</t>
  </si>
  <si>
    <t>742330026</t>
  </si>
  <si>
    <t>Montáž panelu pro 24 x optický konektor</t>
  </si>
  <si>
    <t>-1882644077</t>
  </si>
  <si>
    <t>34</t>
  </si>
  <si>
    <t>742330031</t>
  </si>
  <si>
    <t>Teplem smrštitelná ochrana sváru</t>
  </si>
  <si>
    <t>561318328</t>
  </si>
  <si>
    <t>35</t>
  </si>
  <si>
    <t>742330042</t>
  </si>
  <si>
    <t>Montáž datové dvouzásuvky</t>
  </si>
  <si>
    <t>1877629310</t>
  </si>
  <si>
    <t>36</t>
  </si>
  <si>
    <t>742330051</t>
  </si>
  <si>
    <t>Popis portu datové zásuvky</t>
  </si>
  <si>
    <t>1338811568</t>
  </si>
  <si>
    <t>37</t>
  </si>
  <si>
    <t>742330052</t>
  </si>
  <si>
    <t>Popis portů patchpanelu</t>
  </si>
  <si>
    <t>-56627290</t>
  </si>
  <si>
    <t>38</t>
  </si>
  <si>
    <t>742330101</t>
  </si>
  <si>
    <t>Měření metalického segmentu s vyhotovením protokolu</t>
  </si>
  <si>
    <t>372629844</t>
  </si>
  <si>
    <t>39</t>
  </si>
  <si>
    <t>742330102</t>
  </si>
  <si>
    <t>Měření optického segmentu, měření útlumu, 2 okna</t>
  </si>
  <si>
    <t>-2114933607</t>
  </si>
  <si>
    <t>40</t>
  </si>
  <si>
    <t>7590565050</t>
  </si>
  <si>
    <t>Spojování a ukončení kabelů optických svár optického vlákna ve spojce (rozvaděči) do 36 vláken</t>
  </si>
  <si>
    <t>vlákno</t>
  </si>
  <si>
    <t>-1143172306</t>
  </si>
  <si>
    <t>D03</t>
  </si>
  <si>
    <t>kabeláž, instalační materiál - dodávka a montáž</t>
  </si>
  <si>
    <t>41</t>
  </si>
  <si>
    <t>341212760R</t>
  </si>
  <si>
    <t>kabel datový bezhalogenový s nestíněnými páry, třída reakce na oheň B2cas1d1a1 jádro Cu plné (U/UTP) kategorie 6A</t>
  </si>
  <si>
    <t>m</t>
  </si>
  <si>
    <t>-921752969</t>
  </si>
  <si>
    <t>42</t>
  </si>
  <si>
    <t>742121001</t>
  </si>
  <si>
    <t>Montáž kabelů sdělovacích pro vnitřní rozvody do 15 žil</t>
  </si>
  <si>
    <t>1740678937</t>
  </si>
  <si>
    <t>43</t>
  </si>
  <si>
    <t>34113150</t>
  </si>
  <si>
    <t>kabel ovládací průmyslový stíněný laminovanou Al fólií s příložným Cu drátem jádro Cu plné izolace PVC plášť PVC 250V (JYTY) 4x1,00mm2</t>
  </si>
  <si>
    <t>-1851554380</t>
  </si>
  <si>
    <t>44</t>
  </si>
  <si>
    <t>-1671222224</t>
  </si>
  <si>
    <t>45</t>
  </si>
  <si>
    <t>34121267</t>
  </si>
  <si>
    <t>kabel datový venkovní celkově stíněný Al fólií jádro Cu plné plášť PE (F/UTP) kategorie 6</t>
  </si>
  <si>
    <t>-1766790767</t>
  </si>
  <si>
    <t>46</t>
  </si>
  <si>
    <t>-744853515</t>
  </si>
  <si>
    <t>47</t>
  </si>
  <si>
    <t>32551m</t>
  </si>
  <si>
    <t>OPTICKÝ KABEL 24 VLÁKEN OS2 LT Dca-s2-d2-a1</t>
  </si>
  <si>
    <t>-577806055</t>
  </si>
  <si>
    <t>48</t>
  </si>
  <si>
    <t>sk.0005</t>
  </si>
  <si>
    <t>Zafukování optického kabelu HDPE</t>
  </si>
  <si>
    <t>165336012</t>
  </si>
  <si>
    <t>49</t>
  </si>
  <si>
    <t>sk.3001</t>
  </si>
  <si>
    <t>mikrotrubička HDPE MT 12/10, včetně koncovek a spojek</t>
  </si>
  <si>
    <t>-1408422957</t>
  </si>
  <si>
    <t>50</t>
  </si>
  <si>
    <t>742110013</t>
  </si>
  <si>
    <t>Montáž trubek pro slaboproud plastových tuhých pro vnitřní rozvody pro optická vlákna</t>
  </si>
  <si>
    <t>487787027</t>
  </si>
  <si>
    <t>51</t>
  </si>
  <si>
    <t>34141029</t>
  </si>
  <si>
    <t>vodič propojovací flexibilní jádro Cu lanované izolace PVC 450/750V (H07V-K) 1x16mm2</t>
  </si>
  <si>
    <t>-857760188</t>
  </si>
  <si>
    <t>52</t>
  </si>
  <si>
    <t>741120001.1</t>
  </si>
  <si>
    <t>Montáž vodič Cu izolovaný plný a laněný žíla 0,35-6 mm2 pod omítku (např. CY)</t>
  </si>
  <si>
    <t>-1927029588</t>
  </si>
  <si>
    <t>53</t>
  </si>
  <si>
    <t>34571072</t>
  </si>
  <si>
    <t>trubka elektroinstalační ohebná z PVC (EN) 2320</t>
  </si>
  <si>
    <t>689755571</t>
  </si>
  <si>
    <t>54</t>
  </si>
  <si>
    <t>742110002</t>
  </si>
  <si>
    <t>Montáž trubek pro slaboproud plastových ohebných uložených pod omítku</t>
  </si>
  <si>
    <t>-948311578</t>
  </si>
  <si>
    <t>55</t>
  </si>
  <si>
    <t>34571073</t>
  </si>
  <si>
    <t>trubka elektroinstalační ohebná z PVC (EN) 2325</t>
  </si>
  <si>
    <t>1839686123</t>
  </si>
  <si>
    <t>56</t>
  </si>
  <si>
    <t>-240138001</t>
  </si>
  <si>
    <t>57</t>
  </si>
  <si>
    <t>34571075</t>
  </si>
  <si>
    <t>trubka elektroinstalační ohebná z PVC (EN) 2340</t>
  </si>
  <si>
    <t>-924288899</t>
  </si>
  <si>
    <t>58</t>
  </si>
  <si>
    <t>1544464662</t>
  </si>
  <si>
    <t>59</t>
  </si>
  <si>
    <t>34571451</t>
  </si>
  <si>
    <t>krabice pod omítku PVC přístrojová kruhová D 70mm hluboká</t>
  </si>
  <si>
    <t>-905338586</t>
  </si>
  <si>
    <t>60</t>
  </si>
  <si>
    <t>741112001</t>
  </si>
  <si>
    <t>Montáž krabice zapuštěná plastová kruhová</t>
  </si>
  <si>
    <t>-776703538</t>
  </si>
  <si>
    <t>61</t>
  </si>
  <si>
    <t>34571524</t>
  </si>
  <si>
    <t>krabice pod omítku PVC odbočná čtvercová 125x125mm s víčkem</t>
  </si>
  <si>
    <t>819155133</t>
  </si>
  <si>
    <t>62</t>
  </si>
  <si>
    <t>741112003</t>
  </si>
  <si>
    <t>Montáž krabice zapuštěná plastová čtyřhranná</t>
  </si>
  <si>
    <t>191023491</t>
  </si>
  <si>
    <t>63</t>
  </si>
  <si>
    <t>34571473</t>
  </si>
  <si>
    <t>krabice do dutých stěn PVC přístrojová obdélníková 250x200mm s víčkem</t>
  </si>
  <si>
    <t>-1206514210</t>
  </si>
  <si>
    <t>64</t>
  </si>
  <si>
    <t>-330947888</t>
  </si>
  <si>
    <t>D04</t>
  </si>
  <si>
    <t>65</t>
  </si>
  <si>
    <t>468081312</t>
  </si>
  <si>
    <t>Vybourání otvorů pro elektroinstalace ve zdivu cihelném pl do 0,0225 m2 tl přes 15 do 30 cm</t>
  </si>
  <si>
    <t>-242951080</t>
  </si>
  <si>
    <t>66</t>
  </si>
  <si>
    <t>468081315</t>
  </si>
  <si>
    <t>Vybourání otvorů pro elektroinstalace ve zdivu cihelném pl do 0,0225 m2 tl přes 60 do 75 cm</t>
  </si>
  <si>
    <t>-6206797</t>
  </si>
  <si>
    <t>67</t>
  </si>
  <si>
    <t>741128002</t>
  </si>
  <si>
    <t>Ostatní práce při montáži vodičů a kabelů - označení dalším štítkem</t>
  </si>
  <si>
    <t>531133694</t>
  </si>
  <si>
    <t>68</t>
  </si>
  <si>
    <t>998742102</t>
  </si>
  <si>
    <t>Přesun hmot tonážní pro slaboproud v objektech v do 12 m</t>
  </si>
  <si>
    <t>t</t>
  </si>
  <si>
    <t>-1451006902</t>
  </si>
  <si>
    <t>69</t>
  </si>
  <si>
    <t>HZS4212</t>
  </si>
  <si>
    <t>Hodinová zúčtovací sazba revizní technik specialista</t>
  </si>
  <si>
    <t>hod</t>
  </si>
  <si>
    <t>512</t>
  </si>
  <si>
    <t>1984856481</t>
  </si>
  <si>
    <t>70</t>
  </si>
  <si>
    <t>HZS4232</t>
  </si>
  <si>
    <t>Hodinová zúčtovací sazba technik odborný</t>
  </si>
  <si>
    <t>1824541978</t>
  </si>
  <si>
    <t>71</t>
  </si>
  <si>
    <t>sk.4001</t>
  </si>
  <si>
    <t>POZNÁMKA: Hlavní kabelové trasy slaboproudých instalací SK jsou společné pro všechny systémy SK, CCTV, INTERKOM</t>
  </si>
  <si>
    <t>ks</t>
  </si>
  <si>
    <t>-40299988</t>
  </si>
  <si>
    <t>002 - CCTV – kamerový systém</t>
  </si>
  <si>
    <t>ABS.0105352080</t>
  </si>
  <si>
    <t>venkovní IP kamera CCTV, QNO-8010R 5MP Bullet, 2.8mm, IR 20m, microSD, H.265, WDR 120dB, LDC, IP66, IK10, PoE</t>
  </si>
  <si>
    <t>1822547213</t>
  </si>
  <si>
    <t>ABS.0105352580</t>
  </si>
  <si>
    <t>vnitřní IP kamera CCTV, QNV-8010R 5MP Vandal Dome, 2.8mm, IR 20m, microSD, H.265, WDR 120dB, LDC, IP66, IK10, PoE</t>
  </si>
  <si>
    <t>-1877008788</t>
  </si>
  <si>
    <t>ADI.0061004.URS</t>
  </si>
  <si>
    <t>Výkonný NVR pro 64 IP kamer až 32MP, až 16 HDD, bez HDD, RAID, podpora AI</t>
  </si>
  <si>
    <t>933139161</t>
  </si>
  <si>
    <t>WD101PURP</t>
  </si>
  <si>
    <t>Přídavný HDD k rekordérům, 10TB</t>
  </si>
  <si>
    <t>1871104692</t>
  </si>
  <si>
    <t>ADI.0031433.URS</t>
  </si>
  <si>
    <t>LCD LED monitor, 19", 1280x1024, 4:3, BNC, HDMI, 230V</t>
  </si>
  <si>
    <t>1687072428</t>
  </si>
  <si>
    <t>-1630510437</t>
  </si>
  <si>
    <t>168089400</t>
  </si>
  <si>
    <t>212705549</t>
  </si>
  <si>
    <t>LISTA DIN TS35 D1.0 XX HOLA /1M/</t>
  </si>
  <si>
    <t>-960959553</t>
  </si>
  <si>
    <t>742123001</t>
  </si>
  <si>
    <t>Montáž přepěťové ochrany pro slaboproudá zařízení</t>
  </si>
  <si>
    <t>1434175130</t>
  </si>
  <si>
    <t>742230001</t>
  </si>
  <si>
    <t>Montáž DVR nebo NAS, nahrávacího zařízení pro kamery</t>
  </si>
  <si>
    <t>-1804232888</t>
  </si>
  <si>
    <t>742230003</t>
  </si>
  <si>
    <t>Montáž venkovní kamery</t>
  </si>
  <si>
    <t>1159431244</t>
  </si>
  <si>
    <t>742230004</t>
  </si>
  <si>
    <t>Montáž vnitřní kamery</t>
  </si>
  <si>
    <t>-395459769</t>
  </si>
  <si>
    <t>742230009</t>
  </si>
  <si>
    <t>Montáž samolepky "Střeženo kamerovým systémem"</t>
  </si>
  <si>
    <t>1770963230</t>
  </si>
  <si>
    <t>742230101</t>
  </si>
  <si>
    <t>Licence k připojení jedné kamery k SW</t>
  </si>
  <si>
    <t>-251053558</t>
  </si>
  <si>
    <t>742230102</t>
  </si>
  <si>
    <t>Instalace a nastavení SW pro sledování kamer</t>
  </si>
  <si>
    <t>1095972829</t>
  </si>
  <si>
    <t>742230103</t>
  </si>
  <si>
    <t>Nastavení záběru podle přání uživatele</t>
  </si>
  <si>
    <t>-847154358</t>
  </si>
  <si>
    <t>742330011</t>
  </si>
  <si>
    <t>Montáž zařízení do rozvaděče (switch, UPS, DVR, server) bez nastavení</t>
  </si>
  <si>
    <t>-954374243</t>
  </si>
  <si>
    <t>cctv.3001</t>
  </si>
  <si>
    <t>kabelové trasy pro CCTV jsou součástí části strukturované kabeláže</t>
  </si>
  <si>
    <t>-466357698</t>
  </si>
  <si>
    <t>177154448</t>
  </si>
  <si>
    <t>808793235</t>
  </si>
  <si>
    <t>-353712271</t>
  </si>
  <si>
    <t>741120001</t>
  </si>
  <si>
    <t>-1982486934</t>
  </si>
  <si>
    <t>712223991</t>
  </si>
  <si>
    <t>-2125148241</t>
  </si>
  <si>
    <t>-124650897</t>
  </si>
  <si>
    <t>1779902900</t>
  </si>
  <si>
    <t>-2073303648</t>
  </si>
  <si>
    <t>-1409340816</t>
  </si>
  <si>
    <t>003 - INT, TÚ - interkom, telefonní ústředna</t>
  </si>
  <si>
    <t>D03 - ostatní</t>
  </si>
  <si>
    <t>1803005</t>
  </si>
  <si>
    <t>Aplikační server k2N Netstar-HPE DL20 Gen9 E3-1220v6, 16GB, 2x1TB hot plug SATA</t>
  </si>
  <si>
    <t>-57806106</t>
  </si>
  <si>
    <t>102011</t>
  </si>
  <si>
    <t>2N® NetStar SW (Platforma)</t>
  </si>
  <si>
    <t>271876720</t>
  </si>
  <si>
    <t>1022026</t>
  </si>
  <si>
    <t>2N® NetStar SW VoIP licence, 1 uživatel</t>
  </si>
  <si>
    <t>1407766009</t>
  </si>
  <si>
    <t>91378360</t>
  </si>
  <si>
    <t>Yealink SIP T58A - IP telefon, 7“ dotykový displej, Android, BT, Wi-Fi,USB,PoE</t>
  </si>
  <si>
    <t>-2108167319</t>
  </si>
  <si>
    <t>9157101-S</t>
  </si>
  <si>
    <t>2N® IP Style základní jednotka, RFID secured</t>
  </si>
  <si>
    <t>-1982457538</t>
  </si>
  <si>
    <t>9157001</t>
  </si>
  <si>
    <t>2N IP Style krabice pro instalaci do zdi</t>
  </si>
  <si>
    <t>-787768539</t>
  </si>
  <si>
    <t>1271202145</t>
  </si>
  <si>
    <t>742310006</t>
  </si>
  <si>
    <t>Montáž audio/video telefonu</t>
  </si>
  <si>
    <t>-1798444012</t>
  </si>
  <si>
    <t>742320051</t>
  </si>
  <si>
    <t>Montáž dveřního komunikačního tabla</t>
  </si>
  <si>
    <t>1387953154</t>
  </si>
  <si>
    <t>742320052</t>
  </si>
  <si>
    <t>Montáž instalační krabice pro komunikační tablo s krytem</t>
  </si>
  <si>
    <t>-1193454391</t>
  </si>
  <si>
    <t>int.2001</t>
  </si>
  <si>
    <t>Montáž telefonní ústředny, včetně programování</t>
  </si>
  <si>
    <t>-764885518</t>
  </si>
  <si>
    <t>int.3001</t>
  </si>
  <si>
    <t>kabelové trasy jsou součástí části strukturované kabeláže</t>
  </si>
  <si>
    <t>-68195340</t>
  </si>
  <si>
    <t>-144831999</t>
  </si>
  <si>
    <t>-1472598738</t>
  </si>
  <si>
    <t>1103885565</t>
  </si>
  <si>
    <t>004 - PZTS - Poplachový zabezpečovací a tísňový systém</t>
  </si>
  <si>
    <t>40462009</t>
  </si>
  <si>
    <t>ústředna PZTS v krytu bez klávesnice, s komunikátorem a zdrojem, 520 zón, 32 podsystémů</t>
  </si>
  <si>
    <t>-103989348</t>
  </si>
  <si>
    <t>ADI.0033057.URS</t>
  </si>
  <si>
    <t>Spínaný zdroj 13,8 Vss / 3,5A s vysokou účinností v kovovém krytu, AKU max. 17Ah</t>
  </si>
  <si>
    <t>-70678796</t>
  </si>
  <si>
    <t>34621008</t>
  </si>
  <si>
    <t>akumulátor VRLA, 12 V, pól 12x12x2, kapacita 17 Ah</t>
  </si>
  <si>
    <t>-843342783</t>
  </si>
  <si>
    <t>ADI.0031690.URS</t>
  </si>
  <si>
    <t>Rozšiřující deska dvou sběrnic RS-485 pro rozšíření GD-264 o linky 3 a 4</t>
  </si>
  <si>
    <t>-1695154802</t>
  </si>
  <si>
    <t>40466007</t>
  </si>
  <si>
    <t>komunikátor TCP/IP</t>
  </si>
  <si>
    <t>1162642757</t>
  </si>
  <si>
    <t>40466009</t>
  </si>
  <si>
    <t>modul systémový GSM, kovový kryt</t>
  </si>
  <si>
    <t>-1003386637</t>
  </si>
  <si>
    <t>40466019</t>
  </si>
  <si>
    <t>koncentrátor v kovovém krytu</t>
  </si>
  <si>
    <t>-2172115</t>
  </si>
  <si>
    <t>40467027</t>
  </si>
  <si>
    <t>klávesnice ústředny PZTS, grafická</t>
  </si>
  <si>
    <t>1946604900</t>
  </si>
  <si>
    <t>40461026</t>
  </si>
  <si>
    <t>detektor pohybu, záclonová charakteristika, dosah 6m</t>
  </si>
  <si>
    <t>-622909773</t>
  </si>
  <si>
    <t>40461036</t>
  </si>
  <si>
    <t>kontakt magnetický, plochý</t>
  </si>
  <si>
    <t>-1553306683</t>
  </si>
  <si>
    <t>40466067</t>
  </si>
  <si>
    <t>krabice plastová, propojovací</t>
  </si>
  <si>
    <t>-1868292817</t>
  </si>
  <si>
    <t>pzts.0001</t>
  </si>
  <si>
    <t>volací tahové tlačítko nouzové signalizace</t>
  </si>
  <si>
    <t>1508598843</t>
  </si>
  <si>
    <t>pzts.0002</t>
  </si>
  <si>
    <t>vybavovací tlačítko nouzové signalizace</t>
  </si>
  <si>
    <t>-1170456358</t>
  </si>
  <si>
    <t>pzts.0003</t>
  </si>
  <si>
    <t>signální lampa LED nouzové signalizace</t>
  </si>
  <si>
    <t>226727719</t>
  </si>
  <si>
    <t>742220003</t>
  </si>
  <si>
    <t>Montáž ústředny PZTS přes 48 do 520 zón a 32 podsystémů s komunikátorem na PCO a zdrojem</t>
  </si>
  <si>
    <t>1824945818</t>
  </si>
  <si>
    <t>742220031</t>
  </si>
  <si>
    <t>Montáž koncentrátoru nebo expanderu v krytu</t>
  </si>
  <si>
    <t>-1244913585</t>
  </si>
  <si>
    <t>742220053</t>
  </si>
  <si>
    <t>Montáž krabice propojovací pro magnetický kontakt</t>
  </si>
  <si>
    <t>2138209013</t>
  </si>
  <si>
    <t>742220141</t>
  </si>
  <si>
    <t>Montáž ovládací klávesnice pro dodanou ústřednu</t>
  </si>
  <si>
    <t>90114754</t>
  </si>
  <si>
    <t>742220161</t>
  </si>
  <si>
    <t>Montáž akumulátoru 12V</t>
  </si>
  <si>
    <t>756189029</t>
  </si>
  <si>
    <t>742220172</t>
  </si>
  <si>
    <t>Montáž komunikátoru GSM do ústředny</t>
  </si>
  <si>
    <t>499527058</t>
  </si>
  <si>
    <t>742220201</t>
  </si>
  <si>
    <t>Montáž převodníku RS485/Ethernet se zdrojem</t>
  </si>
  <si>
    <t>1259298994</t>
  </si>
  <si>
    <t>742220232</t>
  </si>
  <si>
    <t>Montáž detektoru na stěnu nebo na strop</t>
  </si>
  <si>
    <t>-1719025463</t>
  </si>
  <si>
    <t>742220236</t>
  </si>
  <si>
    <t>Montáž magnetického kontaktu závrtného čtyřdrátového</t>
  </si>
  <si>
    <t>603321041</t>
  </si>
  <si>
    <t>742220401</t>
  </si>
  <si>
    <t>Programování základních parametrů ústředny PZTS</t>
  </si>
  <si>
    <t>-463414909</t>
  </si>
  <si>
    <t>742220402</t>
  </si>
  <si>
    <t>Programování systému na jeden detektor PZTS</t>
  </si>
  <si>
    <t>375996991</t>
  </si>
  <si>
    <t>742220411</t>
  </si>
  <si>
    <t>Oživení systému na jeden detektor PZTS</t>
  </si>
  <si>
    <t>867624992</t>
  </si>
  <si>
    <t>742220511</t>
  </si>
  <si>
    <t>Výchozí revize systému PZTS</t>
  </si>
  <si>
    <t>-1799622330</t>
  </si>
  <si>
    <t>742350001</t>
  </si>
  <si>
    <t>Montáž signalizačního světla s elektronikou a akustickou signalizací k zařízení pro ZTP</t>
  </si>
  <si>
    <t>1760788085</t>
  </si>
  <si>
    <t>742350002</t>
  </si>
  <si>
    <t>Montáž potvrzovacího tlačítka k zařízení pro ZTP</t>
  </si>
  <si>
    <t>1525402124</t>
  </si>
  <si>
    <t>742350003</t>
  </si>
  <si>
    <t>Montáž volacího tlačítka do výšky 900 mm a táhla do výšky 150 mm k zařízení pro ZTP</t>
  </si>
  <si>
    <t>1900774827</t>
  </si>
  <si>
    <t>34121270</t>
  </si>
  <si>
    <t>kabel datový bezhalogenový celkově stíněný Al fólií třída reakce na oheň B2cas1d1a1 jádro Cu plné (F/UTP) kategorie 5e</t>
  </si>
  <si>
    <t>-170809629</t>
  </si>
  <si>
    <t>2129819628</t>
  </si>
  <si>
    <t>34111116</t>
  </si>
  <si>
    <t>kabel silový oheň retardující bezhalogenový bez funkční schopnosti při požáru třída reakce na oheň B2cas1d1a1 jádro Cu 0,6/1kV (1-CXKH-R B2) 2x1,5mm2</t>
  </si>
  <si>
    <t>128</t>
  </si>
  <si>
    <t>708700813</t>
  </si>
  <si>
    <t>741120301</t>
  </si>
  <si>
    <t>Montáž vodič Cu izolovaný plný a laněný s PVC pláštěm žíla 0,55-16 mm2 pevně (např. CY, CHAH-V)</t>
  </si>
  <si>
    <t>1423115162</t>
  </si>
  <si>
    <t>34121146</t>
  </si>
  <si>
    <t>kabel sdělovací oheň retardující bezhalogenový stíněný laminovanou Al fólií s příložným CuSn drátem bez funkčnosti při požáru reakce na oheň B2cas1d1a1 jádro Cu plné 100V (SHKFH-R) 2x2x0,8mm2</t>
  </si>
  <si>
    <t>-1311671404</t>
  </si>
  <si>
    <t>723173839</t>
  </si>
  <si>
    <t>34121148</t>
  </si>
  <si>
    <t>kabel sdělovací oheň retardující bezhalogenový stíněný laminovanou Al fólií s příložným CuSn drátem bez funkčnosti při požáru reakce na oheň B2cas1d1a1 jádro Cu plné 100V (SHKFH-R) 3x2x0,8mm2</t>
  </si>
  <si>
    <t>277683295</t>
  </si>
  <si>
    <t>145111668</t>
  </si>
  <si>
    <t>2094546465</t>
  </si>
  <si>
    <t>1978726156</t>
  </si>
  <si>
    <t>34571074</t>
  </si>
  <si>
    <t>trubka elektroinstalační ohebná z PVC (EN) 2332</t>
  </si>
  <si>
    <t>1642927521</t>
  </si>
  <si>
    <t>1717128940</t>
  </si>
  <si>
    <t>1736407515</t>
  </si>
  <si>
    <t>-2097368799</t>
  </si>
  <si>
    <t>2035520789</t>
  </si>
  <si>
    <t>1588110348</t>
  </si>
  <si>
    <t>1257790439</t>
  </si>
  <si>
    <t>747947756</t>
  </si>
  <si>
    <t>-208864019</t>
  </si>
  <si>
    <t>-1462573255</t>
  </si>
  <si>
    <t>801687718</t>
  </si>
  <si>
    <t>-884285430</t>
  </si>
  <si>
    <t>1272513349</t>
  </si>
  <si>
    <t>-1847219614</t>
  </si>
  <si>
    <t>005 - ACS/EKV - Systém elektronické kontroly vstupu</t>
  </si>
  <si>
    <t>WRDBB XS4</t>
  </si>
  <si>
    <t>Nástěnná bezkontaktní čtečka systému SALTO WRDBB XS4 2.0 Wall reader, verze XS4 2.0, černá</t>
  </si>
  <si>
    <t>1647610919</t>
  </si>
  <si>
    <t>CU42E0T</t>
  </si>
  <si>
    <t>Řídicí jednotka systému SALTO XS4 2.0 (On-line), CU42E0 XS4 2.0 Unit, v poloprůhledném krytu</t>
  </si>
  <si>
    <t>1995841582</t>
  </si>
  <si>
    <t>CU4200</t>
  </si>
  <si>
    <t>Řídicí jednotka systému SALTO XS4 2.0 (Off-line/rozšiř.), CU4200 XS4 2.0 Unit, v poloprůhledném krytu</t>
  </si>
  <si>
    <t>1813797134</t>
  </si>
  <si>
    <t>EB750L00IMW48</t>
  </si>
  <si>
    <t>Elektronické kování XS4 One bez otvoru, základní, bílá čtečka, včetně kompletního příslušenství, online bezdrátová komunikace, funkce wireless BlueNet</t>
  </si>
  <si>
    <t>kpl</t>
  </si>
  <si>
    <t>718320084</t>
  </si>
  <si>
    <t>LE8P02</t>
  </si>
  <si>
    <t>Zadlab.zámek s blokací střelky, základní</t>
  </si>
  <si>
    <t>-1218214217</t>
  </si>
  <si>
    <t>CE8P0R00 IM</t>
  </si>
  <si>
    <t>Protiplech do zárubně dveří</t>
  </si>
  <si>
    <t>-1706172036</t>
  </si>
  <si>
    <t>GATEWAYW3C</t>
  </si>
  <si>
    <t>BLUEnet Wireless gateway PoE, White</t>
  </si>
  <si>
    <t>-336648880</t>
  </si>
  <si>
    <t>RFNODE3</t>
  </si>
  <si>
    <t>XS4 RF node for SALTO BLUEnet</t>
  </si>
  <si>
    <t>1502862532</t>
  </si>
  <si>
    <t>PCD04KB-50</t>
  </si>
  <si>
    <t>Bezkontaktní identifikační prvky pro systém SALTO</t>
  </si>
  <si>
    <t>-262404028</t>
  </si>
  <si>
    <t>PPD800</t>
  </si>
  <si>
    <t>Přenosný programátor zámků SALTO</t>
  </si>
  <si>
    <t>-1850895156</t>
  </si>
  <si>
    <t>EC90EN</t>
  </si>
  <si>
    <t>Kodér / updater karet pro systém SALTO</t>
  </si>
  <si>
    <t>1282887325</t>
  </si>
  <si>
    <t>SPAONLINE</t>
  </si>
  <si>
    <t>SW pro správu přístupového systému SALTO, web. rozhraní, ProAccess SPACE SW - Online</t>
  </si>
  <si>
    <t>-388181783</t>
  </si>
  <si>
    <t>acs.1001</t>
  </si>
  <si>
    <t>Server pro databázi ACS, hardware a software, včetně operačního systému a všech potřebných potřebných licencí na 5 let</t>
  </si>
  <si>
    <t>1137741725</t>
  </si>
  <si>
    <t>ADI.0035029.URS</t>
  </si>
  <si>
    <t>Elektromechanický hluboký samozamykací panikový zámek</t>
  </si>
  <si>
    <t>48402894</t>
  </si>
  <si>
    <t>ADI.0035060.URS</t>
  </si>
  <si>
    <t>10m propojovací kabel s konektorem pro el. zámky</t>
  </si>
  <si>
    <t>2109122528</t>
  </si>
  <si>
    <t>ADI.0035062.URS</t>
  </si>
  <si>
    <t>Kabelová zadlabavací průchodka (260x18x16mm)</t>
  </si>
  <si>
    <t>-296765930</t>
  </si>
  <si>
    <t>ADI.0035081.URS</t>
  </si>
  <si>
    <t>Dělený čtyřhran s přechodem z 9mm na 8mm</t>
  </si>
  <si>
    <t>-545700908</t>
  </si>
  <si>
    <t>ADI.0035046.URS</t>
  </si>
  <si>
    <t>Bezpečnostní kování VASSA/72, nerez/mat, klika/klika pro EL560, dělený čtyřhran</t>
  </si>
  <si>
    <t>1500231138</t>
  </si>
  <si>
    <t>783124384</t>
  </si>
  <si>
    <t>-1823321132</t>
  </si>
  <si>
    <t>ADI.0034065.URS</t>
  </si>
  <si>
    <t>Kamerový modul pro snímání a vyhodnocování RZ (SPZ), dosah do 6 m</t>
  </si>
  <si>
    <t>1002253714</t>
  </si>
  <si>
    <t>acs1001</t>
  </si>
  <si>
    <t>Wiegand interface module pro NEDAP ANPR</t>
  </si>
  <si>
    <t>-1079338247</t>
  </si>
  <si>
    <t>742240001</t>
  </si>
  <si>
    <t>Montáž čtečky karet k elektronické kontrole vstupu</t>
  </si>
  <si>
    <t>1881844029</t>
  </si>
  <si>
    <t>742240003</t>
  </si>
  <si>
    <t>Montáž bezkontaktní čipové karty k elektronické kontrole vstupu</t>
  </si>
  <si>
    <t>793994362</t>
  </si>
  <si>
    <t>742240005</t>
  </si>
  <si>
    <t>Montáž řídící jednotky pro připojení čteček k elektronické kontrole vstupu</t>
  </si>
  <si>
    <t>-1539394039</t>
  </si>
  <si>
    <t>742240006</t>
  </si>
  <si>
    <t>Montáž klávesnicové čtečky USB k PC pro načítání karet do programu</t>
  </si>
  <si>
    <t>-197622256</t>
  </si>
  <si>
    <t>742240007</t>
  </si>
  <si>
    <t>Montáž ovládacího scriptu k elektronické kontrole vstupu</t>
  </si>
  <si>
    <t>991201679</t>
  </si>
  <si>
    <t>742240008</t>
  </si>
  <si>
    <t>Montáž spínavého zdroje s krytem 12V, 3,5 A s akumulátorem 12V/17 Ah k elektronické kontrole vstupu</t>
  </si>
  <si>
    <t>1741678805</t>
  </si>
  <si>
    <t>742240022</t>
  </si>
  <si>
    <t>Přístupového softwaru k dodanému HW, multilicence</t>
  </si>
  <si>
    <t>1968809475</t>
  </si>
  <si>
    <t>742240023</t>
  </si>
  <si>
    <t>Nastavení PC k elektronické kontrole vstupu</t>
  </si>
  <si>
    <t>765292481</t>
  </si>
  <si>
    <t>-527823453</t>
  </si>
  <si>
    <t>-14710721</t>
  </si>
  <si>
    <t>1644700053</t>
  </si>
  <si>
    <t>-1778315903</t>
  </si>
  <si>
    <t>1312556791</t>
  </si>
  <si>
    <t>-664804801</t>
  </si>
  <si>
    <t>-1442633591</t>
  </si>
  <si>
    <t>-525560512</t>
  </si>
  <si>
    <t>-1963201161</t>
  </si>
  <si>
    <t>-1650576392</t>
  </si>
  <si>
    <t>981280604</t>
  </si>
  <si>
    <t>-361114892</t>
  </si>
  <si>
    <t>34571004</t>
  </si>
  <si>
    <t>lišta elektroinstalační hranatá PVC 20x20mm</t>
  </si>
  <si>
    <t>1560405227</t>
  </si>
  <si>
    <t>742110041</t>
  </si>
  <si>
    <t>Montáž lišt vkládacích pro slaboproud</t>
  </si>
  <si>
    <t>-790060549</t>
  </si>
  <si>
    <t>1091182243</t>
  </si>
  <si>
    <t>1411486496</t>
  </si>
  <si>
    <t>-372408713</t>
  </si>
  <si>
    <t>1830346815</t>
  </si>
  <si>
    <t>1688493849</t>
  </si>
  <si>
    <t>-850780795</t>
  </si>
  <si>
    <t>1929176039</t>
  </si>
  <si>
    <t>-202018260</t>
  </si>
  <si>
    <t>127290693</t>
  </si>
  <si>
    <t>2104343978</t>
  </si>
  <si>
    <t>006 - AKT - Aktivní prvky počítačové sítě</t>
  </si>
  <si>
    <t>D01 - aktivní prvky počítačové sítě, UPS - dodávka</t>
  </si>
  <si>
    <t>D02 - aktivní prvky počítačové sítě, UPS - montáž</t>
  </si>
  <si>
    <t>aktivní prvky počítačové sítě, UPS - dodávka</t>
  </si>
  <si>
    <t>akt.1001</t>
  </si>
  <si>
    <t>Router, bezpečnostní brána, switch, 8x GbE LAN, 1x GbE WAN, 2x SFP+, IDS/IPS, DPI, propustnost 3,5Gbps, 1,3" displej, HDD slot (3,5"/2,5")</t>
  </si>
  <si>
    <t>-26623726</t>
  </si>
  <si>
    <t>akt.1002</t>
  </si>
  <si>
    <t>Switch, agregační, 28x 10G SFP+, 4x 25Gbit SFP28, 1,3" dotykový displej, 760Gbps, 565,44Mpps, kovové provedení</t>
  </si>
  <si>
    <t>-84190380</t>
  </si>
  <si>
    <t>akt.1003</t>
  </si>
  <si>
    <t>Optický modul, SFP+, single-mode, 10Gbit, sada 2 kusů</t>
  </si>
  <si>
    <t>1364977848</t>
  </si>
  <si>
    <t>akt.1004</t>
  </si>
  <si>
    <t>Záložní zdroj, redundantní, 950W, 1,3" displej, nepřetržitý monitoring</t>
  </si>
  <si>
    <t>-1035451055</t>
  </si>
  <si>
    <t>akt.1005</t>
  </si>
  <si>
    <t>Kabel, napájecí, černý, 1,5m</t>
  </si>
  <si>
    <t>1099940104</t>
  </si>
  <si>
    <t>akt.1006</t>
  </si>
  <si>
    <t>Switch, 48x Gbit LAN, 4x SFP+ port, 600W, PoE++, 802.3at/bt, dotykový displej</t>
  </si>
  <si>
    <t>-965733442</t>
  </si>
  <si>
    <t>akt.1007</t>
  </si>
  <si>
    <t>Switch, 24x Gbit LAN, 2x SFP+ port, 400W, PoE++, 802.3at/bt, dotykový displej</t>
  </si>
  <si>
    <t>601090500</t>
  </si>
  <si>
    <t>akt.1008</t>
  </si>
  <si>
    <t>Switch, 48x Gbit RJ45, 4x SFP+, dotykový displej, tiché chlazení</t>
  </si>
  <si>
    <t>-268967777</t>
  </si>
  <si>
    <t>akt.1009</t>
  </si>
  <si>
    <t>Switch, 24x Gbit RJ45, 2x SFP+, dotykový displej, tiché chlazení</t>
  </si>
  <si>
    <t>-1330264154</t>
  </si>
  <si>
    <t>akt.1010</t>
  </si>
  <si>
    <t>Access point, Hotspot, 2,4GHz, 5GHz, 802.11ac Wave2, MU-MIMO 4x4, vnitřní/venkovní</t>
  </si>
  <si>
    <t>1756360593</t>
  </si>
  <si>
    <t>310171</t>
  </si>
  <si>
    <t>UPS ZÁLOŽNÍ ZDROJ NAPÁJENÍ 2000VA/1800W</t>
  </si>
  <si>
    <t>346999484</t>
  </si>
  <si>
    <t>310938</t>
  </si>
  <si>
    <t>KOMUNIKAČNÍ SNMP KARTA, INTERNÍ</t>
  </si>
  <si>
    <t>308732153</t>
  </si>
  <si>
    <t>310952</t>
  </si>
  <si>
    <t>SADA PRO RACK MONTÁŽ PRO UPS</t>
  </si>
  <si>
    <t>-355191907</t>
  </si>
  <si>
    <t>aktivní prvky počítačové sítě, UPS - montáž</t>
  </si>
  <si>
    <t>-1257732403</t>
  </si>
  <si>
    <t>7595605140</t>
  </si>
  <si>
    <t>Montáž modulu SFP</t>
  </si>
  <si>
    <t>411394119</t>
  </si>
  <si>
    <t>7595605170</t>
  </si>
  <si>
    <t>Montáž routeru (směrovače), switche (přepínače) a huby (rozbočovače) instalace a konfigurace routeru upevněného expertní</t>
  </si>
  <si>
    <t>-2000600997</t>
  </si>
  <si>
    <t>7595605195</t>
  </si>
  <si>
    <t>Montáž routeru (směrovače), switche (přepínače) a huby (rozbočovače) instalace a konfigurace Wi-Fi AP</t>
  </si>
  <si>
    <t>-715218270</t>
  </si>
  <si>
    <t>7595605200</t>
  </si>
  <si>
    <t>Montáž routeru (směrovače), switche (přepínače) a huby (rozbočovače) instalace a konfigurace Wi-Fi kontroleru</t>
  </si>
  <si>
    <t>-322033088</t>
  </si>
  <si>
    <t>7598035206</t>
  </si>
  <si>
    <t>Nastavení a konfigurace přenosové a datové sítě, např. firewall, switchů, routerů, modemů</t>
  </si>
  <si>
    <t>1285372595</t>
  </si>
  <si>
    <t>007 - grafická nadstavba</t>
  </si>
  <si>
    <t>D01 - grafická nadstavba, PC pro sledování CCTV - montáž</t>
  </si>
  <si>
    <t>D02 - grafická nadstavba, PC pro sledování CCTV - montáž</t>
  </si>
  <si>
    <t>grafická nadstavba, PC pro sledování CCTV - montáž</t>
  </si>
  <si>
    <t>gn.1001</t>
  </si>
  <si>
    <t>Pracovní stanice pro grafickou nadstavbu, minimální konfigurace: Intel Core i7 RAM 16GB, SSD 512GB, 2x digitální výstup pro monitor, klávesnice, myš, včetně operačního systému a všech potřebných potřebných licencí na 5 let</t>
  </si>
  <si>
    <t>2036806061</t>
  </si>
  <si>
    <t>Pol192</t>
  </si>
  <si>
    <t>Pracovní stanice pro recepci, minimální konfigurace: Intel Core i7 RAM 8GB, SSD 512GB, 2x digitální výstup pro monitor, klávesnice, myš, včetně operačního systému a všech potřebných potřebných licencí na 5 let</t>
  </si>
  <si>
    <t>450581191</t>
  </si>
  <si>
    <t>Pol193</t>
  </si>
  <si>
    <t>Pracovní stanice pro velín, minimální konfigurace: Intel Core i7 RAM 8GB, SSD 512GB, 2x digitální výstup pro monitor, klávesnice, myš, včetně operačního systému a všech potřebných potřebných licencí na 5 let</t>
  </si>
  <si>
    <t>300670022</t>
  </si>
  <si>
    <t>Pol194</t>
  </si>
  <si>
    <t>Pracovní stanice pro velín - sledování CCTV, minimální konfigurace: Intel Core i7 RAM 16GB, SSD 512GB, 3x digitální výstup pro monitor, klávesnice, myš, včetně operačního systému a všech potřebných potřebných licencí na 5 let</t>
  </si>
  <si>
    <t>2120948862</t>
  </si>
  <si>
    <t>SMT-2730PV</t>
  </si>
  <si>
    <t>LCD LED monitor, 27", Wisenet SMT-2730PV, HD 1920x1080, HDMI, kamera 2MP, 230V</t>
  </si>
  <si>
    <t>231650929</t>
  </si>
  <si>
    <t>SMT-4343</t>
  </si>
  <si>
    <t>LCD LED monitor, 43", Wisenet SMT-4343, UHD 4K, 3840x2160, 16:9, 1x HDMI, 1x DP, včetně držáku na zeď</t>
  </si>
  <si>
    <t>1240385395</t>
  </si>
  <si>
    <t>Pol199</t>
  </si>
  <si>
    <t>9SX1000I - On-line UPS Eaton řady 9SX 1/1fáze, 1000VA/900W, IEC zásuvky, Tower provedení, Výkon 1000VA/900W, Rozměry 160 x 252 x 387 mm, Hmotnost 14,8 kg, Výstup 6 x zásuvka IEC-320-C13</t>
  </si>
  <si>
    <t>1653859131</t>
  </si>
  <si>
    <t>Pol201</t>
  </si>
  <si>
    <t>software grafické nadstavby C4 pro integraci EPS, CCTV, PZTS a ACS, včteně licencí na 5 let, server i klient, včetně vypacování mapových podkladů</t>
  </si>
  <si>
    <t>1218042394</t>
  </si>
  <si>
    <t>ABS.0202052110</t>
  </si>
  <si>
    <t>C4-SW-CUESSS, kom.server pro 1x Esser SEI (IQ8Control C/M,IQ 8008)</t>
  </si>
  <si>
    <t>1824991486</t>
  </si>
  <si>
    <t>ABS.0202052021</t>
  </si>
  <si>
    <t>C4-SW-CUGXYS, komunikační server pro 1x GalaxyGxySmart - EZS</t>
  </si>
  <si>
    <t>-562572522</t>
  </si>
  <si>
    <t>ABS.0202052575</t>
  </si>
  <si>
    <t>C4-SW-CUHELIOS, 1x komunikátor Helios IP</t>
  </si>
  <si>
    <t>-1356364928</t>
  </si>
  <si>
    <t>ABS.0202052264</t>
  </si>
  <si>
    <t>C4-SW-CUSALTO, kom.ser.pro přístupový systém SALTO</t>
  </si>
  <si>
    <t>1830388706</t>
  </si>
  <si>
    <t>ABS.0202052379</t>
  </si>
  <si>
    <t>C4-SW-CUSAMSCCTV, komunikační server pro Hanwha Techwin</t>
  </si>
  <si>
    <t>1604310708</t>
  </si>
  <si>
    <t>742210081</t>
  </si>
  <si>
    <t>Montáž integračního modulu do PC nadstavby</t>
  </si>
  <si>
    <t>-1093141250</t>
  </si>
  <si>
    <t>742250001</t>
  </si>
  <si>
    <t>Montáž převodníkového driveru pro ústřednu EZS</t>
  </si>
  <si>
    <t>1466062759</t>
  </si>
  <si>
    <t>742250002</t>
  </si>
  <si>
    <t>Montáž převodníkového driveru pro ústřednu PZTS</t>
  </si>
  <si>
    <t>-1688187518</t>
  </si>
  <si>
    <t>742250011</t>
  </si>
  <si>
    <t>Montáž PC nadstavby grafického monitorovacího systému - implementace budovy</t>
  </si>
  <si>
    <t>386431601</t>
  </si>
  <si>
    <t>742250021</t>
  </si>
  <si>
    <t>Montáž grafického monitorovacího systému vizualizace symbolu</t>
  </si>
  <si>
    <t>772838563</t>
  </si>
  <si>
    <t>1694078379</t>
  </si>
  <si>
    <t>008 - hlavní kabelové trasy</t>
  </si>
  <si>
    <t>D01 - hlavní kabelové trasy - dodávka a montáž</t>
  </si>
  <si>
    <t>hlavní kabelové trasy - dodávka a montáž</t>
  </si>
  <si>
    <t>t.1001</t>
  </si>
  <si>
    <t>Kabelový žlab plný, rozměr 150x60mm, včetně montážního materiálu, závitové tyče, tvarovek, hmoždinek a spojovacího materiálu</t>
  </si>
  <si>
    <t>556526783</t>
  </si>
  <si>
    <t>741910414</t>
  </si>
  <si>
    <t>Montáž žlab kovový šířky do 250 mm bez víka</t>
  </si>
  <si>
    <t>126456161</t>
  </si>
  <si>
    <t>t.1002</t>
  </si>
  <si>
    <t>Kabelový žlab plný, rozměr 300x60mm, včetně montážního materiálu, závitové tyče, tvarovek, hmoždinek a spojovacího materiálu</t>
  </si>
  <si>
    <t>-1498784680</t>
  </si>
  <si>
    <t>741910415</t>
  </si>
  <si>
    <t>Montáž žlab kovový šířky do 500 mm bez víka</t>
  </si>
  <si>
    <t>-1244199368</t>
  </si>
  <si>
    <t>t.1003</t>
  </si>
  <si>
    <t>Kabelový žlab plný, rozměr 300x110mm, včetně montážního materiálu, závitové tyče, tvarovek, hmoždinek a spojovacího materiálu</t>
  </si>
  <si>
    <t>-218799668</t>
  </si>
  <si>
    <t>-905222609</t>
  </si>
  <si>
    <t>r.1004</t>
  </si>
  <si>
    <t>Kabelový žlab plný, rozměr 500x110mm, včetně montážního materiálu, závitové tyče, tvarovek, hmoždinek a spojovacího materiálu</t>
  </si>
  <si>
    <t>-1434405083</t>
  </si>
  <si>
    <t>1760212556</t>
  </si>
  <si>
    <t>t.1005</t>
  </si>
  <si>
    <t>Kabelový žlab plný, rozměr 150x60mm, certifikovaný kabelážní systémem s funkční schopností při požáru minimálně 30 minut třída funkčnosti P30-R nebo PH30-R, včetně montážního materiálu, závitové tyče, tvarovek, hmoždinek a spojovacího materiálu</t>
  </si>
  <si>
    <t>1906098601</t>
  </si>
  <si>
    <t>741910303</t>
  </si>
  <si>
    <t>Montáž rošt a lávka typová se stojinou,výložníky a odbočkami pozinkovaná - stoupačka</t>
  </si>
  <si>
    <t>-575945768</t>
  </si>
  <si>
    <t>t.1006</t>
  </si>
  <si>
    <t>Kabelový žlab plný, rozměr 300x60mm, certifikovaný kabelážní systémem s funkční schopností při požáru minimálně 30 minut třída funkčnosti P30-R nebo PH30-R, včetně montážního materiálu, závitové tyče, tvarovek, hmoždinek a spojovacího materiálu</t>
  </si>
  <si>
    <t>-2051125578</t>
  </si>
  <si>
    <t>886380283</t>
  </si>
  <si>
    <t>t.1007</t>
  </si>
  <si>
    <t>stoupací žebřík, rozměr 300x110mm, včetně montážního materiálu, závitové tyče, tvarovek, hmoždinek a spojovacího materiálu</t>
  </si>
  <si>
    <t>-857758313</t>
  </si>
  <si>
    <t>205718351</t>
  </si>
  <si>
    <t>t.1008</t>
  </si>
  <si>
    <t>stoupací žebřík, rozměr 500x110mm, včetně montážního materiálu, závitové tyče, tvarovek, hmoždinek a spojovacího materiálu</t>
  </si>
  <si>
    <t>-1870008017</t>
  </si>
  <si>
    <t>-1833726414</t>
  </si>
  <si>
    <t>t.1009</t>
  </si>
  <si>
    <t>stoupací žebřík, rozměr 300x60mm, certifikovaný kabelážní systémem s funkční schopností při požáru minimálně 30 minut třída funkčnosti P30-R nebo PH30-R, včetně montážního materiálu, závitové tyče, tvarovek, hmoždinek a spojovacího materiálu</t>
  </si>
  <si>
    <t>1526474594</t>
  </si>
  <si>
    <t>803937464</t>
  </si>
  <si>
    <t>741910341</t>
  </si>
  <si>
    <t>Montáž rošt a lávka atypická zesílená se zhotovením</t>
  </si>
  <si>
    <t>kg</t>
  </si>
  <si>
    <t>1719252899</t>
  </si>
  <si>
    <t>1003563</t>
  </si>
  <si>
    <t>spona pro uchycení kabelů 32-43mm</t>
  </si>
  <si>
    <t>1128544289</t>
  </si>
  <si>
    <t>742110161</t>
  </si>
  <si>
    <t>Montáž spony pro uchycení kabelů pro slaboproud</t>
  </si>
  <si>
    <t>195953202</t>
  </si>
  <si>
    <t>742190003</t>
  </si>
  <si>
    <t>Vyvazování kabeláže ve žlabech pro slaboproud</t>
  </si>
  <si>
    <t>-1523196817</t>
  </si>
  <si>
    <t>009 - ostatní</t>
  </si>
  <si>
    <t>D01 - ostatní</t>
  </si>
  <si>
    <t>D02 - trubkování v monolitické konstrukci – železobetonu</t>
  </si>
  <si>
    <t>D03 - koordinace, projektová dokumentace</t>
  </si>
  <si>
    <t>D04 - dodavatelská část</t>
  </si>
  <si>
    <t>468111121</t>
  </si>
  <si>
    <t>Frézování drážek pro vodiče ve stěnách z cihel včetně omítky do 3x3 cm</t>
  </si>
  <si>
    <t>46833352</t>
  </si>
  <si>
    <t>468111122</t>
  </si>
  <si>
    <t>Frézování drážek pro vodiče ve stěnách z cihel včetně omítky do 5x5 cm</t>
  </si>
  <si>
    <t>-2117609992</t>
  </si>
  <si>
    <t>468112121</t>
  </si>
  <si>
    <t>Frézování drážek pro vodiče ve stropech z cihel včetně omítky do 3x3 cm</t>
  </si>
  <si>
    <t>1664694671</t>
  </si>
  <si>
    <t>468113112</t>
  </si>
  <si>
    <t>Frézování drážek pro vodiče v podlahách z betonu do 5x5 cm</t>
  </si>
  <si>
    <t>-2064865747</t>
  </si>
  <si>
    <t>7491510070</t>
  </si>
  <si>
    <t>Protipožární a kabelové ucpávky Protipožární ucpávky a tmely prostupu kabelového pr.do 110 mm, do EI 90 min.</t>
  </si>
  <si>
    <t>-1337966587</t>
  </si>
  <si>
    <t>741910511</t>
  </si>
  <si>
    <t>Montáž se zhotovením konstrukce pro upevnění přístrojů do 5 kg</t>
  </si>
  <si>
    <t>906952342</t>
  </si>
  <si>
    <t>741910512</t>
  </si>
  <si>
    <t>Montáž se zhotovením konstrukce pro upevnění přístrojů přes 5 do 10 kg</t>
  </si>
  <si>
    <t>-1615185180</t>
  </si>
  <si>
    <t>741910513</t>
  </si>
  <si>
    <t>Montáž se zhotovením konstrukce pro upevnění přístrojů přes 10 do 50 kg</t>
  </si>
  <si>
    <t>410703820</t>
  </si>
  <si>
    <t>7491552012</t>
  </si>
  <si>
    <t>Montáž protipožárních ucpávek a tmelů protipožární ucpávka stěnou nebo stropem tloušťky do 50 cm, do EI 90 min.</t>
  </si>
  <si>
    <t>m2</t>
  </si>
  <si>
    <t>-114772108</t>
  </si>
  <si>
    <t>7491552030</t>
  </si>
  <si>
    <t>Montáž protipožárních ucpávek a tmelů protipožární nástřik do 2,5 cm na připravený podklad - prostup</t>
  </si>
  <si>
    <t>-546671511</t>
  </si>
  <si>
    <t>trubkování v monolitické konstrukci – železobetonu</t>
  </si>
  <si>
    <t>10.057.783</t>
  </si>
  <si>
    <t>Krabice vysoká do betonu</t>
  </si>
  <si>
    <t>449585006</t>
  </si>
  <si>
    <t>10.057.784</t>
  </si>
  <si>
    <t>Víčko krabice do betonu</t>
  </si>
  <si>
    <t>-93135892</t>
  </si>
  <si>
    <t>10.028.008</t>
  </si>
  <si>
    <t>Podpěra krabice do betonu</t>
  </si>
  <si>
    <t>213904766</t>
  </si>
  <si>
    <t>10.057.785</t>
  </si>
  <si>
    <t>Spodek KBS-2 krabice do betonu</t>
  </si>
  <si>
    <t>-2061027664</t>
  </si>
  <si>
    <t>1183477</t>
  </si>
  <si>
    <t>KONCOVKA PRO TRUBKY DO BETONU 32</t>
  </si>
  <si>
    <t>1462639907</t>
  </si>
  <si>
    <t>eps.6001</t>
  </si>
  <si>
    <t>trubka elektroinstalační ohebná z PVC (EN) 2332 včetně instalace v bednění před betonáží</t>
  </si>
  <si>
    <t>-1870330849</t>
  </si>
  <si>
    <t>eps.6002</t>
  </si>
  <si>
    <t>montáž trubkování v monolitické konstrukci – železobetonu</t>
  </si>
  <si>
    <t>159013797</t>
  </si>
  <si>
    <t>koordinace, projektová dokumentace</t>
  </si>
  <si>
    <t>013254000</t>
  </si>
  <si>
    <t>Dokumentace skutečného provedení stavby</t>
  </si>
  <si>
    <t>HZS</t>
  </si>
  <si>
    <t>1024</t>
  </si>
  <si>
    <t>-2098047469</t>
  </si>
  <si>
    <t>013294000</t>
  </si>
  <si>
    <t>Ostatní dokumentace - dílenská dokumentace dodavatele stavby</t>
  </si>
  <si>
    <t>-171747484</t>
  </si>
  <si>
    <t>092103001</t>
  </si>
  <si>
    <t>Náklady na zkušební provoz</t>
  </si>
  <si>
    <t>375807804</t>
  </si>
  <si>
    <t>dodavatelská část</t>
  </si>
  <si>
    <t>R.0001</t>
  </si>
  <si>
    <t>Dodavatelská část – dodavatelská dokumentace, funkční testy všech komponentů, revize, školení obsluhy, uživatelské manuály, zkušební provoz, předávací protokol, dokumentace skutečného provedení stavby, projektové řízení, koordinace s ostatními profesemi</t>
  </si>
  <si>
    <t>-1491718677</t>
  </si>
  <si>
    <t>R.0002</t>
  </si>
  <si>
    <t>Dodavatelská část – drobný montážní materiál, pomocné zednické práce, prostupy, výkopy, doprava osob a materiálu</t>
  </si>
  <si>
    <t>1930777522</t>
  </si>
  <si>
    <t>R.0003</t>
  </si>
  <si>
    <t>Dodavatelská část – montáž, stavební přípomocné práce, zapojení, oživení, programování všech systémů, koodinace kabelových tras</t>
  </si>
  <si>
    <t>-2049904805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</si>
</sst>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19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19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26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19</v>
      </c>
      <c r="AK17" s="25" t="s">
        <v>24</v>
      </c>
      <c r="AN17" s="22" t="s">
        <v>1</v>
      </c>
      <c r="AR17" s="18"/>
      <c r="BS17" s="15" t="s">
        <v>27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28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19</v>
      </c>
      <c r="AK20" s="25" t="s">
        <v>24</v>
      </c>
      <c r="AN20" s="22" t="s">
        <v>1</v>
      </c>
      <c r="AR20" s="18"/>
      <c r="BS20" s="15" t="s">
        <v>27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29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13806951.859999999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31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32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33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34</v>
      </c>
      <c r="E29" s="3"/>
      <c r="F29" s="25" t="s">
        <v>35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13806951.859999999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2899459.8900000001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36</v>
      </c>
      <c r="G30" s="3"/>
      <c r="H30" s="3"/>
      <c r="I30" s="3"/>
      <c r="J30" s="3"/>
      <c r="K30" s="3"/>
      <c r="L30" s="3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37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38</v>
      </c>
      <c r="G32" s="3"/>
      <c r="H32" s="3"/>
      <c r="I32" s="3"/>
      <c r="J32" s="3"/>
      <c r="K32" s="3"/>
      <c r="L32" s="3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39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41</v>
      </c>
      <c r="U35" s="39"/>
      <c r="V35" s="39"/>
      <c r="W35" s="39"/>
      <c r="X35" s="41" t="s">
        <v>42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16706411.75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44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45</v>
      </c>
      <c r="AI60" s="31"/>
      <c r="AJ60" s="31"/>
      <c r="AK60" s="31"/>
      <c r="AL60" s="31"/>
      <c r="AM60" s="47" t="s">
        <v>46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47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48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45</v>
      </c>
      <c r="AI75" s="31"/>
      <c r="AJ75" s="31"/>
      <c r="AK75" s="31"/>
      <c r="AL75" s="31"/>
      <c r="AM75" s="47" t="s">
        <v>46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DUSP_SO02_D146_SLP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Novostavba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27. 11. 2022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50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51</v>
      </c>
      <c r="D92" s="69"/>
      <c r="E92" s="69"/>
      <c r="F92" s="69"/>
      <c r="G92" s="69"/>
      <c r="H92" s="70"/>
      <c r="I92" s="71" t="s">
        <v>52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53</v>
      </c>
      <c r="AH92" s="69"/>
      <c r="AI92" s="69"/>
      <c r="AJ92" s="69"/>
      <c r="AK92" s="69"/>
      <c r="AL92" s="69"/>
      <c r="AM92" s="69"/>
      <c r="AN92" s="71" t="s">
        <v>54</v>
      </c>
      <c r="AO92" s="69"/>
      <c r="AP92" s="73"/>
      <c r="AQ92" s="74" t="s">
        <v>55</v>
      </c>
      <c r="AR92" s="29"/>
      <c r="AS92" s="75" t="s">
        <v>56</v>
      </c>
      <c r="AT92" s="76" t="s">
        <v>57</v>
      </c>
      <c r="AU92" s="76" t="s">
        <v>58</v>
      </c>
      <c r="AV92" s="76" t="s">
        <v>59</v>
      </c>
      <c r="AW92" s="76" t="s">
        <v>60</v>
      </c>
      <c r="AX92" s="76" t="s">
        <v>61</v>
      </c>
      <c r="AY92" s="76" t="s">
        <v>62</v>
      </c>
      <c r="AZ92" s="76" t="s">
        <v>63</v>
      </c>
      <c r="BA92" s="76" t="s">
        <v>64</v>
      </c>
      <c r="BB92" s="76" t="s">
        <v>65</v>
      </c>
      <c r="BC92" s="76" t="s">
        <v>66</v>
      </c>
      <c r="BD92" s="77" t="s">
        <v>67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68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ROUND(SUM(AG95:AG103),2)</f>
        <v>13806951.859999999</v>
      </c>
      <c r="AH94" s="84"/>
      <c r="AI94" s="84"/>
      <c r="AJ94" s="84"/>
      <c r="AK94" s="84"/>
      <c r="AL94" s="84"/>
      <c r="AM94" s="84"/>
      <c r="AN94" s="85">
        <f>SUM(AG94,AT94)</f>
        <v>16706411.75</v>
      </c>
      <c r="AO94" s="85"/>
      <c r="AP94" s="85"/>
      <c r="AQ94" s="86" t="s">
        <v>1</v>
      </c>
      <c r="AR94" s="81"/>
      <c r="AS94" s="87">
        <f>ROUND(SUM(AS95:AS103),2)</f>
        <v>0</v>
      </c>
      <c r="AT94" s="88">
        <f>ROUND(SUM(AV94:AW94),2)</f>
        <v>2899459.8900000001</v>
      </c>
      <c r="AU94" s="89">
        <f>ROUND(SUM(AU95:AU103),5)</f>
        <v>6565.9530000000004</v>
      </c>
      <c r="AV94" s="88">
        <f>ROUND(AZ94*L29,2)</f>
        <v>2899459.8900000001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ROUND(SUM(AZ95:AZ103),2)</f>
        <v>13806951.859999999</v>
      </c>
      <c r="BA94" s="88">
        <f>ROUND(SUM(BA95:BA103),2)</f>
        <v>0</v>
      </c>
      <c r="BB94" s="88">
        <f>ROUND(SUM(BB95:BB103),2)</f>
        <v>0</v>
      </c>
      <c r="BC94" s="88">
        <f>ROUND(SUM(BC95:BC103),2)</f>
        <v>0</v>
      </c>
      <c r="BD94" s="90">
        <f>ROUND(SUM(BD95:BD103),2)</f>
        <v>0</v>
      </c>
      <c r="BE94" s="6"/>
      <c r="BS94" s="91" t="s">
        <v>69</v>
      </c>
      <c r="BT94" s="91" t="s">
        <v>70</v>
      </c>
      <c r="BU94" s="92" t="s">
        <v>71</v>
      </c>
      <c r="BV94" s="91" t="s">
        <v>72</v>
      </c>
      <c r="BW94" s="91" t="s">
        <v>4</v>
      </c>
      <c r="BX94" s="91" t="s">
        <v>73</v>
      </c>
      <c r="CL94" s="91" t="s">
        <v>1</v>
      </c>
    </row>
    <row r="95" s="7" customFormat="1" ht="16.5" customHeight="1">
      <c r="A95" s="93" t="s">
        <v>74</v>
      </c>
      <c r="B95" s="94"/>
      <c r="C95" s="95"/>
      <c r="D95" s="96" t="s">
        <v>75</v>
      </c>
      <c r="E95" s="96"/>
      <c r="F95" s="96"/>
      <c r="G95" s="96"/>
      <c r="H95" s="96"/>
      <c r="I95" s="97"/>
      <c r="J95" s="96" t="s">
        <v>76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'001 - SK - Strukturovaná ...'!J30</f>
        <v>3371293.2000000002</v>
      </c>
      <c r="AH95" s="97"/>
      <c r="AI95" s="97"/>
      <c r="AJ95" s="97"/>
      <c r="AK95" s="97"/>
      <c r="AL95" s="97"/>
      <c r="AM95" s="97"/>
      <c r="AN95" s="98">
        <f>SUM(AG95,AT95)</f>
        <v>4079264.77</v>
      </c>
      <c r="AO95" s="97"/>
      <c r="AP95" s="97"/>
      <c r="AQ95" s="99" t="s">
        <v>77</v>
      </c>
      <c r="AR95" s="94"/>
      <c r="AS95" s="100">
        <v>0</v>
      </c>
      <c r="AT95" s="101">
        <f>ROUND(SUM(AV95:AW95),2)</f>
        <v>707971.56999999995</v>
      </c>
      <c r="AU95" s="102">
        <f>'001 - SK - Strukturovaná ...'!P125</f>
        <v>3210.9720000000002</v>
      </c>
      <c r="AV95" s="101">
        <f>'001 - SK - Strukturovaná ...'!J33</f>
        <v>707971.56999999995</v>
      </c>
      <c r="AW95" s="101">
        <f>'001 - SK - Strukturovaná ...'!J34</f>
        <v>0</v>
      </c>
      <c r="AX95" s="101">
        <f>'001 - SK - Strukturovaná ...'!J35</f>
        <v>0</v>
      </c>
      <c r="AY95" s="101">
        <f>'001 - SK - Strukturovaná ...'!J36</f>
        <v>0</v>
      </c>
      <c r="AZ95" s="101">
        <f>'001 - SK - Strukturovaná ...'!F33</f>
        <v>3371293.2000000002</v>
      </c>
      <c r="BA95" s="101">
        <f>'001 - SK - Strukturovaná ...'!F34</f>
        <v>0</v>
      </c>
      <c r="BB95" s="101">
        <f>'001 - SK - Strukturovaná ...'!F35</f>
        <v>0</v>
      </c>
      <c r="BC95" s="101">
        <f>'001 - SK - Strukturovaná ...'!F36</f>
        <v>0</v>
      </c>
      <c r="BD95" s="103">
        <f>'001 - SK - Strukturovaná ...'!F37</f>
        <v>0</v>
      </c>
      <c r="BE95" s="7"/>
      <c r="BT95" s="104" t="s">
        <v>78</v>
      </c>
      <c r="BV95" s="104" t="s">
        <v>72</v>
      </c>
      <c r="BW95" s="104" t="s">
        <v>79</v>
      </c>
      <c r="BX95" s="104" t="s">
        <v>4</v>
      </c>
      <c r="CL95" s="104" t="s">
        <v>1</v>
      </c>
      <c r="CM95" s="104" t="s">
        <v>80</v>
      </c>
    </row>
    <row r="96" s="7" customFormat="1" ht="16.5" customHeight="1">
      <c r="A96" s="93" t="s">
        <v>74</v>
      </c>
      <c r="B96" s="94"/>
      <c r="C96" s="95"/>
      <c r="D96" s="96" t="s">
        <v>81</v>
      </c>
      <c r="E96" s="96"/>
      <c r="F96" s="96"/>
      <c r="G96" s="96"/>
      <c r="H96" s="96"/>
      <c r="I96" s="97"/>
      <c r="J96" s="96" t="s">
        <v>82</v>
      </c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8">
        <f>'002 - CCTV – kamerový systém'!J30</f>
        <v>1226837.4399999999</v>
      </c>
      <c r="AH96" s="97"/>
      <c r="AI96" s="97"/>
      <c r="AJ96" s="97"/>
      <c r="AK96" s="97"/>
      <c r="AL96" s="97"/>
      <c r="AM96" s="97"/>
      <c r="AN96" s="98">
        <f>SUM(AG96,AT96)</f>
        <v>1484473.2999999998</v>
      </c>
      <c r="AO96" s="97"/>
      <c r="AP96" s="97"/>
      <c r="AQ96" s="99" t="s">
        <v>77</v>
      </c>
      <c r="AR96" s="94"/>
      <c r="AS96" s="100">
        <v>0</v>
      </c>
      <c r="AT96" s="101">
        <f>ROUND(SUM(AV96:AW96),2)</f>
        <v>257635.85999999999</v>
      </c>
      <c r="AU96" s="102">
        <f>'002 - CCTV – kamerový systém'!P120</f>
        <v>544.67499999999995</v>
      </c>
      <c r="AV96" s="101">
        <f>'002 - CCTV – kamerový systém'!J33</f>
        <v>257635.85999999999</v>
      </c>
      <c r="AW96" s="101">
        <f>'002 - CCTV – kamerový systém'!J34</f>
        <v>0</v>
      </c>
      <c r="AX96" s="101">
        <f>'002 - CCTV – kamerový systém'!J35</f>
        <v>0</v>
      </c>
      <c r="AY96" s="101">
        <f>'002 - CCTV – kamerový systém'!J36</f>
        <v>0</v>
      </c>
      <c r="AZ96" s="101">
        <f>'002 - CCTV – kamerový systém'!F33</f>
        <v>1226837.4399999999</v>
      </c>
      <c r="BA96" s="101">
        <f>'002 - CCTV – kamerový systém'!F34</f>
        <v>0</v>
      </c>
      <c r="BB96" s="101">
        <f>'002 - CCTV – kamerový systém'!F35</f>
        <v>0</v>
      </c>
      <c r="BC96" s="101">
        <f>'002 - CCTV – kamerový systém'!F36</f>
        <v>0</v>
      </c>
      <c r="BD96" s="103">
        <f>'002 - CCTV – kamerový systém'!F37</f>
        <v>0</v>
      </c>
      <c r="BE96" s="7"/>
      <c r="BT96" s="104" t="s">
        <v>78</v>
      </c>
      <c r="BV96" s="104" t="s">
        <v>72</v>
      </c>
      <c r="BW96" s="104" t="s">
        <v>83</v>
      </c>
      <c r="BX96" s="104" t="s">
        <v>4</v>
      </c>
      <c r="CL96" s="104" t="s">
        <v>1</v>
      </c>
      <c r="CM96" s="104" t="s">
        <v>80</v>
      </c>
    </row>
    <row r="97" s="7" customFormat="1" ht="16.5" customHeight="1">
      <c r="A97" s="93" t="s">
        <v>74</v>
      </c>
      <c r="B97" s="94"/>
      <c r="C97" s="95"/>
      <c r="D97" s="96" t="s">
        <v>84</v>
      </c>
      <c r="E97" s="96"/>
      <c r="F97" s="96"/>
      <c r="G97" s="96"/>
      <c r="H97" s="96"/>
      <c r="I97" s="97"/>
      <c r="J97" s="96" t="s">
        <v>85</v>
      </c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8">
        <f>'003 - INT, TÚ - interkom,...'!J30</f>
        <v>933684.5</v>
      </c>
      <c r="AH97" s="97"/>
      <c r="AI97" s="97"/>
      <c r="AJ97" s="97"/>
      <c r="AK97" s="97"/>
      <c r="AL97" s="97"/>
      <c r="AM97" s="97"/>
      <c r="AN97" s="98">
        <f>SUM(AG97,AT97)</f>
        <v>1129758.25</v>
      </c>
      <c r="AO97" s="97"/>
      <c r="AP97" s="97"/>
      <c r="AQ97" s="99" t="s">
        <v>77</v>
      </c>
      <c r="AR97" s="94"/>
      <c r="AS97" s="100">
        <v>0</v>
      </c>
      <c r="AT97" s="101">
        <f>ROUND(SUM(AV97:AW97),2)</f>
        <v>196073.75</v>
      </c>
      <c r="AU97" s="102">
        <f>'003 - INT, TÚ - interkom,...'!P119</f>
        <v>180.559</v>
      </c>
      <c r="AV97" s="101">
        <f>'003 - INT, TÚ - interkom,...'!J33</f>
        <v>196073.75</v>
      </c>
      <c r="AW97" s="101">
        <f>'003 - INT, TÚ - interkom,...'!J34</f>
        <v>0</v>
      </c>
      <c r="AX97" s="101">
        <f>'003 - INT, TÚ - interkom,...'!J35</f>
        <v>0</v>
      </c>
      <c r="AY97" s="101">
        <f>'003 - INT, TÚ - interkom,...'!J36</f>
        <v>0</v>
      </c>
      <c r="AZ97" s="101">
        <f>'003 - INT, TÚ - interkom,...'!F33</f>
        <v>933684.5</v>
      </c>
      <c r="BA97" s="101">
        <f>'003 - INT, TÚ - interkom,...'!F34</f>
        <v>0</v>
      </c>
      <c r="BB97" s="101">
        <f>'003 - INT, TÚ - interkom,...'!F35</f>
        <v>0</v>
      </c>
      <c r="BC97" s="101">
        <f>'003 - INT, TÚ - interkom,...'!F36</f>
        <v>0</v>
      </c>
      <c r="BD97" s="103">
        <f>'003 - INT, TÚ - interkom,...'!F37</f>
        <v>0</v>
      </c>
      <c r="BE97" s="7"/>
      <c r="BT97" s="104" t="s">
        <v>78</v>
      </c>
      <c r="BV97" s="104" t="s">
        <v>72</v>
      </c>
      <c r="BW97" s="104" t="s">
        <v>86</v>
      </c>
      <c r="BX97" s="104" t="s">
        <v>4</v>
      </c>
      <c r="CL97" s="104" t="s">
        <v>1</v>
      </c>
      <c r="CM97" s="104" t="s">
        <v>80</v>
      </c>
    </row>
    <row r="98" s="7" customFormat="1" ht="24.75" customHeight="1">
      <c r="A98" s="93" t="s">
        <v>74</v>
      </c>
      <c r="B98" s="94"/>
      <c r="C98" s="95"/>
      <c r="D98" s="96" t="s">
        <v>87</v>
      </c>
      <c r="E98" s="96"/>
      <c r="F98" s="96"/>
      <c r="G98" s="96"/>
      <c r="H98" s="96"/>
      <c r="I98" s="97"/>
      <c r="J98" s="96" t="s">
        <v>88</v>
      </c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8">
        <f>'004 - PZTS - Poplachový z...'!J30</f>
        <v>1052631.8899999999</v>
      </c>
      <c r="AH98" s="97"/>
      <c r="AI98" s="97"/>
      <c r="AJ98" s="97"/>
      <c r="AK98" s="97"/>
      <c r="AL98" s="97"/>
      <c r="AM98" s="97"/>
      <c r="AN98" s="98">
        <f>SUM(AG98,AT98)</f>
        <v>1273684.5899999999</v>
      </c>
      <c r="AO98" s="97"/>
      <c r="AP98" s="97"/>
      <c r="AQ98" s="99" t="s">
        <v>77</v>
      </c>
      <c r="AR98" s="94"/>
      <c r="AS98" s="100">
        <v>0</v>
      </c>
      <c r="AT98" s="101">
        <f>ROUND(SUM(AV98:AW98),2)</f>
        <v>221052.70000000001</v>
      </c>
      <c r="AU98" s="102">
        <f>'004 - PZTS - Poplachový z...'!P120</f>
        <v>845.33999999999992</v>
      </c>
      <c r="AV98" s="101">
        <f>'004 - PZTS - Poplachový z...'!J33</f>
        <v>221052.70000000001</v>
      </c>
      <c r="AW98" s="101">
        <f>'004 - PZTS - Poplachový z...'!J34</f>
        <v>0</v>
      </c>
      <c r="AX98" s="101">
        <f>'004 - PZTS - Poplachový z...'!J35</f>
        <v>0</v>
      </c>
      <c r="AY98" s="101">
        <f>'004 - PZTS - Poplachový z...'!J36</f>
        <v>0</v>
      </c>
      <c r="AZ98" s="101">
        <f>'004 - PZTS - Poplachový z...'!F33</f>
        <v>1052631.8899999999</v>
      </c>
      <c r="BA98" s="101">
        <f>'004 - PZTS - Poplachový z...'!F34</f>
        <v>0</v>
      </c>
      <c r="BB98" s="101">
        <f>'004 - PZTS - Poplachový z...'!F35</f>
        <v>0</v>
      </c>
      <c r="BC98" s="101">
        <f>'004 - PZTS - Poplachový z...'!F36</f>
        <v>0</v>
      </c>
      <c r="BD98" s="103">
        <f>'004 - PZTS - Poplachový z...'!F37</f>
        <v>0</v>
      </c>
      <c r="BE98" s="7"/>
      <c r="BT98" s="104" t="s">
        <v>78</v>
      </c>
      <c r="BV98" s="104" t="s">
        <v>72</v>
      </c>
      <c r="BW98" s="104" t="s">
        <v>89</v>
      </c>
      <c r="BX98" s="104" t="s">
        <v>4</v>
      </c>
      <c r="CL98" s="104" t="s">
        <v>1</v>
      </c>
      <c r="CM98" s="104" t="s">
        <v>80</v>
      </c>
    </row>
    <row r="99" s="7" customFormat="1" ht="24.75" customHeight="1">
      <c r="A99" s="93" t="s">
        <v>74</v>
      </c>
      <c r="B99" s="94"/>
      <c r="C99" s="95"/>
      <c r="D99" s="96" t="s">
        <v>90</v>
      </c>
      <c r="E99" s="96"/>
      <c r="F99" s="96"/>
      <c r="G99" s="96"/>
      <c r="H99" s="96"/>
      <c r="I99" s="97"/>
      <c r="J99" s="96" t="s">
        <v>91</v>
      </c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8">
        <f>'005 - ACS-EKV - Systém el...'!J30</f>
        <v>2695586</v>
      </c>
      <c r="AH99" s="97"/>
      <c r="AI99" s="97"/>
      <c r="AJ99" s="97"/>
      <c r="AK99" s="97"/>
      <c r="AL99" s="97"/>
      <c r="AM99" s="97"/>
      <c r="AN99" s="98">
        <f>SUM(AG99,AT99)</f>
        <v>3261659.0600000001</v>
      </c>
      <c r="AO99" s="97"/>
      <c r="AP99" s="97"/>
      <c r="AQ99" s="99" t="s">
        <v>77</v>
      </c>
      <c r="AR99" s="94"/>
      <c r="AS99" s="100">
        <v>0</v>
      </c>
      <c r="AT99" s="101">
        <f>ROUND(SUM(AV99:AW99),2)</f>
        <v>566073.06000000006</v>
      </c>
      <c r="AU99" s="102">
        <f>'005 - ACS-EKV - Systém el...'!P120</f>
        <v>991.34699999999998</v>
      </c>
      <c r="AV99" s="101">
        <f>'005 - ACS-EKV - Systém el...'!J33</f>
        <v>566073.06000000006</v>
      </c>
      <c r="AW99" s="101">
        <f>'005 - ACS-EKV - Systém el...'!J34</f>
        <v>0</v>
      </c>
      <c r="AX99" s="101">
        <f>'005 - ACS-EKV - Systém el...'!J35</f>
        <v>0</v>
      </c>
      <c r="AY99" s="101">
        <f>'005 - ACS-EKV - Systém el...'!J36</f>
        <v>0</v>
      </c>
      <c r="AZ99" s="101">
        <f>'005 - ACS-EKV - Systém el...'!F33</f>
        <v>2695586</v>
      </c>
      <c r="BA99" s="101">
        <f>'005 - ACS-EKV - Systém el...'!F34</f>
        <v>0</v>
      </c>
      <c r="BB99" s="101">
        <f>'005 - ACS-EKV - Systém el...'!F35</f>
        <v>0</v>
      </c>
      <c r="BC99" s="101">
        <f>'005 - ACS-EKV - Systém el...'!F36</f>
        <v>0</v>
      </c>
      <c r="BD99" s="103">
        <f>'005 - ACS-EKV - Systém el...'!F37</f>
        <v>0</v>
      </c>
      <c r="BE99" s="7"/>
      <c r="BT99" s="104" t="s">
        <v>78</v>
      </c>
      <c r="BV99" s="104" t="s">
        <v>72</v>
      </c>
      <c r="BW99" s="104" t="s">
        <v>92</v>
      </c>
      <c r="BX99" s="104" t="s">
        <v>4</v>
      </c>
      <c r="CL99" s="104" t="s">
        <v>1</v>
      </c>
      <c r="CM99" s="104" t="s">
        <v>80</v>
      </c>
    </row>
    <row r="100" s="7" customFormat="1" ht="16.5" customHeight="1">
      <c r="A100" s="93" t="s">
        <v>74</v>
      </c>
      <c r="B100" s="94"/>
      <c r="C100" s="95"/>
      <c r="D100" s="96" t="s">
        <v>93</v>
      </c>
      <c r="E100" s="96"/>
      <c r="F100" s="96"/>
      <c r="G100" s="96"/>
      <c r="H100" s="96"/>
      <c r="I100" s="97"/>
      <c r="J100" s="96" t="s">
        <v>94</v>
      </c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8">
        <f>'006 - AKT - Aktivní prvky...'!J30</f>
        <v>1063119</v>
      </c>
      <c r="AH100" s="97"/>
      <c r="AI100" s="97"/>
      <c r="AJ100" s="97"/>
      <c r="AK100" s="97"/>
      <c r="AL100" s="97"/>
      <c r="AM100" s="97"/>
      <c r="AN100" s="98">
        <f>SUM(AG100,AT100)</f>
        <v>1286373.99</v>
      </c>
      <c r="AO100" s="97"/>
      <c r="AP100" s="97"/>
      <c r="AQ100" s="99" t="s">
        <v>77</v>
      </c>
      <c r="AR100" s="94"/>
      <c r="AS100" s="100">
        <v>0</v>
      </c>
      <c r="AT100" s="101">
        <f>ROUND(SUM(AV100:AW100),2)</f>
        <v>223254.98999999999</v>
      </c>
      <c r="AU100" s="102">
        <f>'006 - AKT - Aktivní prvky...'!P118</f>
        <v>69</v>
      </c>
      <c r="AV100" s="101">
        <f>'006 - AKT - Aktivní prvky...'!J33</f>
        <v>223254.98999999999</v>
      </c>
      <c r="AW100" s="101">
        <f>'006 - AKT - Aktivní prvky...'!J34</f>
        <v>0</v>
      </c>
      <c r="AX100" s="101">
        <f>'006 - AKT - Aktivní prvky...'!J35</f>
        <v>0</v>
      </c>
      <c r="AY100" s="101">
        <f>'006 - AKT - Aktivní prvky...'!J36</f>
        <v>0</v>
      </c>
      <c r="AZ100" s="101">
        <f>'006 - AKT - Aktivní prvky...'!F33</f>
        <v>1063119</v>
      </c>
      <c r="BA100" s="101">
        <f>'006 - AKT - Aktivní prvky...'!F34</f>
        <v>0</v>
      </c>
      <c r="BB100" s="101">
        <f>'006 - AKT - Aktivní prvky...'!F35</f>
        <v>0</v>
      </c>
      <c r="BC100" s="101">
        <f>'006 - AKT - Aktivní prvky...'!F36</f>
        <v>0</v>
      </c>
      <c r="BD100" s="103">
        <f>'006 - AKT - Aktivní prvky...'!F37</f>
        <v>0</v>
      </c>
      <c r="BE100" s="7"/>
      <c r="BT100" s="104" t="s">
        <v>78</v>
      </c>
      <c r="BV100" s="104" t="s">
        <v>72</v>
      </c>
      <c r="BW100" s="104" t="s">
        <v>95</v>
      </c>
      <c r="BX100" s="104" t="s">
        <v>4</v>
      </c>
      <c r="CL100" s="104" t="s">
        <v>1</v>
      </c>
      <c r="CM100" s="104" t="s">
        <v>80</v>
      </c>
    </row>
    <row r="101" s="7" customFormat="1" ht="16.5" customHeight="1">
      <c r="A101" s="93" t="s">
        <v>74</v>
      </c>
      <c r="B101" s="94"/>
      <c r="C101" s="95"/>
      <c r="D101" s="96" t="s">
        <v>96</v>
      </c>
      <c r="E101" s="96"/>
      <c r="F101" s="96"/>
      <c r="G101" s="96"/>
      <c r="H101" s="96"/>
      <c r="I101" s="97"/>
      <c r="J101" s="96" t="s">
        <v>97</v>
      </c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8">
        <f>'007 - grafická nadstavba'!J30</f>
        <v>691775.82999999996</v>
      </c>
      <c r="AH101" s="97"/>
      <c r="AI101" s="97"/>
      <c r="AJ101" s="97"/>
      <c r="AK101" s="97"/>
      <c r="AL101" s="97"/>
      <c r="AM101" s="97"/>
      <c r="AN101" s="98">
        <f>SUM(AG101,AT101)</f>
        <v>837048.75</v>
      </c>
      <c r="AO101" s="97"/>
      <c r="AP101" s="97"/>
      <c r="AQ101" s="99" t="s">
        <v>77</v>
      </c>
      <c r="AR101" s="94"/>
      <c r="AS101" s="100">
        <v>0</v>
      </c>
      <c r="AT101" s="101">
        <f>ROUND(SUM(AV101:AW101),2)</f>
        <v>145272.92000000001</v>
      </c>
      <c r="AU101" s="102">
        <f>'007 - grafická nadstavba'!P118</f>
        <v>120.59999999999999</v>
      </c>
      <c r="AV101" s="101">
        <f>'007 - grafická nadstavba'!J33</f>
        <v>145272.92000000001</v>
      </c>
      <c r="AW101" s="101">
        <f>'007 - grafická nadstavba'!J34</f>
        <v>0</v>
      </c>
      <c r="AX101" s="101">
        <f>'007 - grafická nadstavba'!J35</f>
        <v>0</v>
      </c>
      <c r="AY101" s="101">
        <f>'007 - grafická nadstavba'!J36</f>
        <v>0</v>
      </c>
      <c r="AZ101" s="101">
        <f>'007 - grafická nadstavba'!F33</f>
        <v>691775.82999999996</v>
      </c>
      <c r="BA101" s="101">
        <f>'007 - grafická nadstavba'!F34</f>
        <v>0</v>
      </c>
      <c r="BB101" s="101">
        <f>'007 - grafická nadstavba'!F35</f>
        <v>0</v>
      </c>
      <c r="BC101" s="101">
        <f>'007 - grafická nadstavba'!F36</f>
        <v>0</v>
      </c>
      <c r="BD101" s="103">
        <f>'007 - grafická nadstavba'!F37</f>
        <v>0</v>
      </c>
      <c r="BE101" s="7"/>
      <c r="BT101" s="104" t="s">
        <v>78</v>
      </c>
      <c r="BV101" s="104" t="s">
        <v>72</v>
      </c>
      <c r="BW101" s="104" t="s">
        <v>98</v>
      </c>
      <c r="BX101" s="104" t="s">
        <v>4</v>
      </c>
      <c r="CL101" s="104" t="s">
        <v>1</v>
      </c>
      <c r="CM101" s="104" t="s">
        <v>80</v>
      </c>
    </row>
    <row r="102" s="7" customFormat="1" ht="16.5" customHeight="1">
      <c r="A102" s="93" t="s">
        <v>74</v>
      </c>
      <c r="B102" s="94"/>
      <c r="C102" s="95"/>
      <c r="D102" s="96" t="s">
        <v>99</v>
      </c>
      <c r="E102" s="96"/>
      <c r="F102" s="96"/>
      <c r="G102" s="96"/>
      <c r="H102" s="96"/>
      <c r="I102" s="97"/>
      <c r="J102" s="96" t="s">
        <v>100</v>
      </c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8">
        <f>'008 - hlavní kabelové trasy'!J30</f>
        <v>863976</v>
      </c>
      <c r="AH102" s="97"/>
      <c r="AI102" s="97"/>
      <c r="AJ102" s="97"/>
      <c r="AK102" s="97"/>
      <c r="AL102" s="97"/>
      <c r="AM102" s="97"/>
      <c r="AN102" s="98">
        <f>SUM(AG102,AT102)</f>
        <v>1045410.96</v>
      </c>
      <c r="AO102" s="97"/>
      <c r="AP102" s="97"/>
      <c r="AQ102" s="99" t="s">
        <v>77</v>
      </c>
      <c r="AR102" s="94"/>
      <c r="AS102" s="100">
        <v>0</v>
      </c>
      <c r="AT102" s="101">
        <f>ROUND(SUM(AV102:AW102),2)</f>
        <v>181434.95999999999</v>
      </c>
      <c r="AU102" s="102">
        <f>'008 - hlavní kabelové trasy'!P117</f>
        <v>472.95999999999987</v>
      </c>
      <c r="AV102" s="101">
        <f>'008 - hlavní kabelové trasy'!J33</f>
        <v>181434.95999999999</v>
      </c>
      <c r="AW102" s="101">
        <f>'008 - hlavní kabelové trasy'!J34</f>
        <v>0</v>
      </c>
      <c r="AX102" s="101">
        <f>'008 - hlavní kabelové trasy'!J35</f>
        <v>0</v>
      </c>
      <c r="AY102" s="101">
        <f>'008 - hlavní kabelové trasy'!J36</f>
        <v>0</v>
      </c>
      <c r="AZ102" s="101">
        <f>'008 - hlavní kabelové trasy'!F33</f>
        <v>863976</v>
      </c>
      <c r="BA102" s="101">
        <f>'008 - hlavní kabelové trasy'!F34</f>
        <v>0</v>
      </c>
      <c r="BB102" s="101">
        <f>'008 - hlavní kabelové trasy'!F35</f>
        <v>0</v>
      </c>
      <c r="BC102" s="101">
        <f>'008 - hlavní kabelové trasy'!F36</f>
        <v>0</v>
      </c>
      <c r="BD102" s="103">
        <f>'008 - hlavní kabelové trasy'!F37</f>
        <v>0</v>
      </c>
      <c r="BE102" s="7"/>
      <c r="BT102" s="104" t="s">
        <v>78</v>
      </c>
      <c r="BV102" s="104" t="s">
        <v>72</v>
      </c>
      <c r="BW102" s="104" t="s">
        <v>101</v>
      </c>
      <c r="BX102" s="104" t="s">
        <v>4</v>
      </c>
      <c r="CL102" s="104" t="s">
        <v>1</v>
      </c>
      <c r="CM102" s="104" t="s">
        <v>80</v>
      </c>
    </row>
    <row r="103" s="7" customFormat="1" ht="16.5" customHeight="1">
      <c r="A103" s="93" t="s">
        <v>74</v>
      </c>
      <c r="B103" s="94"/>
      <c r="C103" s="95"/>
      <c r="D103" s="96" t="s">
        <v>102</v>
      </c>
      <c r="E103" s="96"/>
      <c r="F103" s="96"/>
      <c r="G103" s="96"/>
      <c r="H103" s="96"/>
      <c r="I103" s="97"/>
      <c r="J103" s="96" t="s">
        <v>103</v>
      </c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8">
        <f>'009 - ostatní'!J30</f>
        <v>1908048</v>
      </c>
      <c r="AH103" s="97"/>
      <c r="AI103" s="97"/>
      <c r="AJ103" s="97"/>
      <c r="AK103" s="97"/>
      <c r="AL103" s="97"/>
      <c r="AM103" s="97"/>
      <c r="AN103" s="98">
        <f>SUM(AG103,AT103)</f>
        <v>2308738.0800000001</v>
      </c>
      <c r="AO103" s="97"/>
      <c r="AP103" s="97"/>
      <c r="AQ103" s="99" t="s">
        <v>77</v>
      </c>
      <c r="AR103" s="94"/>
      <c r="AS103" s="105">
        <v>0</v>
      </c>
      <c r="AT103" s="106">
        <f>ROUND(SUM(AV103:AW103),2)</f>
        <v>400690.08000000002</v>
      </c>
      <c r="AU103" s="107">
        <f>'009 - ostatní'!P120</f>
        <v>130.5</v>
      </c>
      <c r="AV103" s="106">
        <f>'009 - ostatní'!J33</f>
        <v>400690.08000000002</v>
      </c>
      <c r="AW103" s="106">
        <f>'009 - ostatní'!J34</f>
        <v>0</v>
      </c>
      <c r="AX103" s="106">
        <f>'009 - ostatní'!J35</f>
        <v>0</v>
      </c>
      <c r="AY103" s="106">
        <f>'009 - ostatní'!J36</f>
        <v>0</v>
      </c>
      <c r="AZ103" s="106">
        <f>'009 - ostatní'!F33</f>
        <v>1908048</v>
      </c>
      <c r="BA103" s="106">
        <f>'009 - ostatní'!F34</f>
        <v>0</v>
      </c>
      <c r="BB103" s="106">
        <f>'009 - ostatní'!F35</f>
        <v>0</v>
      </c>
      <c r="BC103" s="106">
        <f>'009 - ostatní'!F36</f>
        <v>0</v>
      </c>
      <c r="BD103" s="108">
        <f>'009 - ostatní'!F37</f>
        <v>0</v>
      </c>
      <c r="BE103" s="7"/>
      <c r="BT103" s="104" t="s">
        <v>78</v>
      </c>
      <c r="BV103" s="104" t="s">
        <v>72</v>
      </c>
      <c r="BW103" s="104" t="s">
        <v>104</v>
      </c>
      <c r="BX103" s="104" t="s">
        <v>4</v>
      </c>
      <c r="CL103" s="104" t="s">
        <v>1</v>
      </c>
      <c r="CM103" s="104" t="s">
        <v>80</v>
      </c>
    </row>
    <row r="104" s="2" customFormat="1" ht="30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9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</row>
    <row r="105" s="2" customFormat="1" ht="6.96" customHeight="1">
      <c r="A105" s="28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29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</row>
  </sheetData>
  <mergeCells count="7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01 - SK - Strukturovaná ...'!C2" display="/"/>
    <hyperlink ref="A96" location="'002 - CCTV – kamerový systém'!C2" display="/"/>
    <hyperlink ref="A97" location="'003 - INT, TÚ - interkom,...'!C2" display="/"/>
    <hyperlink ref="A98" location="'004 - PZTS - Poplachový z...'!C2" display="/"/>
    <hyperlink ref="A99" location="'005 - ACS-EKV - Systém el...'!C2" display="/"/>
    <hyperlink ref="A100" location="'006 - AKT - Aktivní prvky...'!C2" display="/"/>
    <hyperlink ref="A101" location="'007 - grafická nadstavba'!C2" display="/"/>
    <hyperlink ref="A102" location="'008 - hlavní kabelové trasy'!C2" display="/"/>
    <hyperlink ref="A103" location="'009 - ostat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952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1908048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ROUND((SUM(BE120:BE147)),  2)</f>
        <v>1908048</v>
      </c>
      <c r="G33" s="28"/>
      <c r="H33" s="28"/>
      <c r="I33" s="118">
        <v>0.20999999999999999</v>
      </c>
      <c r="J33" s="117">
        <f>ROUND(((SUM(BE120:BE147))*I33),  2)</f>
        <v>400690.08000000002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ROUND((SUM(BF120:BF147)),  2)</f>
        <v>0</v>
      </c>
      <c r="G34" s="28"/>
      <c r="H34" s="28"/>
      <c r="I34" s="118">
        <v>0.14999999999999999</v>
      </c>
      <c r="J34" s="117">
        <f>ROUND(((SUM(BF120:BF147))*I34),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ROUND((SUM(BG120:BG147)),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ROUND((SUM(BH120:BH147)),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ROUND((SUM(BI120:BI147)),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2308738.0800000001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009 - ostatní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J120</f>
        <v>1908048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953</v>
      </c>
      <c r="E97" s="132"/>
      <c r="F97" s="132"/>
      <c r="G97" s="132"/>
      <c r="H97" s="132"/>
      <c r="I97" s="132"/>
      <c r="J97" s="133">
        <f>J121</f>
        <v>226485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954</v>
      </c>
      <c r="E98" s="132"/>
      <c r="F98" s="132"/>
      <c r="G98" s="132"/>
      <c r="H98" s="132"/>
      <c r="I98" s="132"/>
      <c r="J98" s="133">
        <f>J132</f>
        <v>31563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955</v>
      </c>
      <c r="E99" s="132"/>
      <c r="F99" s="132"/>
      <c r="G99" s="132"/>
      <c r="H99" s="132"/>
      <c r="I99" s="132"/>
      <c r="J99" s="133">
        <f>J140</f>
        <v>600000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956</v>
      </c>
      <c r="E100" s="132"/>
      <c r="F100" s="132"/>
      <c r="G100" s="132"/>
      <c r="H100" s="132"/>
      <c r="I100" s="132"/>
      <c r="J100" s="133">
        <f>J144</f>
        <v>1050000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122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Novostavba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106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009 - ostatní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123</v>
      </c>
      <c r="D119" s="141" t="s">
        <v>55</v>
      </c>
      <c r="E119" s="141" t="s">
        <v>51</v>
      </c>
      <c r="F119" s="141" t="s">
        <v>52</v>
      </c>
      <c r="G119" s="141" t="s">
        <v>124</v>
      </c>
      <c r="H119" s="141" t="s">
        <v>125</v>
      </c>
      <c r="I119" s="141" t="s">
        <v>126</v>
      </c>
      <c r="J119" s="142" t="s">
        <v>110</v>
      </c>
      <c r="K119" s="143" t="s">
        <v>127</v>
      </c>
      <c r="L119" s="144"/>
      <c r="M119" s="75" t="s">
        <v>1</v>
      </c>
      <c r="N119" s="76" t="s">
        <v>34</v>
      </c>
      <c r="O119" s="76" t="s">
        <v>128</v>
      </c>
      <c r="P119" s="76" t="s">
        <v>129</v>
      </c>
      <c r="Q119" s="76" t="s">
        <v>130</v>
      </c>
      <c r="R119" s="76" t="s">
        <v>131</v>
      </c>
      <c r="S119" s="76" t="s">
        <v>132</v>
      </c>
      <c r="T119" s="77" t="s">
        <v>133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134</v>
      </c>
      <c r="D120" s="28"/>
      <c r="E120" s="28"/>
      <c r="F120" s="28"/>
      <c r="G120" s="28"/>
      <c r="H120" s="28"/>
      <c r="I120" s="28"/>
      <c r="J120" s="145">
        <f>BK120</f>
        <v>1908048</v>
      </c>
      <c r="K120" s="28"/>
      <c r="L120" s="29"/>
      <c r="M120" s="78"/>
      <c r="N120" s="62"/>
      <c r="O120" s="79"/>
      <c r="P120" s="146">
        <f>P121+P132+P140+P144</f>
        <v>130.5</v>
      </c>
      <c r="Q120" s="79"/>
      <c r="R120" s="146">
        <f>R121+R132+R140+R144</f>
        <v>0.034000000000000002</v>
      </c>
      <c r="S120" s="79"/>
      <c r="T120" s="147">
        <f>T121+T132+T140+T144</f>
        <v>1.8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112</v>
      </c>
      <c r="BK120" s="148">
        <f>BK121+BK132+BK140+BK144</f>
        <v>1908048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135</v>
      </c>
      <c r="F121" s="151" t="s">
        <v>103</v>
      </c>
      <c r="G121" s="12"/>
      <c r="H121" s="12"/>
      <c r="I121" s="12"/>
      <c r="J121" s="152">
        <f>BK121</f>
        <v>226485</v>
      </c>
      <c r="K121" s="12"/>
      <c r="L121" s="149"/>
      <c r="M121" s="153"/>
      <c r="N121" s="154"/>
      <c r="O121" s="154"/>
      <c r="P121" s="155">
        <f>SUM(P122:P131)</f>
        <v>130.5</v>
      </c>
      <c r="Q121" s="154"/>
      <c r="R121" s="155">
        <f>SUM(R122:R131)</f>
        <v>0.013500000000000002</v>
      </c>
      <c r="S121" s="154"/>
      <c r="T121" s="156">
        <f>SUM(T122:T131)</f>
        <v>1.8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137</v>
      </c>
      <c r="BK121" s="158">
        <f>SUM(BK122:BK131)</f>
        <v>226485</v>
      </c>
    </row>
    <row r="122" s="2" customFormat="1" ht="24.15" customHeight="1">
      <c r="A122" s="28"/>
      <c r="B122" s="161"/>
      <c r="C122" s="176" t="s">
        <v>78</v>
      </c>
      <c r="D122" s="176" t="s">
        <v>255</v>
      </c>
      <c r="E122" s="177" t="s">
        <v>957</v>
      </c>
      <c r="F122" s="178" t="s">
        <v>958</v>
      </c>
      <c r="G122" s="179" t="s">
        <v>313</v>
      </c>
      <c r="H122" s="180">
        <v>150</v>
      </c>
      <c r="I122" s="181">
        <v>49.299999999999997</v>
      </c>
      <c r="J122" s="181">
        <f>ROUND(I122*H122,2)</f>
        <v>7395</v>
      </c>
      <c r="K122" s="182"/>
      <c r="L122" s="29"/>
      <c r="M122" s="183" t="s">
        <v>1</v>
      </c>
      <c r="N122" s="184" t="s">
        <v>35</v>
      </c>
      <c r="O122" s="172">
        <v>0.112</v>
      </c>
      <c r="P122" s="172">
        <f>O122*H122</f>
        <v>16.800000000000001</v>
      </c>
      <c r="Q122" s="172">
        <v>1.0000000000000001E-05</v>
      </c>
      <c r="R122" s="172">
        <f>Q122*H122</f>
        <v>0.0015</v>
      </c>
      <c r="S122" s="172">
        <v>0.002</v>
      </c>
      <c r="T122" s="173">
        <f>S122*H122</f>
        <v>0.29999999999999999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395</v>
      </c>
      <c r="AT122" s="174" t="s">
        <v>255</v>
      </c>
      <c r="AU122" s="174" t="s">
        <v>78</v>
      </c>
      <c r="AY122" s="15" t="s">
        <v>137</v>
      </c>
      <c r="BE122" s="175">
        <f>IF(N122="základní",J122,0)</f>
        <v>7395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7395</v>
      </c>
      <c r="BL122" s="15" t="s">
        <v>395</v>
      </c>
      <c r="BM122" s="174" t="s">
        <v>959</v>
      </c>
    </row>
    <row r="123" s="2" customFormat="1" ht="24.15" customHeight="1">
      <c r="A123" s="28"/>
      <c r="B123" s="161"/>
      <c r="C123" s="176" t="s">
        <v>80</v>
      </c>
      <c r="D123" s="176" t="s">
        <v>255</v>
      </c>
      <c r="E123" s="177" t="s">
        <v>960</v>
      </c>
      <c r="F123" s="178" t="s">
        <v>961</v>
      </c>
      <c r="G123" s="179" t="s">
        <v>313</v>
      </c>
      <c r="H123" s="180">
        <v>150</v>
      </c>
      <c r="I123" s="181">
        <v>61.799999999999997</v>
      </c>
      <c r="J123" s="181">
        <f>ROUND(I123*H123,2)</f>
        <v>9270</v>
      </c>
      <c r="K123" s="182"/>
      <c r="L123" s="29"/>
      <c r="M123" s="183" t="s">
        <v>1</v>
      </c>
      <c r="N123" s="184" t="s">
        <v>35</v>
      </c>
      <c r="O123" s="172">
        <v>0.14099999999999999</v>
      </c>
      <c r="P123" s="172">
        <f>O123*H123</f>
        <v>21.149999999999999</v>
      </c>
      <c r="Q123" s="172">
        <v>2.0000000000000002E-05</v>
      </c>
      <c r="R123" s="172">
        <f>Q123*H123</f>
        <v>0.0030000000000000001</v>
      </c>
      <c r="S123" s="172">
        <v>0.0030000000000000001</v>
      </c>
      <c r="T123" s="173">
        <f>S123*H123</f>
        <v>0.45000000000000001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395</v>
      </c>
      <c r="AT123" s="174" t="s">
        <v>255</v>
      </c>
      <c r="AU123" s="174" t="s">
        <v>78</v>
      </c>
      <c r="AY123" s="15" t="s">
        <v>137</v>
      </c>
      <c r="BE123" s="175">
        <f>IF(N123="základní",J123,0)</f>
        <v>9270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9270</v>
      </c>
      <c r="BL123" s="15" t="s">
        <v>395</v>
      </c>
      <c r="BM123" s="174" t="s">
        <v>962</v>
      </c>
    </row>
    <row r="124" s="2" customFormat="1" ht="24.15" customHeight="1">
      <c r="A124" s="28"/>
      <c r="B124" s="161"/>
      <c r="C124" s="176" t="s">
        <v>150</v>
      </c>
      <c r="D124" s="176" t="s">
        <v>255</v>
      </c>
      <c r="E124" s="177" t="s">
        <v>963</v>
      </c>
      <c r="F124" s="178" t="s">
        <v>964</v>
      </c>
      <c r="G124" s="179" t="s">
        <v>313</v>
      </c>
      <c r="H124" s="180">
        <v>150</v>
      </c>
      <c r="I124" s="181">
        <v>62.5</v>
      </c>
      <c r="J124" s="181">
        <f>ROUND(I124*H124,2)</f>
        <v>9375</v>
      </c>
      <c r="K124" s="182"/>
      <c r="L124" s="29"/>
      <c r="M124" s="183" t="s">
        <v>1</v>
      </c>
      <c r="N124" s="184" t="s">
        <v>35</v>
      </c>
      <c r="O124" s="172">
        <v>0.14699999999999999</v>
      </c>
      <c r="P124" s="172">
        <f>O124*H124</f>
        <v>22.049999999999997</v>
      </c>
      <c r="Q124" s="172">
        <v>1.0000000000000001E-05</v>
      </c>
      <c r="R124" s="172">
        <f>Q124*H124</f>
        <v>0.0015</v>
      </c>
      <c r="S124" s="172">
        <v>0.002</v>
      </c>
      <c r="T124" s="173">
        <f>S124*H124</f>
        <v>0.29999999999999999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395</v>
      </c>
      <c r="AT124" s="174" t="s">
        <v>255</v>
      </c>
      <c r="AU124" s="174" t="s">
        <v>78</v>
      </c>
      <c r="AY124" s="15" t="s">
        <v>137</v>
      </c>
      <c r="BE124" s="175">
        <f>IF(N124="základní",J124,0)</f>
        <v>9375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9375</v>
      </c>
      <c r="BL124" s="15" t="s">
        <v>395</v>
      </c>
      <c r="BM124" s="174" t="s">
        <v>965</v>
      </c>
    </row>
    <row r="125" s="2" customFormat="1" ht="24.15" customHeight="1">
      <c r="A125" s="28"/>
      <c r="B125" s="161"/>
      <c r="C125" s="176" t="s">
        <v>145</v>
      </c>
      <c r="D125" s="176" t="s">
        <v>255</v>
      </c>
      <c r="E125" s="177" t="s">
        <v>966</v>
      </c>
      <c r="F125" s="178" t="s">
        <v>967</v>
      </c>
      <c r="G125" s="179" t="s">
        <v>313</v>
      </c>
      <c r="H125" s="180">
        <v>150</v>
      </c>
      <c r="I125" s="181">
        <v>142</v>
      </c>
      <c r="J125" s="181">
        <f>ROUND(I125*H125,2)</f>
        <v>21300</v>
      </c>
      <c r="K125" s="182"/>
      <c r="L125" s="29"/>
      <c r="M125" s="183" t="s">
        <v>1</v>
      </c>
      <c r="N125" s="184" t="s">
        <v>35</v>
      </c>
      <c r="O125" s="172">
        <v>0.31</v>
      </c>
      <c r="P125" s="172">
        <f>O125*H125</f>
        <v>46.5</v>
      </c>
      <c r="Q125" s="172">
        <v>5.0000000000000002E-05</v>
      </c>
      <c r="R125" s="172">
        <f>Q125*H125</f>
        <v>0.0075000000000000006</v>
      </c>
      <c r="S125" s="172">
        <v>0.0050000000000000001</v>
      </c>
      <c r="T125" s="173">
        <f>S125*H125</f>
        <v>0.75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395</v>
      </c>
      <c r="AT125" s="174" t="s">
        <v>255</v>
      </c>
      <c r="AU125" s="174" t="s">
        <v>78</v>
      </c>
      <c r="AY125" s="15" t="s">
        <v>137</v>
      </c>
      <c r="BE125" s="175">
        <f>IF(N125="základní",J125,0)</f>
        <v>21300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21300</v>
      </c>
      <c r="BL125" s="15" t="s">
        <v>395</v>
      </c>
      <c r="BM125" s="174" t="s">
        <v>968</v>
      </c>
    </row>
    <row r="126" s="2" customFormat="1" ht="37.8" customHeight="1">
      <c r="A126" s="28"/>
      <c r="B126" s="161"/>
      <c r="C126" s="162" t="s">
        <v>157</v>
      </c>
      <c r="D126" s="162" t="s">
        <v>140</v>
      </c>
      <c r="E126" s="163" t="s">
        <v>969</v>
      </c>
      <c r="F126" s="164" t="s">
        <v>970</v>
      </c>
      <c r="G126" s="165" t="s">
        <v>143</v>
      </c>
      <c r="H126" s="166">
        <v>15</v>
      </c>
      <c r="I126" s="167">
        <v>5000</v>
      </c>
      <c r="J126" s="167">
        <f>ROUND(I126*H126,2)</f>
        <v>75000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75000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75000</v>
      </c>
      <c r="BL126" s="15" t="s">
        <v>145</v>
      </c>
      <c r="BM126" s="174" t="s">
        <v>971</v>
      </c>
    </row>
    <row r="127" s="2" customFormat="1" ht="24.15" customHeight="1">
      <c r="A127" s="28"/>
      <c r="B127" s="161"/>
      <c r="C127" s="176" t="s">
        <v>161</v>
      </c>
      <c r="D127" s="176" t="s">
        <v>255</v>
      </c>
      <c r="E127" s="177" t="s">
        <v>972</v>
      </c>
      <c r="F127" s="178" t="s">
        <v>973</v>
      </c>
      <c r="G127" s="179" t="s">
        <v>143</v>
      </c>
      <c r="H127" s="180">
        <v>15</v>
      </c>
      <c r="I127" s="181">
        <v>134</v>
      </c>
      <c r="J127" s="181">
        <f>ROUND(I127*H127,2)</f>
        <v>2010</v>
      </c>
      <c r="K127" s="182"/>
      <c r="L127" s="29"/>
      <c r="M127" s="183" t="s">
        <v>1</v>
      </c>
      <c r="N127" s="184" t="s">
        <v>35</v>
      </c>
      <c r="O127" s="172">
        <v>0.312</v>
      </c>
      <c r="P127" s="172">
        <f>O127*H127</f>
        <v>4.6799999999999997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201</v>
      </c>
      <c r="AT127" s="174" t="s">
        <v>255</v>
      </c>
      <c r="AU127" s="174" t="s">
        <v>78</v>
      </c>
      <c r="AY127" s="15" t="s">
        <v>137</v>
      </c>
      <c r="BE127" s="175">
        <f>IF(N127="základní",J127,0)</f>
        <v>2010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2010</v>
      </c>
      <c r="BL127" s="15" t="s">
        <v>201</v>
      </c>
      <c r="BM127" s="174" t="s">
        <v>974</v>
      </c>
    </row>
    <row r="128" s="2" customFormat="1" ht="24.15" customHeight="1">
      <c r="A128" s="28"/>
      <c r="B128" s="161"/>
      <c r="C128" s="176" t="s">
        <v>165</v>
      </c>
      <c r="D128" s="176" t="s">
        <v>255</v>
      </c>
      <c r="E128" s="177" t="s">
        <v>975</v>
      </c>
      <c r="F128" s="178" t="s">
        <v>976</v>
      </c>
      <c r="G128" s="179" t="s">
        <v>143</v>
      </c>
      <c r="H128" s="180">
        <v>15</v>
      </c>
      <c r="I128" s="181">
        <v>193</v>
      </c>
      <c r="J128" s="181">
        <f>ROUND(I128*H128,2)</f>
        <v>2895</v>
      </c>
      <c r="K128" s="182"/>
      <c r="L128" s="29"/>
      <c r="M128" s="183" t="s">
        <v>1</v>
      </c>
      <c r="N128" s="184" t="s">
        <v>35</v>
      </c>
      <c r="O128" s="172">
        <v>0.45000000000000001</v>
      </c>
      <c r="P128" s="172">
        <f>O128*H128</f>
        <v>6.75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201</v>
      </c>
      <c r="AT128" s="174" t="s">
        <v>255</v>
      </c>
      <c r="AU128" s="174" t="s">
        <v>78</v>
      </c>
      <c r="AY128" s="15" t="s">
        <v>137</v>
      </c>
      <c r="BE128" s="175">
        <f>IF(N128="základní",J128,0)</f>
        <v>2895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2895</v>
      </c>
      <c r="BL128" s="15" t="s">
        <v>201</v>
      </c>
      <c r="BM128" s="174" t="s">
        <v>977</v>
      </c>
    </row>
    <row r="129" s="2" customFormat="1" ht="24.15" customHeight="1">
      <c r="A129" s="28"/>
      <c r="B129" s="161"/>
      <c r="C129" s="176" t="s">
        <v>144</v>
      </c>
      <c r="D129" s="176" t="s">
        <v>255</v>
      </c>
      <c r="E129" s="177" t="s">
        <v>978</v>
      </c>
      <c r="F129" s="178" t="s">
        <v>979</v>
      </c>
      <c r="G129" s="179" t="s">
        <v>143</v>
      </c>
      <c r="H129" s="180">
        <v>15</v>
      </c>
      <c r="I129" s="181">
        <v>360</v>
      </c>
      <c r="J129" s="181">
        <f>ROUND(I129*H129,2)</f>
        <v>5400</v>
      </c>
      <c r="K129" s="182"/>
      <c r="L129" s="29"/>
      <c r="M129" s="183" t="s">
        <v>1</v>
      </c>
      <c r="N129" s="184" t="s">
        <v>35</v>
      </c>
      <c r="O129" s="172">
        <v>0.83799999999999997</v>
      </c>
      <c r="P129" s="172">
        <f>O129*H129</f>
        <v>12.57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201</v>
      </c>
      <c r="AT129" s="174" t="s">
        <v>255</v>
      </c>
      <c r="AU129" s="174" t="s">
        <v>78</v>
      </c>
      <c r="AY129" s="15" t="s">
        <v>137</v>
      </c>
      <c r="BE129" s="175">
        <f>IF(N129="základní",J129,0)</f>
        <v>5400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5400</v>
      </c>
      <c r="BL129" s="15" t="s">
        <v>201</v>
      </c>
      <c r="BM129" s="174" t="s">
        <v>980</v>
      </c>
    </row>
    <row r="130" s="2" customFormat="1" ht="37.8" customHeight="1">
      <c r="A130" s="28"/>
      <c r="B130" s="161"/>
      <c r="C130" s="176" t="s">
        <v>172</v>
      </c>
      <c r="D130" s="176" t="s">
        <v>255</v>
      </c>
      <c r="E130" s="177" t="s">
        <v>981</v>
      </c>
      <c r="F130" s="178" t="s">
        <v>982</v>
      </c>
      <c r="G130" s="179" t="s">
        <v>983</v>
      </c>
      <c r="H130" s="180">
        <v>4</v>
      </c>
      <c r="I130" s="181">
        <v>22800</v>
      </c>
      <c r="J130" s="181">
        <f>ROUND(I130*H130,2)</f>
        <v>91200</v>
      </c>
      <c r="K130" s="182"/>
      <c r="L130" s="29"/>
      <c r="M130" s="183" t="s">
        <v>1</v>
      </c>
      <c r="N130" s="184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419</v>
      </c>
      <c r="AT130" s="174" t="s">
        <v>255</v>
      </c>
      <c r="AU130" s="174" t="s">
        <v>78</v>
      </c>
      <c r="AY130" s="15" t="s">
        <v>137</v>
      </c>
      <c r="BE130" s="175">
        <f>IF(N130="základní",J130,0)</f>
        <v>91200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91200</v>
      </c>
      <c r="BL130" s="15" t="s">
        <v>419</v>
      </c>
      <c r="BM130" s="174" t="s">
        <v>984</v>
      </c>
    </row>
    <row r="131" s="2" customFormat="1" ht="33" customHeight="1">
      <c r="A131" s="28"/>
      <c r="B131" s="161"/>
      <c r="C131" s="176" t="s">
        <v>178</v>
      </c>
      <c r="D131" s="176" t="s">
        <v>255</v>
      </c>
      <c r="E131" s="177" t="s">
        <v>985</v>
      </c>
      <c r="F131" s="178" t="s">
        <v>986</v>
      </c>
      <c r="G131" s="179" t="s">
        <v>983</v>
      </c>
      <c r="H131" s="180">
        <v>4</v>
      </c>
      <c r="I131" s="181">
        <v>660</v>
      </c>
      <c r="J131" s="181">
        <f>ROUND(I131*H131,2)</f>
        <v>2640</v>
      </c>
      <c r="K131" s="182"/>
      <c r="L131" s="29"/>
      <c r="M131" s="183" t="s">
        <v>1</v>
      </c>
      <c r="N131" s="184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419</v>
      </c>
      <c r="AT131" s="174" t="s">
        <v>255</v>
      </c>
      <c r="AU131" s="174" t="s">
        <v>78</v>
      </c>
      <c r="AY131" s="15" t="s">
        <v>137</v>
      </c>
      <c r="BE131" s="175">
        <f>IF(N131="základní",J131,0)</f>
        <v>2640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2640</v>
      </c>
      <c r="BL131" s="15" t="s">
        <v>419</v>
      </c>
      <c r="BM131" s="174" t="s">
        <v>987</v>
      </c>
    </row>
    <row r="132" s="12" customFormat="1" ht="25.92" customHeight="1">
      <c r="A132" s="12"/>
      <c r="B132" s="149"/>
      <c r="C132" s="12"/>
      <c r="D132" s="150" t="s">
        <v>69</v>
      </c>
      <c r="E132" s="151" t="s">
        <v>252</v>
      </c>
      <c r="F132" s="151" t="s">
        <v>988</v>
      </c>
      <c r="G132" s="12"/>
      <c r="H132" s="12"/>
      <c r="I132" s="12"/>
      <c r="J132" s="152">
        <f>BK132</f>
        <v>31563</v>
      </c>
      <c r="K132" s="12"/>
      <c r="L132" s="149"/>
      <c r="M132" s="153"/>
      <c r="N132" s="154"/>
      <c r="O132" s="154"/>
      <c r="P132" s="155">
        <f>SUM(P133:P139)</f>
        <v>0</v>
      </c>
      <c r="Q132" s="154"/>
      <c r="R132" s="155">
        <f>SUM(R133:R139)</f>
        <v>0.020500000000000001</v>
      </c>
      <c r="S132" s="154"/>
      <c r="T132" s="156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0" t="s">
        <v>150</v>
      </c>
      <c r="AT132" s="157" t="s">
        <v>69</v>
      </c>
      <c r="AU132" s="157" t="s">
        <v>70</v>
      </c>
      <c r="AY132" s="150" t="s">
        <v>137</v>
      </c>
      <c r="BK132" s="158">
        <f>SUM(BK133:BK139)</f>
        <v>31563</v>
      </c>
    </row>
    <row r="133" s="2" customFormat="1" ht="16.5" customHeight="1">
      <c r="A133" s="28"/>
      <c r="B133" s="161"/>
      <c r="C133" s="162" t="s">
        <v>182</v>
      </c>
      <c r="D133" s="162" t="s">
        <v>140</v>
      </c>
      <c r="E133" s="163" t="s">
        <v>989</v>
      </c>
      <c r="F133" s="164" t="s">
        <v>990</v>
      </c>
      <c r="G133" s="165" t="s">
        <v>143</v>
      </c>
      <c r="H133" s="166">
        <v>50</v>
      </c>
      <c r="I133" s="167">
        <v>20.620000000000001</v>
      </c>
      <c r="J133" s="167">
        <f>ROUND(I133*H133,2)</f>
        <v>1031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144</v>
      </c>
      <c r="AT133" s="174" t="s">
        <v>140</v>
      </c>
      <c r="AU133" s="174" t="s">
        <v>78</v>
      </c>
      <c r="AY133" s="15" t="s">
        <v>137</v>
      </c>
      <c r="BE133" s="175">
        <f>IF(N133="základní",J133,0)</f>
        <v>1031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1031</v>
      </c>
      <c r="BL133" s="15" t="s">
        <v>145</v>
      </c>
      <c r="BM133" s="174" t="s">
        <v>991</v>
      </c>
    </row>
    <row r="134" s="2" customFormat="1" ht="16.5" customHeight="1">
      <c r="A134" s="28"/>
      <c r="B134" s="161"/>
      <c r="C134" s="162" t="s">
        <v>186</v>
      </c>
      <c r="D134" s="162" t="s">
        <v>140</v>
      </c>
      <c r="E134" s="163" t="s">
        <v>992</v>
      </c>
      <c r="F134" s="164" t="s">
        <v>993</v>
      </c>
      <c r="G134" s="165" t="s">
        <v>143</v>
      </c>
      <c r="H134" s="166">
        <v>50</v>
      </c>
      <c r="I134" s="167">
        <v>17.829999999999998</v>
      </c>
      <c r="J134" s="167">
        <f>ROUND(I134*H134,2)</f>
        <v>891.5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144</v>
      </c>
      <c r="AT134" s="174" t="s">
        <v>140</v>
      </c>
      <c r="AU134" s="174" t="s">
        <v>78</v>
      </c>
      <c r="AY134" s="15" t="s">
        <v>137</v>
      </c>
      <c r="BE134" s="175">
        <f>IF(N134="základní",J134,0)</f>
        <v>891.5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891.5</v>
      </c>
      <c r="BL134" s="15" t="s">
        <v>145</v>
      </c>
      <c r="BM134" s="174" t="s">
        <v>994</v>
      </c>
    </row>
    <row r="135" s="2" customFormat="1" ht="16.5" customHeight="1">
      <c r="A135" s="28"/>
      <c r="B135" s="161"/>
      <c r="C135" s="162" t="s">
        <v>190</v>
      </c>
      <c r="D135" s="162" t="s">
        <v>140</v>
      </c>
      <c r="E135" s="163" t="s">
        <v>995</v>
      </c>
      <c r="F135" s="164" t="s">
        <v>996</v>
      </c>
      <c r="G135" s="165" t="s">
        <v>143</v>
      </c>
      <c r="H135" s="166">
        <v>50</v>
      </c>
      <c r="I135" s="167">
        <v>14.27</v>
      </c>
      <c r="J135" s="167">
        <f>ROUND(I135*H135,2)</f>
        <v>713.5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144</v>
      </c>
      <c r="AT135" s="174" t="s">
        <v>140</v>
      </c>
      <c r="AU135" s="174" t="s">
        <v>78</v>
      </c>
      <c r="AY135" s="15" t="s">
        <v>137</v>
      </c>
      <c r="BE135" s="175">
        <f>IF(N135="základní",J135,0)</f>
        <v>713.5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713.5</v>
      </c>
      <c r="BL135" s="15" t="s">
        <v>145</v>
      </c>
      <c r="BM135" s="174" t="s">
        <v>997</v>
      </c>
    </row>
    <row r="136" s="2" customFormat="1" ht="16.5" customHeight="1">
      <c r="A136" s="28"/>
      <c r="B136" s="161"/>
      <c r="C136" s="162" t="s">
        <v>194</v>
      </c>
      <c r="D136" s="162" t="s">
        <v>140</v>
      </c>
      <c r="E136" s="163" t="s">
        <v>998</v>
      </c>
      <c r="F136" s="164" t="s">
        <v>999</v>
      </c>
      <c r="G136" s="165" t="s">
        <v>143</v>
      </c>
      <c r="H136" s="166">
        <v>50</v>
      </c>
      <c r="I136" s="167">
        <v>14.27</v>
      </c>
      <c r="J136" s="167">
        <f>ROUND(I136*H136,2)</f>
        <v>713.5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144</v>
      </c>
      <c r="AT136" s="174" t="s">
        <v>140</v>
      </c>
      <c r="AU136" s="174" t="s">
        <v>78</v>
      </c>
      <c r="AY136" s="15" t="s">
        <v>137</v>
      </c>
      <c r="BE136" s="175">
        <f>IF(N136="základní",J136,0)</f>
        <v>713.5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713.5</v>
      </c>
      <c r="BL136" s="15" t="s">
        <v>145</v>
      </c>
      <c r="BM136" s="174" t="s">
        <v>1000</v>
      </c>
    </row>
    <row r="137" s="2" customFormat="1" ht="16.5" customHeight="1">
      <c r="A137" s="28"/>
      <c r="B137" s="161"/>
      <c r="C137" s="162" t="s">
        <v>8</v>
      </c>
      <c r="D137" s="162" t="s">
        <v>140</v>
      </c>
      <c r="E137" s="163" t="s">
        <v>1001</v>
      </c>
      <c r="F137" s="164" t="s">
        <v>1002</v>
      </c>
      <c r="G137" s="165" t="s">
        <v>143</v>
      </c>
      <c r="H137" s="166">
        <v>50</v>
      </c>
      <c r="I137" s="167">
        <v>14.27</v>
      </c>
      <c r="J137" s="167">
        <f>ROUND(I137*H137,2)</f>
        <v>713.5</v>
      </c>
      <c r="K137" s="168"/>
      <c r="L137" s="169"/>
      <c r="M137" s="170" t="s">
        <v>1</v>
      </c>
      <c r="N137" s="171" t="s">
        <v>35</v>
      </c>
      <c r="O137" s="172">
        <v>0</v>
      </c>
      <c r="P137" s="172">
        <f>O137*H137</f>
        <v>0</v>
      </c>
      <c r="Q137" s="172">
        <v>1.0000000000000001E-05</v>
      </c>
      <c r="R137" s="172">
        <f>Q137*H137</f>
        <v>0.00050000000000000001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144</v>
      </c>
      <c r="AT137" s="174" t="s">
        <v>140</v>
      </c>
      <c r="AU137" s="174" t="s">
        <v>78</v>
      </c>
      <c r="AY137" s="15" t="s">
        <v>137</v>
      </c>
      <c r="BE137" s="175">
        <f>IF(N137="základní",J137,0)</f>
        <v>713.5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713.5</v>
      </c>
      <c r="BL137" s="15" t="s">
        <v>145</v>
      </c>
      <c r="BM137" s="174" t="s">
        <v>1003</v>
      </c>
    </row>
    <row r="138" s="2" customFormat="1" ht="24.15" customHeight="1">
      <c r="A138" s="28"/>
      <c r="B138" s="161"/>
      <c r="C138" s="162" t="s">
        <v>201</v>
      </c>
      <c r="D138" s="162" t="s">
        <v>140</v>
      </c>
      <c r="E138" s="163" t="s">
        <v>1004</v>
      </c>
      <c r="F138" s="164" t="s">
        <v>1005</v>
      </c>
      <c r="G138" s="165" t="s">
        <v>313</v>
      </c>
      <c r="H138" s="166">
        <v>200</v>
      </c>
      <c r="I138" s="167">
        <v>50</v>
      </c>
      <c r="J138" s="167">
        <f>ROUND(I138*H138,2)</f>
        <v>10000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0.00010000000000000001</v>
      </c>
      <c r="R138" s="172">
        <f>Q138*H138</f>
        <v>0.02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271</v>
      </c>
      <c r="AT138" s="174" t="s">
        <v>140</v>
      </c>
      <c r="AU138" s="174" t="s">
        <v>78</v>
      </c>
      <c r="AY138" s="15" t="s">
        <v>137</v>
      </c>
      <c r="BE138" s="175">
        <f>IF(N138="základní",J138,0)</f>
        <v>10000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10000</v>
      </c>
      <c r="BL138" s="15" t="s">
        <v>201</v>
      </c>
      <c r="BM138" s="174" t="s">
        <v>1006</v>
      </c>
    </row>
    <row r="139" s="2" customFormat="1" ht="24.15" customHeight="1">
      <c r="A139" s="28"/>
      <c r="B139" s="161"/>
      <c r="C139" s="176" t="s">
        <v>205</v>
      </c>
      <c r="D139" s="176" t="s">
        <v>255</v>
      </c>
      <c r="E139" s="177" t="s">
        <v>1007</v>
      </c>
      <c r="F139" s="178" t="s">
        <v>1008</v>
      </c>
      <c r="G139" s="179" t="s">
        <v>143</v>
      </c>
      <c r="H139" s="180">
        <v>50</v>
      </c>
      <c r="I139" s="181">
        <v>350</v>
      </c>
      <c r="J139" s="181">
        <f>ROUND(I139*H139,2)</f>
        <v>17500</v>
      </c>
      <c r="K139" s="182"/>
      <c r="L139" s="29"/>
      <c r="M139" s="183" t="s">
        <v>1</v>
      </c>
      <c r="N139" s="184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201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17500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17500</v>
      </c>
      <c r="BL139" s="15" t="s">
        <v>201</v>
      </c>
      <c r="BM139" s="174" t="s">
        <v>1009</v>
      </c>
    </row>
    <row r="140" s="12" customFormat="1" ht="25.92" customHeight="1">
      <c r="A140" s="12"/>
      <c r="B140" s="149"/>
      <c r="C140" s="12"/>
      <c r="D140" s="150" t="s">
        <v>69</v>
      </c>
      <c r="E140" s="151" t="s">
        <v>308</v>
      </c>
      <c r="F140" s="151" t="s">
        <v>1010</v>
      </c>
      <c r="G140" s="12"/>
      <c r="H140" s="12"/>
      <c r="I140" s="12"/>
      <c r="J140" s="152">
        <f>BK140</f>
        <v>600000</v>
      </c>
      <c r="K140" s="12"/>
      <c r="L140" s="149"/>
      <c r="M140" s="153"/>
      <c r="N140" s="154"/>
      <c r="O140" s="154"/>
      <c r="P140" s="155">
        <f>SUM(P141:P143)</f>
        <v>0</v>
      </c>
      <c r="Q140" s="154"/>
      <c r="R140" s="155">
        <f>SUM(R141:R143)</f>
        <v>0</v>
      </c>
      <c r="S140" s="154"/>
      <c r="T140" s="156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0" t="s">
        <v>150</v>
      </c>
      <c r="AT140" s="157" t="s">
        <v>69</v>
      </c>
      <c r="AU140" s="157" t="s">
        <v>70</v>
      </c>
      <c r="AY140" s="150" t="s">
        <v>137</v>
      </c>
      <c r="BK140" s="158">
        <f>SUM(BK141:BK143)</f>
        <v>600000</v>
      </c>
    </row>
    <row r="141" s="2" customFormat="1" ht="16.5" customHeight="1">
      <c r="A141" s="28"/>
      <c r="B141" s="161"/>
      <c r="C141" s="176" t="s">
        <v>209</v>
      </c>
      <c r="D141" s="176" t="s">
        <v>255</v>
      </c>
      <c r="E141" s="177" t="s">
        <v>1011</v>
      </c>
      <c r="F141" s="178" t="s">
        <v>1012</v>
      </c>
      <c r="G141" s="179" t="s">
        <v>1013</v>
      </c>
      <c r="H141" s="180">
        <v>120</v>
      </c>
      <c r="I141" s="181">
        <v>1000</v>
      </c>
      <c r="J141" s="181">
        <f>ROUND(I141*H141,2)</f>
        <v>120000</v>
      </c>
      <c r="K141" s="182"/>
      <c r="L141" s="29"/>
      <c r="M141" s="183" t="s">
        <v>1</v>
      </c>
      <c r="N141" s="184" t="s">
        <v>35</v>
      </c>
      <c r="O141" s="172">
        <v>0</v>
      </c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1014</v>
      </c>
      <c r="AT141" s="174" t="s">
        <v>255</v>
      </c>
      <c r="AU141" s="174" t="s">
        <v>78</v>
      </c>
      <c r="AY141" s="15" t="s">
        <v>137</v>
      </c>
      <c r="BE141" s="175">
        <f>IF(N141="základní",J141,0)</f>
        <v>120000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120000</v>
      </c>
      <c r="BL141" s="15" t="s">
        <v>1014</v>
      </c>
      <c r="BM141" s="174" t="s">
        <v>1015</v>
      </c>
    </row>
    <row r="142" s="2" customFormat="1" ht="24.15" customHeight="1">
      <c r="A142" s="28"/>
      <c r="B142" s="161"/>
      <c r="C142" s="176" t="s">
        <v>213</v>
      </c>
      <c r="D142" s="176" t="s">
        <v>255</v>
      </c>
      <c r="E142" s="177" t="s">
        <v>1016</v>
      </c>
      <c r="F142" s="178" t="s">
        <v>1017</v>
      </c>
      <c r="G142" s="179" t="s">
        <v>1013</v>
      </c>
      <c r="H142" s="180">
        <v>240</v>
      </c>
      <c r="I142" s="181">
        <v>1000</v>
      </c>
      <c r="J142" s="181">
        <f>ROUND(I142*H142,2)</f>
        <v>240000</v>
      </c>
      <c r="K142" s="182"/>
      <c r="L142" s="29"/>
      <c r="M142" s="183" t="s">
        <v>1</v>
      </c>
      <c r="N142" s="184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1014</v>
      </c>
      <c r="AT142" s="174" t="s">
        <v>255</v>
      </c>
      <c r="AU142" s="174" t="s">
        <v>78</v>
      </c>
      <c r="AY142" s="15" t="s">
        <v>137</v>
      </c>
      <c r="BE142" s="175">
        <f>IF(N142="základní",J142,0)</f>
        <v>240000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240000</v>
      </c>
      <c r="BL142" s="15" t="s">
        <v>1014</v>
      </c>
      <c r="BM142" s="174" t="s">
        <v>1018</v>
      </c>
    </row>
    <row r="143" s="2" customFormat="1" ht="16.5" customHeight="1">
      <c r="A143" s="28"/>
      <c r="B143" s="161"/>
      <c r="C143" s="176" t="s">
        <v>219</v>
      </c>
      <c r="D143" s="176" t="s">
        <v>255</v>
      </c>
      <c r="E143" s="177" t="s">
        <v>1019</v>
      </c>
      <c r="F143" s="178" t="s">
        <v>1020</v>
      </c>
      <c r="G143" s="179" t="s">
        <v>1013</v>
      </c>
      <c r="H143" s="180">
        <v>240</v>
      </c>
      <c r="I143" s="181">
        <v>1000</v>
      </c>
      <c r="J143" s="181">
        <f>ROUND(I143*H143,2)</f>
        <v>240000</v>
      </c>
      <c r="K143" s="182"/>
      <c r="L143" s="29"/>
      <c r="M143" s="183" t="s">
        <v>1</v>
      </c>
      <c r="N143" s="184" t="s">
        <v>35</v>
      </c>
      <c r="O143" s="172">
        <v>0</v>
      </c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1014</v>
      </c>
      <c r="AT143" s="174" t="s">
        <v>255</v>
      </c>
      <c r="AU143" s="174" t="s">
        <v>78</v>
      </c>
      <c r="AY143" s="15" t="s">
        <v>137</v>
      </c>
      <c r="BE143" s="175">
        <f>IF(N143="základní",J143,0)</f>
        <v>240000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240000</v>
      </c>
      <c r="BL143" s="15" t="s">
        <v>1014</v>
      </c>
      <c r="BM143" s="174" t="s">
        <v>1021</v>
      </c>
    </row>
    <row r="144" s="12" customFormat="1" ht="25.92" customHeight="1">
      <c r="A144" s="12"/>
      <c r="B144" s="149"/>
      <c r="C144" s="12"/>
      <c r="D144" s="150" t="s">
        <v>69</v>
      </c>
      <c r="E144" s="151" t="s">
        <v>397</v>
      </c>
      <c r="F144" s="151" t="s">
        <v>1022</v>
      </c>
      <c r="G144" s="12"/>
      <c r="H144" s="12"/>
      <c r="I144" s="12"/>
      <c r="J144" s="152">
        <f>BK144</f>
        <v>1050000</v>
      </c>
      <c r="K144" s="12"/>
      <c r="L144" s="149"/>
      <c r="M144" s="153"/>
      <c r="N144" s="154"/>
      <c r="O144" s="154"/>
      <c r="P144" s="155">
        <f>SUM(P145:P147)</f>
        <v>0</v>
      </c>
      <c r="Q144" s="154"/>
      <c r="R144" s="155">
        <f>SUM(R145:R147)</f>
        <v>0</v>
      </c>
      <c r="S144" s="154"/>
      <c r="T144" s="156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0" t="s">
        <v>145</v>
      </c>
      <c r="AT144" s="157" t="s">
        <v>69</v>
      </c>
      <c r="AU144" s="157" t="s">
        <v>70</v>
      </c>
      <c r="AY144" s="150" t="s">
        <v>137</v>
      </c>
      <c r="BK144" s="158">
        <f>SUM(BK145:BK147)</f>
        <v>1050000</v>
      </c>
    </row>
    <row r="145" s="2" customFormat="1" ht="76.35" customHeight="1">
      <c r="A145" s="28"/>
      <c r="B145" s="161"/>
      <c r="C145" s="176" t="s">
        <v>7</v>
      </c>
      <c r="D145" s="176" t="s">
        <v>255</v>
      </c>
      <c r="E145" s="177" t="s">
        <v>1023</v>
      </c>
      <c r="F145" s="178" t="s">
        <v>1024</v>
      </c>
      <c r="G145" s="179" t="s">
        <v>671</v>
      </c>
      <c r="H145" s="180">
        <v>1</v>
      </c>
      <c r="I145" s="181">
        <v>350000</v>
      </c>
      <c r="J145" s="181">
        <f>ROUND(I145*H145,2)</f>
        <v>350000</v>
      </c>
      <c r="K145" s="182"/>
      <c r="L145" s="29"/>
      <c r="M145" s="183" t="s">
        <v>1</v>
      </c>
      <c r="N145" s="184" t="s">
        <v>35</v>
      </c>
      <c r="O145" s="172">
        <v>0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419</v>
      </c>
      <c r="AT145" s="174" t="s">
        <v>255</v>
      </c>
      <c r="AU145" s="174" t="s">
        <v>78</v>
      </c>
      <c r="AY145" s="15" t="s">
        <v>137</v>
      </c>
      <c r="BE145" s="175">
        <f>IF(N145="základní",J145,0)</f>
        <v>350000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350000</v>
      </c>
      <c r="BL145" s="15" t="s">
        <v>419</v>
      </c>
      <c r="BM145" s="174" t="s">
        <v>1025</v>
      </c>
    </row>
    <row r="146" s="2" customFormat="1" ht="37.8" customHeight="1">
      <c r="A146" s="28"/>
      <c r="B146" s="161"/>
      <c r="C146" s="176" t="s">
        <v>228</v>
      </c>
      <c r="D146" s="176" t="s">
        <v>255</v>
      </c>
      <c r="E146" s="177" t="s">
        <v>1026</v>
      </c>
      <c r="F146" s="178" t="s">
        <v>1027</v>
      </c>
      <c r="G146" s="179" t="s">
        <v>143</v>
      </c>
      <c r="H146" s="180">
        <v>1</v>
      </c>
      <c r="I146" s="181">
        <v>350000</v>
      </c>
      <c r="J146" s="181">
        <f>ROUND(I146*H146,2)</f>
        <v>350000</v>
      </c>
      <c r="K146" s="182"/>
      <c r="L146" s="29"/>
      <c r="M146" s="183" t="s">
        <v>1</v>
      </c>
      <c r="N146" s="184" t="s">
        <v>35</v>
      </c>
      <c r="O146" s="172">
        <v>0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419</v>
      </c>
      <c r="AT146" s="174" t="s">
        <v>255</v>
      </c>
      <c r="AU146" s="174" t="s">
        <v>78</v>
      </c>
      <c r="AY146" s="15" t="s">
        <v>137</v>
      </c>
      <c r="BE146" s="175">
        <f>IF(N146="základní",J146,0)</f>
        <v>350000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350000</v>
      </c>
      <c r="BL146" s="15" t="s">
        <v>419</v>
      </c>
      <c r="BM146" s="174" t="s">
        <v>1028</v>
      </c>
    </row>
    <row r="147" s="2" customFormat="1" ht="44.25" customHeight="1">
      <c r="A147" s="28"/>
      <c r="B147" s="161"/>
      <c r="C147" s="176" t="s">
        <v>232</v>
      </c>
      <c r="D147" s="176" t="s">
        <v>255</v>
      </c>
      <c r="E147" s="177" t="s">
        <v>1029</v>
      </c>
      <c r="F147" s="178" t="s">
        <v>1030</v>
      </c>
      <c r="G147" s="179" t="s">
        <v>671</v>
      </c>
      <c r="H147" s="180">
        <v>1</v>
      </c>
      <c r="I147" s="181">
        <v>350000</v>
      </c>
      <c r="J147" s="181">
        <f>ROUND(I147*H147,2)</f>
        <v>350000</v>
      </c>
      <c r="K147" s="182"/>
      <c r="L147" s="29"/>
      <c r="M147" s="189" t="s">
        <v>1</v>
      </c>
      <c r="N147" s="190" t="s">
        <v>35</v>
      </c>
      <c r="O147" s="187">
        <v>0</v>
      </c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419</v>
      </c>
      <c r="AT147" s="174" t="s">
        <v>255</v>
      </c>
      <c r="AU147" s="174" t="s">
        <v>78</v>
      </c>
      <c r="AY147" s="15" t="s">
        <v>137</v>
      </c>
      <c r="BE147" s="175">
        <f>IF(N147="základní",J147,0)</f>
        <v>350000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350000</v>
      </c>
      <c r="BL147" s="15" t="s">
        <v>419</v>
      </c>
      <c r="BM147" s="174" t="s">
        <v>1031</v>
      </c>
    </row>
    <row r="148" s="2" customFormat="1" ht="6.96" customHeight="1">
      <c r="A148" s="28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29"/>
      <c r="M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</row>
  </sheetData>
  <autoFilter ref="C119:K1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107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ROUND(J125, 2)</f>
        <v>3371293.2000000002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ROUND((SUM(BE125:BE205)),  2)</f>
        <v>3371293.2000000002</v>
      </c>
      <c r="G33" s="28"/>
      <c r="H33" s="28"/>
      <c r="I33" s="118">
        <v>0.20999999999999999</v>
      </c>
      <c r="J33" s="117">
        <f>ROUND(((SUM(BE125:BE205))*I33),  2)</f>
        <v>707971.56999999995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ROUND((SUM(BF125:BF205)),  2)</f>
        <v>0</v>
      </c>
      <c r="G34" s="28"/>
      <c r="H34" s="28"/>
      <c r="I34" s="118">
        <v>0.14999999999999999</v>
      </c>
      <c r="J34" s="117">
        <f>ROUND(((SUM(BF125:BF205))*I34),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ROUND((SUM(BG125:BG205)),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ROUND((SUM(BH125:BH205)),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ROUND((SUM(BI125:BI205)),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4079264.77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001 - SK - Strukturovaná kabeláž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J125</f>
        <v>3371293.2000000002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113</v>
      </c>
      <c r="E97" s="132"/>
      <c r="F97" s="132"/>
      <c r="G97" s="132"/>
      <c r="H97" s="132"/>
      <c r="I97" s="132"/>
      <c r="J97" s="133">
        <f>J126</f>
        <v>368932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114</v>
      </c>
      <c r="E98" s="136"/>
      <c r="F98" s="136"/>
      <c r="G98" s="136"/>
      <c r="H98" s="136"/>
      <c r="I98" s="136"/>
      <c r="J98" s="137">
        <f>J127</f>
        <v>135072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115</v>
      </c>
      <c r="E99" s="136"/>
      <c r="F99" s="136"/>
      <c r="G99" s="136"/>
      <c r="H99" s="136"/>
      <c r="I99" s="136"/>
      <c r="J99" s="137">
        <f>J137</f>
        <v>142820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116</v>
      </c>
      <c r="E100" s="136"/>
      <c r="F100" s="136"/>
      <c r="G100" s="136"/>
      <c r="H100" s="136"/>
      <c r="I100" s="136"/>
      <c r="J100" s="137">
        <f>J148</f>
        <v>59706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4"/>
      <c r="C101" s="10"/>
      <c r="D101" s="135" t="s">
        <v>117</v>
      </c>
      <c r="E101" s="136"/>
      <c r="F101" s="136"/>
      <c r="G101" s="136"/>
      <c r="H101" s="136"/>
      <c r="I101" s="136"/>
      <c r="J101" s="137">
        <f>J151</f>
        <v>2676</v>
      </c>
      <c r="K101" s="10"/>
      <c r="L101" s="13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4"/>
      <c r="C102" s="10"/>
      <c r="D102" s="135" t="s">
        <v>118</v>
      </c>
      <c r="E102" s="136"/>
      <c r="F102" s="136"/>
      <c r="G102" s="136"/>
      <c r="H102" s="136"/>
      <c r="I102" s="136"/>
      <c r="J102" s="137">
        <f>J154</f>
        <v>28658</v>
      </c>
      <c r="K102" s="10"/>
      <c r="L102" s="13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0"/>
      <c r="C103" s="9"/>
      <c r="D103" s="131" t="s">
        <v>119</v>
      </c>
      <c r="E103" s="132"/>
      <c r="F103" s="132"/>
      <c r="G103" s="132"/>
      <c r="H103" s="132"/>
      <c r="I103" s="132"/>
      <c r="J103" s="133">
        <f>J159</f>
        <v>597511.19999999995</v>
      </c>
      <c r="K103" s="9"/>
      <c r="L103" s="13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30"/>
      <c r="C104" s="9"/>
      <c r="D104" s="131" t="s">
        <v>120</v>
      </c>
      <c r="E104" s="132"/>
      <c r="F104" s="132"/>
      <c r="G104" s="132"/>
      <c r="H104" s="132"/>
      <c r="I104" s="132"/>
      <c r="J104" s="133">
        <f>J173</f>
        <v>2274920</v>
      </c>
      <c r="K104" s="9"/>
      <c r="L104" s="13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30"/>
      <c r="C105" s="9"/>
      <c r="D105" s="131" t="s">
        <v>121</v>
      </c>
      <c r="E105" s="132"/>
      <c r="F105" s="132"/>
      <c r="G105" s="132"/>
      <c r="H105" s="132"/>
      <c r="I105" s="132"/>
      <c r="J105" s="133">
        <f>J198</f>
        <v>129930</v>
      </c>
      <c r="K105" s="9"/>
      <c r="L105" s="13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6.96" customHeight="1">
      <c r="A107" s="28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="2" customFormat="1" ht="6.96" customHeight="1">
      <c r="A111" s="28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24.96" customHeight="1">
      <c r="A112" s="28"/>
      <c r="B112" s="29"/>
      <c r="C112" s="19" t="s">
        <v>122</v>
      </c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14</v>
      </c>
      <c r="D114" s="28"/>
      <c r="E114" s="28"/>
      <c r="F114" s="28"/>
      <c r="G114" s="28"/>
      <c r="H114" s="28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6.5" customHeight="1">
      <c r="A115" s="28"/>
      <c r="B115" s="29"/>
      <c r="C115" s="28"/>
      <c r="D115" s="28"/>
      <c r="E115" s="111" t="str">
        <f>E7</f>
        <v>Novostavba</v>
      </c>
      <c r="F115" s="25"/>
      <c r="G115" s="25"/>
      <c r="H115" s="25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2" customHeight="1">
      <c r="A116" s="28"/>
      <c r="B116" s="29"/>
      <c r="C116" s="25" t="s">
        <v>106</v>
      </c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6.5" customHeight="1">
      <c r="A117" s="28"/>
      <c r="B117" s="29"/>
      <c r="C117" s="28"/>
      <c r="D117" s="28"/>
      <c r="E117" s="56" t="str">
        <f>E9</f>
        <v>001 - SK - Strukturovaná kabeláž</v>
      </c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6.96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2" customHeight="1">
      <c r="A119" s="28"/>
      <c r="B119" s="29"/>
      <c r="C119" s="25" t="s">
        <v>18</v>
      </c>
      <c r="D119" s="28"/>
      <c r="E119" s="28"/>
      <c r="F119" s="22" t="str">
        <f>F12</f>
        <v xml:space="preserve"> </v>
      </c>
      <c r="G119" s="28"/>
      <c r="H119" s="28"/>
      <c r="I119" s="25" t="s">
        <v>20</v>
      </c>
      <c r="J119" s="58" t="str">
        <f>IF(J12="","",J12)</f>
        <v>27. 11. 2022</v>
      </c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6.96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5.15" customHeight="1">
      <c r="A121" s="28"/>
      <c r="B121" s="29"/>
      <c r="C121" s="25" t="s">
        <v>22</v>
      </c>
      <c r="D121" s="28"/>
      <c r="E121" s="28"/>
      <c r="F121" s="22" t="str">
        <f>E15</f>
        <v xml:space="preserve"> </v>
      </c>
      <c r="G121" s="28"/>
      <c r="H121" s="28"/>
      <c r="I121" s="25" t="s">
        <v>26</v>
      </c>
      <c r="J121" s="26" t="str">
        <f>E21</f>
        <v xml:space="preserve"> </v>
      </c>
      <c r="K121" s="28"/>
      <c r="L121" s="4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15.15" customHeight="1">
      <c r="A122" s="28"/>
      <c r="B122" s="29"/>
      <c r="C122" s="25" t="s">
        <v>25</v>
      </c>
      <c r="D122" s="28"/>
      <c r="E122" s="28"/>
      <c r="F122" s="22" t="str">
        <f>IF(E18="","",E18)</f>
        <v xml:space="preserve"> </v>
      </c>
      <c r="G122" s="28"/>
      <c r="H122" s="28"/>
      <c r="I122" s="25" t="s">
        <v>28</v>
      </c>
      <c r="J122" s="26" t="str">
        <f>E24</f>
        <v xml:space="preserve"> </v>
      </c>
      <c r="K122" s="28"/>
      <c r="L122" s="4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10.32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44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11" customFormat="1" ht="29.28" customHeight="1">
      <c r="A124" s="138"/>
      <c r="B124" s="139"/>
      <c r="C124" s="140" t="s">
        <v>123</v>
      </c>
      <c r="D124" s="141" t="s">
        <v>55</v>
      </c>
      <c r="E124" s="141" t="s">
        <v>51</v>
      </c>
      <c r="F124" s="141" t="s">
        <v>52</v>
      </c>
      <c r="G124" s="141" t="s">
        <v>124</v>
      </c>
      <c r="H124" s="141" t="s">
        <v>125</v>
      </c>
      <c r="I124" s="141" t="s">
        <v>126</v>
      </c>
      <c r="J124" s="142" t="s">
        <v>110</v>
      </c>
      <c r="K124" s="143" t="s">
        <v>127</v>
      </c>
      <c r="L124" s="144"/>
      <c r="M124" s="75" t="s">
        <v>1</v>
      </c>
      <c r="N124" s="76" t="s">
        <v>34</v>
      </c>
      <c r="O124" s="76" t="s">
        <v>128</v>
      </c>
      <c r="P124" s="76" t="s">
        <v>129</v>
      </c>
      <c r="Q124" s="76" t="s">
        <v>130</v>
      </c>
      <c r="R124" s="76" t="s">
        <v>131</v>
      </c>
      <c r="S124" s="76" t="s">
        <v>132</v>
      </c>
      <c r="T124" s="77" t="s">
        <v>133</v>
      </c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</row>
    <row r="125" s="2" customFormat="1" ht="22.8" customHeight="1">
      <c r="A125" s="28"/>
      <c r="B125" s="29"/>
      <c r="C125" s="82" t="s">
        <v>134</v>
      </c>
      <c r="D125" s="28"/>
      <c r="E125" s="28"/>
      <c r="F125" s="28"/>
      <c r="G125" s="28"/>
      <c r="H125" s="28"/>
      <c r="I125" s="28"/>
      <c r="J125" s="145">
        <f>BK125</f>
        <v>3371293.2000000002</v>
      </c>
      <c r="K125" s="28"/>
      <c r="L125" s="29"/>
      <c r="M125" s="78"/>
      <c r="N125" s="62"/>
      <c r="O125" s="79"/>
      <c r="P125" s="146">
        <f>P126+P159+P173+P198</f>
        <v>3210.9720000000002</v>
      </c>
      <c r="Q125" s="79"/>
      <c r="R125" s="146">
        <f>R126+R159+R173+R198</f>
        <v>2.6157000000000004</v>
      </c>
      <c r="S125" s="79"/>
      <c r="T125" s="147">
        <f>T126+T159+T173+T198</f>
        <v>1.2200000000000002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5" t="s">
        <v>69</v>
      </c>
      <c r="AU125" s="15" t="s">
        <v>112</v>
      </c>
      <c r="BK125" s="148">
        <f>BK126+BK159+BK173+BK198</f>
        <v>3371293.2000000002</v>
      </c>
    </row>
    <row r="126" s="12" customFormat="1" ht="25.92" customHeight="1">
      <c r="A126" s="12"/>
      <c r="B126" s="149"/>
      <c r="C126" s="12"/>
      <c r="D126" s="150" t="s">
        <v>69</v>
      </c>
      <c r="E126" s="151" t="s">
        <v>135</v>
      </c>
      <c r="F126" s="151" t="s">
        <v>136</v>
      </c>
      <c r="G126" s="12"/>
      <c r="H126" s="12"/>
      <c r="I126" s="12"/>
      <c r="J126" s="152">
        <f>BK126</f>
        <v>368932</v>
      </c>
      <c r="K126" s="12"/>
      <c r="L126" s="149"/>
      <c r="M126" s="153"/>
      <c r="N126" s="154"/>
      <c r="O126" s="154"/>
      <c r="P126" s="155">
        <f>P127+P137+P148+P151+P154</f>
        <v>0</v>
      </c>
      <c r="Q126" s="154"/>
      <c r="R126" s="155">
        <f>R127+R137+R148+R151+R154</f>
        <v>0.0029999999999999996</v>
      </c>
      <c r="S126" s="154"/>
      <c r="T126" s="156">
        <f>T127+T137+T148+T151+T154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78</v>
      </c>
      <c r="AT126" s="157" t="s">
        <v>69</v>
      </c>
      <c r="AU126" s="157" t="s">
        <v>70</v>
      </c>
      <c r="AY126" s="150" t="s">
        <v>137</v>
      </c>
      <c r="BK126" s="158">
        <f>BK127+BK137+BK148+BK151+BK154</f>
        <v>368932</v>
      </c>
    </row>
    <row r="127" s="12" customFormat="1" ht="22.8" customHeight="1">
      <c r="A127" s="12"/>
      <c r="B127" s="149"/>
      <c r="C127" s="12"/>
      <c r="D127" s="150" t="s">
        <v>69</v>
      </c>
      <c r="E127" s="159" t="s">
        <v>138</v>
      </c>
      <c r="F127" s="159" t="s">
        <v>139</v>
      </c>
      <c r="G127" s="12"/>
      <c r="H127" s="12"/>
      <c r="I127" s="12"/>
      <c r="J127" s="160">
        <f>BK127</f>
        <v>135072</v>
      </c>
      <c r="K127" s="12"/>
      <c r="L127" s="149"/>
      <c r="M127" s="153"/>
      <c r="N127" s="154"/>
      <c r="O127" s="154"/>
      <c r="P127" s="155">
        <f>SUM(P128:P136)</f>
        <v>0</v>
      </c>
      <c r="Q127" s="154"/>
      <c r="R127" s="155">
        <f>SUM(R128:R136)</f>
        <v>0</v>
      </c>
      <c r="S127" s="154"/>
      <c r="T127" s="156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78</v>
      </c>
      <c r="AT127" s="157" t="s">
        <v>69</v>
      </c>
      <c r="AU127" s="157" t="s">
        <v>78</v>
      </c>
      <c r="AY127" s="150" t="s">
        <v>137</v>
      </c>
      <c r="BK127" s="158">
        <f>SUM(BK128:BK136)</f>
        <v>135072</v>
      </c>
    </row>
    <row r="128" s="2" customFormat="1" ht="37.8" customHeight="1">
      <c r="A128" s="28"/>
      <c r="B128" s="161"/>
      <c r="C128" s="162" t="s">
        <v>78</v>
      </c>
      <c r="D128" s="162" t="s">
        <v>140</v>
      </c>
      <c r="E128" s="163" t="s">
        <v>141</v>
      </c>
      <c r="F128" s="164" t="s">
        <v>142</v>
      </c>
      <c r="G128" s="165" t="s">
        <v>143</v>
      </c>
      <c r="H128" s="166">
        <v>3</v>
      </c>
      <c r="I128" s="167">
        <v>15729</v>
      </c>
      <c r="J128" s="167">
        <f>ROUND(I128*H128,2)</f>
        <v>47187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80</v>
      </c>
      <c r="AY128" s="15" t="s">
        <v>137</v>
      </c>
      <c r="BE128" s="175">
        <f>IF(N128="základní",J128,0)</f>
        <v>47187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47187</v>
      </c>
      <c r="BL128" s="15" t="s">
        <v>145</v>
      </c>
      <c r="BM128" s="174" t="s">
        <v>146</v>
      </c>
    </row>
    <row r="129" s="2" customFormat="1" ht="37.8" customHeight="1">
      <c r="A129" s="28"/>
      <c r="B129" s="161"/>
      <c r="C129" s="162" t="s">
        <v>80</v>
      </c>
      <c r="D129" s="162" t="s">
        <v>140</v>
      </c>
      <c r="E129" s="163" t="s">
        <v>147</v>
      </c>
      <c r="F129" s="164" t="s">
        <v>148</v>
      </c>
      <c r="G129" s="165" t="s">
        <v>143</v>
      </c>
      <c r="H129" s="166">
        <v>3</v>
      </c>
      <c r="I129" s="167">
        <v>13249</v>
      </c>
      <c r="J129" s="167">
        <f>ROUND(I129*H129,2)</f>
        <v>39747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80</v>
      </c>
      <c r="AY129" s="15" t="s">
        <v>137</v>
      </c>
      <c r="BE129" s="175">
        <f>IF(N129="základní",J129,0)</f>
        <v>39747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39747</v>
      </c>
      <c r="BL129" s="15" t="s">
        <v>145</v>
      </c>
      <c r="BM129" s="174" t="s">
        <v>149</v>
      </c>
    </row>
    <row r="130" s="2" customFormat="1" ht="16.5" customHeight="1">
      <c r="A130" s="28"/>
      <c r="B130" s="161"/>
      <c r="C130" s="162" t="s">
        <v>150</v>
      </c>
      <c r="D130" s="162" t="s">
        <v>140</v>
      </c>
      <c r="E130" s="163" t="s">
        <v>151</v>
      </c>
      <c r="F130" s="164" t="s">
        <v>152</v>
      </c>
      <c r="G130" s="165" t="s">
        <v>143</v>
      </c>
      <c r="H130" s="166">
        <v>0</v>
      </c>
      <c r="I130" s="167">
        <v>4850</v>
      </c>
      <c r="J130" s="167">
        <f>ROUND(I130*H130,2)</f>
        <v>0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80</v>
      </c>
      <c r="AY130" s="15" t="s">
        <v>137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0</v>
      </c>
      <c r="BL130" s="15" t="s">
        <v>145</v>
      </c>
      <c r="BM130" s="174" t="s">
        <v>153</v>
      </c>
    </row>
    <row r="131" s="2" customFormat="1" ht="24.15" customHeight="1">
      <c r="A131" s="28"/>
      <c r="B131" s="161"/>
      <c r="C131" s="162" t="s">
        <v>145</v>
      </c>
      <c r="D131" s="162" t="s">
        <v>140</v>
      </c>
      <c r="E131" s="163" t="s">
        <v>154</v>
      </c>
      <c r="F131" s="164" t="s">
        <v>155</v>
      </c>
      <c r="G131" s="165" t="s">
        <v>143</v>
      </c>
      <c r="H131" s="166">
        <v>6</v>
      </c>
      <c r="I131" s="167">
        <v>2801</v>
      </c>
      <c r="J131" s="167">
        <f>ROUND(I131*H131,2)</f>
        <v>16806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80</v>
      </c>
      <c r="AY131" s="15" t="s">
        <v>137</v>
      </c>
      <c r="BE131" s="175">
        <f>IF(N131="základní",J131,0)</f>
        <v>16806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16806</v>
      </c>
      <c r="BL131" s="15" t="s">
        <v>145</v>
      </c>
      <c r="BM131" s="174" t="s">
        <v>156</v>
      </c>
    </row>
    <row r="132" s="2" customFormat="1" ht="21.75" customHeight="1">
      <c r="A132" s="28"/>
      <c r="B132" s="161"/>
      <c r="C132" s="162" t="s">
        <v>157</v>
      </c>
      <c r="D132" s="162" t="s">
        <v>140</v>
      </c>
      <c r="E132" s="163" t="s">
        <v>158</v>
      </c>
      <c r="F132" s="164" t="s">
        <v>159</v>
      </c>
      <c r="G132" s="165" t="s">
        <v>143</v>
      </c>
      <c r="H132" s="166">
        <v>30</v>
      </c>
      <c r="I132" s="167">
        <v>192</v>
      </c>
      <c r="J132" s="167">
        <f>ROUND(I132*H132,2)</f>
        <v>5760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144</v>
      </c>
      <c r="AT132" s="174" t="s">
        <v>140</v>
      </c>
      <c r="AU132" s="174" t="s">
        <v>80</v>
      </c>
      <c r="AY132" s="15" t="s">
        <v>137</v>
      </c>
      <c r="BE132" s="175">
        <f>IF(N132="základní",J132,0)</f>
        <v>5760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5760</v>
      </c>
      <c r="BL132" s="15" t="s">
        <v>145</v>
      </c>
      <c r="BM132" s="174" t="s">
        <v>160</v>
      </c>
    </row>
    <row r="133" s="2" customFormat="1" ht="24.15" customHeight="1">
      <c r="A133" s="28"/>
      <c r="B133" s="161"/>
      <c r="C133" s="162" t="s">
        <v>161</v>
      </c>
      <c r="D133" s="162" t="s">
        <v>140</v>
      </c>
      <c r="E133" s="163" t="s">
        <v>162</v>
      </c>
      <c r="F133" s="164" t="s">
        <v>163</v>
      </c>
      <c r="G133" s="165" t="s">
        <v>143</v>
      </c>
      <c r="H133" s="166">
        <v>6</v>
      </c>
      <c r="I133" s="167">
        <v>743</v>
      </c>
      <c r="J133" s="167">
        <f>ROUND(I133*H133,2)</f>
        <v>4458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144</v>
      </c>
      <c r="AT133" s="174" t="s">
        <v>140</v>
      </c>
      <c r="AU133" s="174" t="s">
        <v>80</v>
      </c>
      <c r="AY133" s="15" t="s">
        <v>137</v>
      </c>
      <c r="BE133" s="175">
        <f>IF(N133="základní",J133,0)</f>
        <v>4458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4458</v>
      </c>
      <c r="BL133" s="15" t="s">
        <v>145</v>
      </c>
      <c r="BM133" s="174" t="s">
        <v>164</v>
      </c>
    </row>
    <row r="134" s="2" customFormat="1" ht="24.15" customHeight="1">
      <c r="A134" s="28"/>
      <c r="B134" s="161"/>
      <c r="C134" s="162" t="s">
        <v>165</v>
      </c>
      <c r="D134" s="162" t="s">
        <v>140</v>
      </c>
      <c r="E134" s="163" t="s">
        <v>166</v>
      </c>
      <c r="F134" s="164" t="s">
        <v>167</v>
      </c>
      <c r="G134" s="165" t="s">
        <v>143</v>
      </c>
      <c r="H134" s="166">
        <v>3</v>
      </c>
      <c r="I134" s="167">
        <v>3090</v>
      </c>
      <c r="J134" s="167">
        <f>ROUND(I134*H134,2)</f>
        <v>9270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144</v>
      </c>
      <c r="AT134" s="174" t="s">
        <v>140</v>
      </c>
      <c r="AU134" s="174" t="s">
        <v>80</v>
      </c>
      <c r="AY134" s="15" t="s">
        <v>137</v>
      </c>
      <c r="BE134" s="175">
        <f>IF(N134="základní",J134,0)</f>
        <v>9270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9270</v>
      </c>
      <c r="BL134" s="15" t="s">
        <v>145</v>
      </c>
      <c r="BM134" s="174" t="s">
        <v>168</v>
      </c>
    </row>
    <row r="135" s="2" customFormat="1" ht="16.5" customHeight="1">
      <c r="A135" s="28"/>
      <c r="B135" s="161"/>
      <c r="C135" s="162" t="s">
        <v>144</v>
      </c>
      <c r="D135" s="162" t="s">
        <v>140</v>
      </c>
      <c r="E135" s="163" t="s">
        <v>169</v>
      </c>
      <c r="F135" s="164" t="s">
        <v>170</v>
      </c>
      <c r="G135" s="165" t="s">
        <v>143</v>
      </c>
      <c r="H135" s="166">
        <v>6</v>
      </c>
      <c r="I135" s="167">
        <v>296</v>
      </c>
      <c r="J135" s="167">
        <f>ROUND(I135*H135,2)</f>
        <v>1776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144</v>
      </c>
      <c r="AT135" s="174" t="s">
        <v>140</v>
      </c>
      <c r="AU135" s="174" t="s">
        <v>80</v>
      </c>
      <c r="AY135" s="15" t="s">
        <v>137</v>
      </c>
      <c r="BE135" s="175">
        <f>IF(N135="základní",J135,0)</f>
        <v>1776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1776</v>
      </c>
      <c r="BL135" s="15" t="s">
        <v>145</v>
      </c>
      <c r="BM135" s="174" t="s">
        <v>171</v>
      </c>
    </row>
    <row r="136" s="2" customFormat="1" ht="16.5" customHeight="1">
      <c r="A136" s="28"/>
      <c r="B136" s="161"/>
      <c r="C136" s="162" t="s">
        <v>172</v>
      </c>
      <c r="D136" s="162" t="s">
        <v>140</v>
      </c>
      <c r="E136" s="163" t="s">
        <v>173</v>
      </c>
      <c r="F136" s="164" t="s">
        <v>174</v>
      </c>
      <c r="G136" s="165" t="s">
        <v>143</v>
      </c>
      <c r="H136" s="166">
        <v>12</v>
      </c>
      <c r="I136" s="167">
        <v>839</v>
      </c>
      <c r="J136" s="167">
        <f>ROUND(I136*H136,2)</f>
        <v>10068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144</v>
      </c>
      <c r="AT136" s="174" t="s">
        <v>140</v>
      </c>
      <c r="AU136" s="174" t="s">
        <v>80</v>
      </c>
      <c r="AY136" s="15" t="s">
        <v>137</v>
      </c>
      <c r="BE136" s="175">
        <f>IF(N136="základní",J136,0)</f>
        <v>10068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10068</v>
      </c>
      <c r="BL136" s="15" t="s">
        <v>145</v>
      </c>
      <c r="BM136" s="174" t="s">
        <v>175</v>
      </c>
    </row>
    <row r="137" s="12" customFormat="1" ht="22.8" customHeight="1">
      <c r="A137" s="12"/>
      <c r="B137" s="149"/>
      <c r="C137" s="12"/>
      <c r="D137" s="150" t="s">
        <v>69</v>
      </c>
      <c r="E137" s="159" t="s">
        <v>176</v>
      </c>
      <c r="F137" s="159" t="s">
        <v>177</v>
      </c>
      <c r="G137" s="12"/>
      <c r="H137" s="12"/>
      <c r="I137" s="12"/>
      <c r="J137" s="160">
        <f>BK137</f>
        <v>142820</v>
      </c>
      <c r="K137" s="12"/>
      <c r="L137" s="149"/>
      <c r="M137" s="153"/>
      <c r="N137" s="154"/>
      <c r="O137" s="154"/>
      <c r="P137" s="155">
        <f>SUM(P138:P147)</f>
        <v>0</v>
      </c>
      <c r="Q137" s="154"/>
      <c r="R137" s="155">
        <f>SUM(R138:R147)</f>
        <v>0</v>
      </c>
      <c r="S137" s="154"/>
      <c r="T137" s="156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0" t="s">
        <v>78</v>
      </c>
      <c r="AT137" s="157" t="s">
        <v>69</v>
      </c>
      <c r="AU137" s="157" t="s">
        <v>78</v>
      </c>
      <c r="AY137" s="150" t="s">
        <v>137</v>
      </c>
      <c r="BK137" s="158">
        <f>SUM(BK138:BK147)</f>
        <v>142820</v>
      </c>
    </row>
    <row r="138" s="2" customFormat="1" ht="24.15" customHeight="1">
      <c r="A138" s="28"/>
      <c r="B138" s="161"/>
      <c r="C138" s="162" t="s">
        <v>178</v>
      </c>
      <c r="D138" s="162" t="s">
        <v>140</v>
      </c>
      <c r="E138" s="163" t="s">
        <v>179</v>
      </c>
      <c r="F138" s="164" t="s">
        <v>180</v>
      </c>
      <c r="G138" s="165" t="s">
        <v>143</v>
      </c>
      <c r="H138" s="166">
        <v>16</v>
      </c>
      <c r="I138" s="167">
        <v>350</v>
      </c>
      <c r="J138" s="167">
        <f>ROUND(I138*H138,2)</f>
        <v>5600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144</v>
      </c>
      <c r="AT138" s="174" t="s">
        <v>140</v>
      </c>
      <c r="AU138" s="174" t="s">
        <v>80</v>
      </c>
      <c r="AY138" s="15" t="s">
        <v>137</v>
      </c>
      <c r="BE138" s="175">
        <f>IF(N138="základní",J138,0)</f>
        <v>5600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5600</v>
      </c>
      <c r="BL138" s="15" t="s">
        <v>145</v>
      </c>
      <c r="BM138" s="174" t="s">
        <v>181</v>
      </c>
    </row>
    <row r="139" s="2" customFormat="1" ht="24.15" customHeight="1">
      <c r="A139" s="28"/>
      <c r="B139" s="161"/>
      <c r="C139" s="162" t="s">
        <v>182</v>
      </c>
      <c r="D139" s="162" t="s">
        <v>140</v>
      </c>
      <c r="E139" s="163" t="s">
        <v>183</v>
      </c>
      <c r="F139" s="164" t="s">
        <v>184</v>
      </c>
      <c r="G139" s="165" t="s">
        <v>143</v>
      </c>
      <c r="H139" s="166">
        <v>16</v>
      </c>
      <c r="I139" s="167">
        <v>2040</v>
      </c>
      <c r="J139" s="167">
        <f>ROUND(I139*H139,2)</f>
        <v>32640</v>
      </c>
      <c r="K139" s="168"/>
      <c r="L139" s="169"/>
      <c r="M139" s="170" t="s">
        <v>1</v>
      </c>
      <c r="N139" s="171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144</v>
      </c>
      <c r="AT139" s="174" t="s">
        <v>140</v>
      </c>
      <c r="AU139" s="174" t="s">
        <v>80</v>
      </c>
      <c r="AY139" s="15" t="s">
        <v>137</v>
      </c>
      <c r="BE139" s="175">
        <f>IF(N139="základní",J139,0)</f>
        <v>32640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32640</v>
      </c>
      <c r="BL139" s="15" t="s">
        <v>145</v>
      </c>
      <c r="BM139" s="174" t="s">
        <v>185</v>
      </c>
    </row>
    <row r="140" s="2" customFormat="1" ht="16.5" customHeight="1">
      <c r="A140" s="28"/>
      <c r="B140" s="161"/>
      <c r="C140" s="162" t="s">
        <v>186</v>
      </c>
      <c r="D140" s="162" t="s">
        <v>140</v>
      </c>
      <c r="E140" s="163" t="s">
        <v>187</v>
      </c>
      <c r="F140" s="164" t="s">
        <v>188</v>
      </c>
      <c r="G140" s="165" t="s">
        <v>143</v>
      </c>
      <c r="H140" s="166">
        <v>10</v>
      </c>
      <c r="I140" s="167">
        <v>1465</v>
      </c>
      <c r="J140" s="167">
        <f>ROUND(I140*H140,2)</f>
        <v>14650</v>
      </c>
      <c r="K140" s="168"/>
      <c r="L140" s="169"/>
      <c r="M140" s="170" t="s">
        <v>1</v>
      </c>
      <c r="N140" s="171" t="s">
        <v>35</v>
      </c>
      <c r="O140" s="172">
        <v>0</v>
      </c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144</v>
      </c>
      <c r="AT140" s="174" t="s">
        <v>140</v>
      </c>
      <c r="AU140" s="174" t="s">
        <v>80</v>
      </c>
      <c r="AY140" s="15" t="s">
        <v>137</v>
      </c>
      <c r="BE140" s="175">
        <f>IF(N140="základní",J140,0)</f>
        <v>14650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14650</v>
      </c>
      <c r="BL140" s="15" t="s">
        <v>145</v>
      </c>
      <c r="BM140" s="174" t="s">
        <v>189</v>
      </c>
    </row>
    <row r="141" s="2" customFormat="1" ht="16.5" customHeight="1">
      <c r="A141" s="28"/>
      <c r="B141" s="161"/>
      <c r="C141" s="162" t="s">
        <v>190</v>
      </c>
      <c r="D141" s="162" t="s">
        <v>140</v>
      </c>
      <c r="E141" s="163" t="s">
        <v>191</v>
      </c>
      <c r="F141" s="164" t="s">
        <v>192</v>
      </c>
      <c r="G141" s="165" t="s">
        <v>143</v>
      </c>
      <c r="H141" s="166">
        <v>240</v>
      </c>
      <c r="I141" s="167">
        <v>82</v>
      </c>
      <c r="J141" s="167">
        <f>ROUND(I141*H141,2)</f>
        <v>19680</v>
      </c>
      <c r="K141" s="168"/>
      <c r="L141" s="169"/>
      <c r="M141" s="170" t="s">
        <v>1</v>
      </c>
      <c r="N141" s="171" t="s">
        <v>35</v>
      </c>
      <c r="O141" s="172">
        <v>0</v>
      </c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144</v>
      </c>
      <c r="AT141" s="174" t="s">
        <v>140</v>
      </c>
      <c r="AU141" s="174" t="s">
        <v>80</v>
      </c>
      <c r="AY141" s="15" t="s">
        <v>137</v>
      </c>
      <c r="BE141" s="175">
        <f>IF(N141="základní",J141,0)</f>
        <v>19680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19680</v>
      </c>
      <c r="BL141" s="15" t="s">
        <v>145</v>
      </c>
      <c r="BM141" s="174" t="s">
        <v>193</v>
      </c>
    </row>
    <row r="142" s="2" customFormat="1" ht="16.5" customHeight="1">
      <c r="A142" s="28"/>
      <c r="B142" s="161"/>
      <c r="C142" s="162" t="s">
        <v>194</v>
      </c>
      <c r="D142" s="162" t="s">
        <v>140</v>
      </c>
      <c r="E142" s="163" t="s">
        <v>195</v>
      </c>
      <c r="F142" s="164" t="s">
        <v>196</v>
      </c>
      <c r="G142" s="165" t="s">
        <v>143</v>
      </c>
      <c r="H142" s="166">
        <v>5</v>
      </c>
      <c r="I142" s="167">
        <v>450</v>
      </c>
      <c r="J142" s="167">
        <f>ROUND(I142*H142,2)</f>
        <v>2250</v>
      </c>
      <c r="K142" s="168"/>
      <c r="L142" s="169"/>
      <c r="M142" s="170" t="s">
        <v>1</v>
      </c>
      <c r="N142" s="171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144</v>
      </c>
      <c r="AT142" s="174" t="s">
        <v>140</v>
      </c>
      <c r="AU142" s="174" t="s">
        <v>80</v>
      </c>
      <c r="AY142" s="15" t="s">
        <v>137</v>
      </c>
      <c r="BE142" s="175">
        <f>IF(N142="základní",J142,0)</f>
        <v>2250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2250</v>
      </c>
      <c r="BL142" s="15" t="s">
        <v>145</v>
      </c>
      <c r="BM142" s="174" t="s">
        <v>197</v>
      </c>
    </row>
    <row r="143" s="2" customFormat="1" ht="16.5" customHeight="1">
      <c r="A143" s="28"/>
      <c r="B143" s="161"/>
      <c r="C143" s="162" t="s">
        <v>8</v>
      </c>
      <c r="D143" s="162" t="s">
        <v>140</v>
      </c>
      <c r="E143" s="163" t="s">
        <v>198</v>
      </c>
      <c r="F143" s="164" t="s">
        <v>199</v>
      </c>
      <c r="G143" s="165" t="s">
        <v>143</v>
      </c>
      <c r="H143" s="166">
        <v>60</v>
      </c>
      <c r="I143" s="167">
        <v>435</v>
      </c>
      <c r="J143" s="167">
        <f>ROUND(I143*H143,2)</f>
        <v>26100</v>
      </c>
      <c r="K143" s="168"/>
      <c r="L143" s="169"/>
      <c r="M143" s="170" t="s">
        <v>1</v>
      </c>
      <c r="N143" s="171" t="s">
        <v>35</v>
      </c>
      <c r="O143" s="172">
        <v>0</v>
      </c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144</v>
      </c>
      <c r="AT143" s="174" t="s">
        <v>140</v>
      </c>
      <c r="AU143" s="174" t="s">
        <v>80</v>
      </c>
      <c r="AY143" s="15" t="s">
        <v>137</v>
      </c>
      <c r="BE143" s="175">
        <f>IF(N143="základní",J143,0)</f>
        <v>26100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26100</v>
      </c>
      <c r="BL143" s="15" t="s">
        <v>145</v>
      </c>
      <c r="BM143" s="174" t="s">
        <v>200</v>
      </c>
    </row>
    <row r="144" s="2" customFormat="1" ht="16.5" customHeight="1">
      <c r="A144" s="28"/>
      <c r="B144" s="161"/>
      <c r="C144" s="162" t="s">
        <v>201</v>
      </c>
      <c r="D144" s="162" t="s">
        <v>140</v>
      </c>
      <c r="E144" s="163" t="s">
        <v>202</v>
      </c>
      <c r="F144" s="164" t="s">
        <v>203</v>
      </c>
      <c r="G144" s="165" t="s">
        <v>143</v>
      </c>
      <c r="H144" s="166">
        <v>100</v>
      </c>
      <c r="I144" s="167">
        <v>69</v>
      </c>
      <c r="J144" s="167">
        <f>ROUND(I144*H144,2)</f>
        <v>6900</v>
      </c>
      <c r="K144" s="168"/>
      <c r="L144" s="169"/>
      <c r="M144" s="170" t="s">
        <v>1</v>
      </c>
      <c r="N144" s="171" t="s">
        <v>35</v>
      </c>
      <c r="O144" s="172">
        <v>0</v>
      </c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144</v>
      </c>
      <c r="AT144" s="174" t="s">
        <v>140</v>
      </c>
      <c r="AU144" s="174" t="s">
        <v>80</v>
      </c>
      <c r="AY144" s="15" t="s">
        <v>137</v>
      </c>
      <c r="BE144" s="175">
        <f>IF(N144="základní",J144,0)</f>
        <v>6900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78</v>
      </c>
      <c r="BK144" s="175">
        <f>ROUND(I144*H144,2)</f>
        <v>6900</v>
      </c>
      <c r="BL144" s="15" t="s">
        <v>145</v>
      </c>
      <c r="BM144" s="174" t="s">
        <v>204</v>
      </c>
    </row>
    <row r="145" s="2" customFormat="1" ht="16.5" customHeight="1">
      <c r="A145" s="28"/>
      <c r="B145" s="161"/>
      <c r="C145" s="162" t="s">
        <v>205</v>
      </c>
      <c r="D145" s="162" t="s">
        <v>140</v>
      </c>
      <c r="E145" s="163" t="s">
        <v>206</v>
      </c>
      <c r="F145" s="164" t="s">
        <v>207</v>
      </c>
      <c r="G145" s="165" t="s">
        <v>143</v>
      </c>
      <c r="H145" s="166">
        <v>100</v>
      </c>
      <c r="I145" s="167">
        <v>90</v>
      </c>
      <c r="J145" s="167">
        <f>ROUND(I145*H145,2)</f>
        <v>9000</v>
      </c>
      <c r="K145" s="168"/>
      <c r="L145" s="169"/>
      <c r="M145" s="170" t="s">
        <v>1</v>
      </c>
      <c r="N145" s="171" t="s">
        <v>35</v>
      </c>
      <c r="O145" s="172">
        <v>0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144</v>
      </c>
      <c r="AT145" s="174" t="s">
        <v>140</v>
      </c>
      <c r="AU145" s="174" t="s">
        <v>80</v>
      </c>
      <c r="AY145" s="15" t="s">
        <v>137</v>
      </c>
      <c r="BE145" s="175">
        <f>IF(N145="základní",J145,0)</f>
        <v>9000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9000</v>
      </c>
      <c r="BL145" s="15" t="s">
        <v>145</v>
      </c>
      <c r="BM145" s="174" t="s">
        <v>208</v>
      </c>
    </row>
    <row r="146" s="2" customFormat="1" ht="16.5" customHeight="1">
      <c r="A146" s="28"/>
      <c r="B146" s="161"/>
      <c r="C146" s="162" t="s">
        <v>209</v>
      </c>
      <c r="D146" s="162" t="s">
        <v>140</v>
      </c>
      <c r="E146" s="163" t="s">
        <v>210</v>
      </c>
      <c r="F146" s="164" t="s">
        <v>211</v>
      </c>
      <c r="G146" s="165" t="s">
        <v>143</v>
      </c>
      <c r="H146" s="166">
        <v>100</v>
      </c>
      <c r="I146" s="167">
        <v>111</v>
      </c>
      <c r="J146" s="167">
        <f>ROUND(I146*H146,2)</f>
        <v>11100</v>
      </c>
      <c r="K146" s="168"/>
      <c r="L146" s="169"/>
      <c r="M146" s="170" t="s">
        <v>1</v>
      </c>
      <c r="N146" s="171" t="s">
        <v>35</v>
      </c>
      <c r="O146" s="172">
        <v>0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144</v>
      </c>
      <c r="AT146" s="174" t="s">
        <v>140</v>
      </c>
      <c r="AU146" s="174" t="s">
        <v>80</v>
      </c>
      <c r="AY146" s="15" t="s">
        <v>137</v>
      </c>
      <c r="BE146" s="175">
        <f>IF(N146="základní",J146,0)</f>
        <v>11100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11100</v>
      </c>
      <c r="BL146" s="15" t="s">
        <v>145</v>
      </c>
      <c r="BM146" s="174" t="s">
        <v>212</v>
      </c>
    </row>
    <row r="147" s="2" customFormat="1" ht="16.5" customHeight="1">
      <c r="A147" s="28"/>
      <c r="B147" s="161"/>
      <c r="C147" s="162" t="s">
        <v>213</v>
      </c>
      <c r="D147" s="162" t="s">
        <v>140</v>
      </c>
      <c r="E147" s="163" t="s">
        <v>214</v>
      </c>
      <c r="F147" s="164" t="s">
        <v>215</v>
      </c>
      <c r="G147" s="165" t="s">
        <v>143</v>
      </c>
      <c r="H147" s="166">
        <v>100</v>
      </c>
      <c r="I147" s="167">
        <v>149</v>
      </c>
      <c r="J147" s="167">
        <f>ROUND(I147*H147,2)</f>
        <v>14900</v>
      </c>
      <c r="K147" s="168"/>
      <c r="L147" s="169"/>
      <c r="M147" s="170" t="s">
        <v>1</v>
      </c>
      <c r="N147" s="171" t="s">
        <v>35</v>
      </c>
      <c r="O147" s="172">
        <v>0</v>
      </c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144</v>
      </c>
      <c r="AT147" s="174" t="s">
        <v>140</v>
      </c>
      <c r="AU147" s="174" t="s">
        <v>80</v>
      </c>
      <c r="AY147" s="15" t="s">
        <v>137</v>
      </c>
      <c r="BE147" s="175">
        <f>IF(N147="základní",J147,0)</f>
        <v>14900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14900</v>
      </c>
      <c r="BL147" s="15" t="s">
        <v>145</v>
      </c>
      <c r="BM147" s="174" t="s">
        <v>216</v>
      </c>
    </row>
    <row r="148" s="12" customFormat="1" ht="22.8" customHeight="1">
      <c r="A148" s="12"/>
      <c r="B148" s="149"/>
      <c r="C148" s="12"/>
      <c r="D148" s="150" t="s">
        <v>69</v>
      </c>
      <c r="E148" s="159" t="s">
        <v>217</v>
      </c>
      <c r="F148" s="159" t="s">
        <v>218</v>
      </c>
      <c r="G148" s="12"/>
      <c r="H148" s="12"/>
      <c r="I148" s="12"/>
      <c r="J148" s="160">
        <f>BK148</f>
        <v>59706</v>
      </c>
      <c r="K148" s="12"/>
      <c r="L148" s="149"/>
      <c r="M148" s="153"/>
      <c r="N148" s="154"/>
      <c r="O148" s="154"/>
      <c r="P148" s="155">
        <f>SUM(P149:P150)</f>
        <v>0</v>
      </c>
      <c r="Q148" s="154"/>
      <c r="R148" s="155">
        <f>SUM(R149:R150)</f>
        <v>0</v>
      </c>
      <c r="S148" s="154"/>
      <c r="T148" s="156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0" t="s">
        <v>78</v>
      </c>
      <c r="AT148" s="157" t="s">
        <v>69</v>
      </c>
      <c r="AU148" s="157" t="s">
        <v>78</v>
      </c>
      <c r="AY148" s="150" t="s">
        <v>137</v>
      </c>
      <c r="BK148" s="158">
        <f>SUM(BK149:BK150)</f>
        <v>59706</v>
      </c>
    </row>
    <row r="149" s="2" customFormat="1" ht="24.15" customHeight="1">
      <c r="A149" s="28"/>
      <c r="B149" s="161"/>
      <c r="C149" s="162" t="s">
        <v>219</v>
      </c>
      <c r="D149" s="162" t="s">
        <v>140</v>
      </c>
      <c r="E149" s="163" t="s">
        <v>220</v>
      </c>
      <c r="F149" s="164" t="s">
        <v>221</v>
      </c>
      <c r="G149" s="165" t="s">
        <v>143</v>
      </c>
      <c r="H149" s="166">
        <v>180</v>
      </c>
      <c r="I149" s="167">
        <v>301</v>
      </c>
      <c r="J149" s="167">
        <f>ROUND(I149*H149,2)</f>
        <v>54180</v>
      </c>
      <c r="K149" s="168"/>
      <c r="L149" s="169"/>
      <c r="M149" s="170" t="s">
        <v>1</v>
      </c>
      <c r="N149" s="171" t="s">
        <v>35</v>
      </c>
      <c r="O149" s="172">
        <v>0</v>
      </c>
      <c r="P149" s="172">
        <f>O149*H149</f>
        <v>0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144</v>
      </c>
      <c r="AT149" s="174" t="s">
        <v>140</v>
      </c>
      <c r="AU149" s="174" t="s">
        <v>80</v>
      </c>
      <c r="AY149" s="15" t="s">
        <v>137</v>
      </c>
      <c r="BE149" s="175">
        <f>IF(N149="základní",J149,0)</f>
        <v>54180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54180</v>
      </c>
      <c r="BL149" s="15" t="s">
        <v>145</v>
      </c>
      <c r="BM149" s="174" t="s">
        <v>222</v>
      </c>
    </row>
    <row r="150" s="2" customFormat="1" ht="16.5" customHeight="1">
      <c r="A150" s="28"/>
      <c r="B150" s="161"/>
      <c r="C150" s="162" t="s">
        <v>7</v>
      </c>
      <c r="D150" s="162" t="s">
        <v>140</v>
      </c>
      <c r="E150" s="163" t="s">
        <v>223</v>
      </c>
      <c r="F150" s="164" t="s">
        <v>224</v>
      </c>
      <c r="G150" s="165" t="s">
        <v>143</v>
      </c>
      <c r="H150" s="166">
        <v>180</v>
      </c>
      <c r="I150" s="167">
        <v>30.699999999999999</v>
      </c>
      <c r="J150" s="167">
        <f>ROUND(I150*H150,2)</f>
        <v>5526</v>
      </c>
      <c r="K150" s="168"/>
      <c r="L150" s="169"/>
      <c r="M150" s="170" t="s">
        <v>1</v>
      </c>
      <c r="N150" s="171" t="s">
        <v>35</v>
      </c>
      <c r="O150" s="172">
        <v>0</v>
      </c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144</v>
      </c>
      <c r="AT150" s="174" t="s">
        <v>140</v>
      </c>
      <c r="AU150" s="174" t="s">
        <v>80</v>
      </c>
      <c r="AY150" s="15" t="s">
        <v>137</v>
      </c>
      <c r="BE150" s="175">
        <f>IF(N150="základní",J150,0)</f>
        <v>5526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5526</v>
      </c>
      <c r="BL150" s="15" t="s">
        <v>145</v>
      </c>
      <c r="BM150" s="174" t="s">
        <v>225</v>
      </c>
    </row>
    <row r="151" s="12" customFormat="1" ht="22.8" customHeight="1">
      <c r="A151" s="12"/>
      <c r="B151" s="149"/>
      <c r="C151" s="12"/>
      <c r="D151" s="150" t="s">
        <v>69</v>
      </c>
      <c r="E151" s="159" t="s">
        <v>226</v>
      </c>
      <c r="F151" s="159" t="s">
        <v>227</v>
      </c>
      <c r="G151" s="12"/>
      <c r="H151" s="12"/>
      <c r="I151" s="12"/>
      <c r="J151" s="160">
        <f>BK151</f>
        <v>2676</v>
      </c>
      <c r="K151" s="12"/>
      <c r="L151" s="149"/>
      <c r="M151" s="153"/>
      <c r="N151" s="154"/>
      <c r="O151" s="154"/>
      <c r="P151" s="155">
        <f>SUM(P152:P153)</f>
        <v>0</v>
      </c>
      <c r="Q151" s="154"/>
      <c r="R151" s="155">
        <f>SUM(R152:R153)</f>
        <v>0</v>
      </c>
      <c r="S151" s="154"/>
      <c r="T151" s="156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0" t="s">
        <v>78</v>
      </c>
      <c r="AT151" s="157" t="s">
        <v>69</v>
      </c>
      <c r="AU151" s="157" t="s">
        <v>78</v>
      </c>
      <c r="AY151" s="150" t="s">
        <v>137</v>
      </c>
      <c r="BK151" s="158">
        <f>SUM(BK152:BK153)</f>
        <v>2676</v>
      </c>
    </row>
    <row r="152" s="2" customFormat="1" ht="16.5" customHeight="1">
      <c r="A152" s="28"/>
      <c r="B152" s="161"/>
      <c r="C152" s="162" t="s">
        <v>228</v>
      </c>
      <c r="D152" s="162" t="s">
        <v>140</v>
      </c>
      <c r="E152" s="163" t="s">
        <v>229</v>
      </c>
      <c r="F152" s="164" t="s">
        <v>230</v>
      </c>
      <c r="G152" s="165" t="s">
        <v>143</v>
      </c>
      <c r="H152" s="166">
        <v>12</v>
      </c>
      <c r="I152" s="167">
        <v>53</v>
      </c>
      <c r="J152" s="167">
        <f>ROUND(I152*H152,2)</f>
        <v>636</v>
      </c>
      <c r="K152" s="168"/>
      <c r="L152" s="169"/>
      <c r="M152" s="170" t="s">
        <v>1</v>
      </c>
      <c r="N152" s="171" t="s">
        <v>35</v>
      </c>
      <c r="O152" s="172">
        <v>0</v>
      </c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144</v>
      </c>
      <c r="AT152" s="174" t="s">
        <v>140</v>
      </c>
      <c r="AU152" s="174" t="s">
        <v>80</v>
      </c>
      <c r="AY152" s="15" t="s">
        <v>137</v>
      </c>
      <c r="BE152" s="175">
        <f>IF(N152="základní",J152,0)</f>
        <v>636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636</v>
      </c>
      <c r="BL152" s="15" t="s">
        <v>145</v>
      </c>
      <c r="BM152" s="174" t="s">
        <v>231</v>
      </c>
    </row>
    <row r="153" s="2" customFormat="1" ht="24.15" customHeight="1">
      <c r="A153" s="28"/>
      <c r="B153" s="161"/>
      <c r="C153" s="162" t="s">
        <v>232</v>
      </c>
      <c r="D153" s="162" t="s">
        <v>140</v>
      </c>
      <c r="E153" s="163" t="s">
        <v>183</v>
      </c>
      <c r="F153" s="164" t="s">
        <v>184</v>
      </c>
      <c r="G153" s="165" t="s">
        <v>143</v>
      </c>
      <c r="H153" s="166">
        <v>1</v>
      </c>
      <c r="I153" s="167">
        <v>2040</v>
      </c>
      <c r="J153" s="167">
        <f>ROUND(I153*H153,2)</f>
        <v>2040</v>
      </c>
      <c r="K153" s="168"/>
      <c r="L153" s="169"/>
      <c r="M153" s="170" t="s">
        <v>1</v>
      </c>
      <c r="N153" s="171" t="s">
        <v>35</v>
      </c>
      <c r="O153" s="172">
        <v>0</v>
      </c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4" t="s">
        <v>144</v>
      </c>
      <c r="AT153" s="174" t="s">
        <v>140</v>
      </c>
      <c r="AU153" s="174" t="s">
        <v>80</v>
      </c>
      <c r="AY153" s="15" t="s">
        <v>137</v>
      </c>
      <c r="BE153" s="175">
        <f>IF(N153="základní",J153,0)</f>
        <v>2040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5" t="s">
        <v>78</v>
      </c>
      <c r="BK153" s="175">
        <f>ROUND(I153*H153,2)</f>
        <v>2040</v>
      </c>
      <c r="BL153" s="15" t="s">
        <v>145</v>
      </c>
      <c r="BM153" s="174" t="s">
        <v>233</v>
      </c>
    </row>
    <row r="154" s="12" customFormat="1" ht="22.8" customHeight="1">
      <c r="A154" s="12"/>
      <c r="B154" s="149"/>
      <c r="C154" s="12"/>
      <c r="D154" s="150" t="s">
        <v>69</v>
      </c>
      <c r="E154" s="159" t="s">
        <v>234</v>
      </c>
      <c r="F154" s="159" t="s">
        <v>235</v>
      </c>
      <c r="G154" s="12"/>
      <c r="H154" s="12"/>
      <c r="I154" s="12"/>
      <c r="J154" s="160">
        <f>BK154</f>
        <v>28658</v>
      </c>
      <c r="K154" s="12"/>
      <c r="L154" s="149"/>
      <c r="M154" s="153"/>
      <c r="N154" s="154"/>
      <c r="O154" s="154"/>
      <c r="P154" s="155">
        <f>SUM(P155:P158)</f>
        <v>0</v>
      </c>
      <c r="Q154" s="154"/>
      <c r="R154" s="155">
        <f>SUM(R155:R158)</f>
        <v>0.0029999999999999996</v>
      </c>
      <c r="S154" s="154"/>
      <c r="T154" s="156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0" t="s">
        <v>78</v>
      </c>
      <c r="AT154" s="157" t="s">
        <v>69</v>
      </c>
      <c r="AU154" s="157" t="s">
        <v>78</v>
      </c>
      <c r="AY154" s="150" t="s">
        <v>137</v>
      </c>
      <c r="BK154" s="158">
        <f>SUM(BK155:BK158)</f>
        <v>28658</v>
      </c>
    </row>
    <row r="155" s="2" customFormat="1" ht="24.15" customHeight="1">
      <c r="A155" s="28"/>
      <c r="B155" s="161"/>
      <c r="C155" s="162" t="s">
        <v>236</v>
      </c>
      <c r="D155" s="162" t="s">
        <v>140</v>
      </c>
      <c r="E155" s="163" t="s">
        <v>237</v>
      </c>
      <c r="F155" s="164" t="s">
        <v>238</v>
      </c>
      <c r="G155" s="165" t="s">
        <v>143</v>
      </c>
      <c r="H155" s="166">
        <v>50</v>
      </c>
      <c r="I155" s="167">
        <v>7.9000000000000004</v>
      </c>
      <c r="J155" s="167">
        <f>ROUND(I155*H155,2)</f>
        <v>395</v>
      </c>
      <c r="K155" s="168"/>
      <c r="L155" s="169"/>
      <c r="M155" s="170" t="s">
        <v>1</v>
      </c>
      <c r="N155" s="171" t="s">
        <v>35</v>
      </c>
      <c r="O155" s="172">
        <v>0</v>
      </c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144</v>
      </c>
      <c r="AT155" s="174" t="s">
        <v>140</v>
      </c>
      <c r="AU155" s="174" t="s">
        <v>80</v>
      </c>
      <c r="AY155" s="15" t="s">
        <v>137</v>
      </c>
      <c r="BE155" s="175">
        <f>IF(N155="základní",J155,0)</f>
        <v>395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78</v>
      </c>
      <c r="BK155" s="175">
        <f>ROUND(I155*H155,2)</f>
        <v>395</v>
      </c>
      <c r="BL155" s="15" t="s">
        <v>145</v>
      </c>
      <c r="BM155" s="174" t="s">
        <v>239</v>
      </c>
    </row>
    <row r="156" s="2" customFormat="1" ht="24.15" customHeight="1">
      <c r="A156" s="28"/>
      <c r="B156" s="161"/>
      <c r="C156" s="162" t="s">
        <v>240</v>
      </c>
      <c r="D156" s="162" t="s">
        <v>140</v>
      </c>
      <c r="E156" s="163" t="s">
        <v>241</v>
      </c>
      <c r="F156" s="164" t="s">
        <v>242</v>
      </c>
      <c r="G156" s="165" t="s">
        <v>143</v>
      </c>
      <c r="H156" s="166">
        <v>5</v>
      </c>
      <c r="I156" s="167">
        <v>24.600000000000001</v>
      </c>
      <c r="J156" s="167">
        <f>ROUND(I156*H156,2)</f>
        <v>123</v>
      </c>
      <c r="K156" s="168"/>
      <c r="L156" s="169"/>
      <c r="M156" s="170" t="s">
        <v>1</v>
      </c>
      <c r="N156" s="171" t="s">
        <v>35</v>
      </c>
      <c r="O156" s="172">
        <v>0</v>
      </c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4" t="s">
        <v>144</v>
      </c>
      <c r="AT156" s="174" t="s">
        <v>140</v>
      </c>
      <c r="AU156" s="174" t="s">
        <v>80</v>
      </c>
      <c r="AY156" s="15" t="s">
        <v>137</v>
      </c>
      <c r="BE156" s="175">
        <f>IF(N156="základní",J156,0)</f>
        <v>123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5" t="s">
        <v>78</v>
      </c>
      <c r="BK156" s="175">
        <f>ROUND(I156*H156,2)</f>
        <v>123</v>
      </c>
      <c r="BL156" s="15" t="s">
        <v>145</v>
      </c>
      <c r="BM156" s="174" t="s">
        <v>243</v>
      </c>
    </row>
    <row r="157" s="2" customFormat="1" ht="24.15" customHeight="1">
      <c r="A157" s="28"/>
      <c r="B157" s="161"/>
      <c r="C157" s="162" t="s">
        <v>244</v>
      </c>
      <c r="D157" s="162" t="s">
        <v>140</v>
      </c>
      <c r="E157" s="163" t="s">
        <v>245</v>
      </c>
      <c r="F157" s="164" t="s">
        <v>246</v>
      </c>
      <c r="G157" s="165" t="s">
        <v>143</v>
      </c>
      <c r="H157" s="166">
        <v>10</v>
      </c>
      <c r="I157" s="167">
        <v>2813</v>
      </c>
      <c r="J157" s="167">
        <f>ROUND(I157*H157,2)</f>
        <v>28130</v>
      </c>
      <c r="K157" s="168"/>
      <c r="L157" s="169"/>
      <c r="M157" s="170" t="s">
        <v>1</v>
      </c>
      <c r="N157" s="171" t="s">
        <v>35</v>
      </c>
      <c r="O157" s="172">
        <v>0</v>
      </c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144</v>
      </c>
      <c r="AT157" s="174" t="s">
        <v>140</v>
      </c>
      <c r="AU157" s="174" t="s">
        <v>80</v>
      </c>
      <c r="AY157" s="15" t="s">
        <v>137</v>
      </c>
      <c r="BE157" s="175">
        <f>IF(N157="základní",J157,0)</f>
        <v>28130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78</v>
      </c>
      <c r="BK157" s="175">
        <f>ROUND(I157*H157,2)</f>
        <v>28130</v>
      </c>
      <c r="BL157" s="15" t="s">
        <v>145</v>
      </c>
      <c r="BM157" s="174" t="s">
        <v>247</v>
      </c>
    </row>
    <row r="158" s="2" customFormat="1" ht="21.75" customHeight="1">
      <c r="A158" s="28"/>
      <c r="B158" s="161"/>
      <c r="C158" s="162" t="s">
        <v>248</v>
      </c>
      <c r="D158" s="162" t="s">
        <v>140</v>
      </c>
      <c r="E158" s="163" t="s">
        <v>249</v>
      </c>
      <c r="F158" s="164" t="s">
        <v>250</v>
      </c>
      <c r="G158" s="165" t="s">
        <v>143</v>
      </c>
      <c r="H158" s="166">
        <v>10</v>
      </c>
      <c r="I158" s="167">
        <v>1</v>
      </c>
      <c r="J158" s="167">
        <f>ROUND(I158*H158,2)</f>
        <v>10</v>
      </c>
      <c r="K158" s="168"/>
      <c r="L158" s="169"/>
      <c r="M158" s="170" t="s">
        <v>1</v>
      </c>
      <c r="N158" s="171" t="s">
        <v>35</v>
      </c>
      <c r="O158" s="172">
        <v>0</v>
      </c>
      <c r="P158" s="172">
        <f>O158*H158</f>
        <v>0</v>
      </c>
      <c r="Q158" s="172">
        <v>0.00029999999999999997</v>
      </c>
      <c r="R158" s="172">
        <f>Q158*H158</f>
        <v>0.0029999999999999996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144</v>
      </c>
      <c r="AT158" s="174" t="s">
        <v>140</v>
      </c>
      <c r="AU158" s="174" t="s">
        <v>80</v>
      </c>
      <c r="AY158" s="15" t="s">
        <v>137</v>
      </c>
      <c r="BE158" s="175">
        <f>IF(N158="základní",J158,0)</f>
        <v>10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78</v>
      </c>
      <c r="BK158" s="175">
        <f>ROUND(I158*H158,2)</f>
        <v>10</v>
      </c>
      <c r="BL158" s="15" t="s">
        <v>145</v>
      </c>
      <c r="BM158" s="174" t="s">
        <v>251</v>
      </c>
    </row>
    <row r="159" s="12" customFormat="1" ht="25.92" customHeight="1">
      <c r="A159" s="12"/>
      <c r="B159" s="149"/>
      <c r="C159" s="12"/>
      <c r="D159" s="150" t="s">
        <v>69</v>
      </c>
      <c r="E159" s="151" t="s">
        <v>252</v>
      </c>
      <c r="F159" s="151" t="s">
        <v>253</v>
      </c>
      <c r="G159" s="12"/>
      <c r="H159" s="12"/>
      <c r="I159" s="12"/>
      <c r="J159" s="152">
        <f>BK159</f>
        <v>597511.19999999995</v>
      </c>
      <c r="K159" s="12"/>
      <c r="L159" s="149"/>
      <c r="M159" s="153"/>
      <c r="N159" s="154"/>
      <c r="O159" s="154"/>
      <c r="P159" s="155">
        <f>SUM(P160:P172)</f>
        <v>518.65199999999993</v>
      </c>
      <c r="Q159" s="154"/>
      <c r="R159" s="155">
        <f>SUM(R160:R172)</f>
        <v>0</v>
      </c>
      <c r="S159" s="154"/>
      <c r="T159" s="156">
        <f>SUM(T160:T172)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0" t="s">
        <v>78</v>
      </c>
      <c r="AT159" s="157" t="s">
        <v>69</v>
      </c>
      <c r="AU159" s="157" t="s">
        <v>70</v>
      </c>
      <c r="AY159" s="150" t="s">
        <v>137</v>
      </c>
      <c r="BK159" s="158">
        <f>SUM(BK160:BK172)</f>
        <v>597511.19999999995</v>
      </c>
    </row>
    <row r="160" s="2" customFormat="1" ht="16.5" customHeight="1">
      <c r="A160" s="28"/>
      <c r="B160" s="161"/>
      <c r="C160" s="176" t="s">
        <v>254</v>
      </c>
      <c r="D160" s="176" t="s">
        <v>255</v>
      </c>
      <c r="E160" s="177" t="s">
        <v>256</v>
      </c>
      <c r="F160" s="178" t="s">
        <v>257</v>
      </c>
      <c r="G160" s="179" t="s">
        <v>143</v>
      </c>
      <c r="H160" s="180">
        <v>0</v>
      </c>
      <c r="I160" s="181">
        <v>4260</v>
      </c>
      <c r="J160" s="181">
        <f>ROUND(I160*H160,2)</f>
        <v>0</v>
      </c>
      <c r="K160" s="182"/>
      <c r="L160" s="29"/>
      <c r="M160" s="183" t="s">
        <v>1</v>
      </c>
      <c r="N160" s="184" t="s">
        <v>35</v>
      </c>
      <c r="O160" s="172">
        <v>5</v>
      </c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201</v>
      </c>
      <c r="AT160" s="174" t="s">
        <v>255</v>
      </c>
      <c r="AU160" s="174" t="s">
        <v>78</v>
      </c>
      <c r="AY160" s="15" t="s">
        <v>137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78</v>
      </c>
      <c r="BK160" s="175">
        <f>ROUND(I160*H160,2)</f>
        <v>0</v>
      </c>
      <c r="BL160" s="15" t="s">
        <v>201</v>
      </c>
      <c r="BM160" s="174" t="s">
        <v>258</v>
      </c>
    </row>
    <row r="161" s="2" customFormat="1" ht="16.5" customHeight="1">
      <c r="A161" s="28"/>
      <c r="B161" s="161"/>
      <c r="C161" s="176" t="s">
        <v>259</v>
      </c>
      <c r="D161" s="176" t="s">
        <v>255</v>
      </c>
      <c r="E161" s="177" t="s">
        <v>260</v>
      </c>
      <c r="F161" s="178" t="s">
        <v>261</v>
      </c>
      <c r="G161" s="179" t="s">
        <v>143</v>
      </c>
      <c r="H161" s="180">
        <v>6</v>
      </c>
      <c r="I161" s="181">
        <v>5200</v>
      </c>
      <c r="J161" s="181">
        <f>ROUND(I161*H161,2)</f>
        <v>31200</v>
      </c>
      <c r="K161" s="182"/>
      <c r="L161" s="29"/>
      <c r="M161" s="183" t="s">
        <v>1</v>
      </c>
      <c r="N161" s="184" t="s">
        <v>35</v>
      </c>
      <c r="O161" s="172">
        <v>6.0999999999999996</v>
      </c>
      <c r="P161" s="172">
        <f>O161*H161</f>
        <v>36.599999999999994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4" t="s">
        <v>201</v>
      </c>
      <c r="AT161" s="174" t="s">
        <v>255</v>
      </c>
      <c r="AU161" s="174" t="s">
        <v>78</v>
      </c>
      <c r="AY161" s="15" t="s">
        <v>137</v>
      </c>
      <c r="BE161" s="175">
        <f>IF(N161="základní",J161,0)</f>
        <v>31200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5" t="s">
        <v>78</v>
      </c>
      <c r="BK161" s="175">
        <f>ROUND(I161*H161,2)</f>
        <v>31200</v>
      </c>
      <c r="BL161" s="15" t="s">
        <v>201</v>
      </c>
      <c r="BM161" s="174" t="s">
        <v>262</v>
      </c>
    </row>
    <row r="162" s="2" customFormat="1" ht="16.5" customHeight="1">
      <c r="A162" s="28"/>
      <c r="B162" s="161"/>
      <c r="C162" s="176" t="s">
        <v>263</v>
      </c>
      <c r="D162" s="176" t="s">
        <v>255</v>
      </c>
      <c r="E162" s="177" t="s">
        <v>264</v>
      </c>
      <c r="F162" s="178" t="s">
        <v>265</v>
      </c>
      <c r="G162" s="179" t="s">
        <v>143</v>
      </c>
      <c r="H162" s="180">
        <v>12</v>
      </c>
      <c r="I162" s="181">
        <v>187</v>
      </c>
      <c r="J162" s="181">
        <f>ROUND(I162*H162,2)</f>
        <v>2244</v>
      </c>
      <c r="K162" s="182"/>
      <c r="L162" s="29"/>
      <c r="M162" s="183" t="s">
        <v>1</v>
      </c>
      <c r="N162" s="184" t="s">
        <v>35</v>
      </c>
      <c r="O162" s="172">
        <v>0.22</v>
      </c>
      <c r="P162" s="172">
        <f>O162*H162</f>
        <v>2.6400000000000001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201</v>
      </c>
      <c r="AT162" s="174" t="s">
        <v>255</v>
      </c>
      <c r="AU162" s="174" t="s">
        <v>78</v>
      </c>
      <c r="AY162" s="15" t="s">
        <v>137</v>
      </c>
      <c r="BE162" s="175">
        <f>IF(N162="základní",J162,0)</f>
        <v>2244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78</v>
      </c>
      <c r="BK162" s="175">
        <f>ROUND(I162*H162,2)</f>
        <v>2244</v>
      </c>
      <c r="BL162" s="15" t="s">
        <v>201</v>
      </c>
      <c r="BM162" s="174" t="s">
        <v>266</v>
      </c>
    </row>
    <row r="163" s="2" customFormat="1" ht="16.5" customHeight="1">
      <c r="A163" s="28"/>
      <c r="B163" s="161"/>
      <c r="C163" s="176" t="s">
        <v>267</v>
      </c>
      <c r="D163" s="176" t="s">
        <v>255</v>
      </c>
      <c r="E163" s="177" t="s">
        <v>268</v>
      </c>
      <c r="F163" s="178" t="s">
        <v>269</v>
      </c>
      <c r="G163" s="179" t="s">
        <v>143</v>
      </c>
      <c r="H163" s="180">
        <v>30</v>
      </c>
      <c r="I163" s="181">
        <v>128</v>
      </c>
      <c r="J163" s="181">
        <f>ROUND(I163*H163,2)</f>
        <v>3840</v>
      </c>
      <c r="K163" s="182"/>
      <c r="L163" s="29"/>
      <c r="M163" s="183" t="s">
        <v>1</v>
      </c>
      <c r="N163" s="184" t="s">
        <v>35</v>
      </c>
      <c r="O163" s="172">
        <v>0.14999999999999999</v>
      </c>
      <c r="P163" s="172">
        <f>O163*H163</f>
        <v>4.5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201</v>
      </c>
      <c r="AT163" s="174" t="s">
        <v>255</v>
      </c>
      <c r="AU163" s="174" t="s">
        <v>78</v>
      </c>
      <c r="AY163" s="15" t="s">
        <v>137</v>
      </c>
      <c r="BE163" s="175">
        <f>IF(N163="základní",J163,0)</f>
        <v>3840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78</v>
      </c>
      <c r="BK163" s="175">
        <f>ROUND(I163*H163,2)</f>
        <v>3840</v>
      </c>
      <c r="BL163" s="15" t="s">
        <v>201</v>
      </c>
      <c r="BM163" s="174" t="s">
        <v>270</v>
      </c>
    </row>
    <row r="164" s="2" customFormat="1" ht="16.5" customHeight="1">
      <c r="A164" s="28"/>
      <c r="B164" s="161"/>
      <c r="C164" s="176" t="s">
        <v>271</v>
      </c>
      <c r="D164" s="176" t="s">
        <v>255</v>
      </c>
      <c r="E164" s="177" t="s">
        <v>272</v>
      </c>
      <c r="F164" s="178" t="s">
        <v>273</v>
      </c>
      <c r="G164" s="179" t="s">
        <v>143</v>
      </c>
      <c r="H164" s="180">
        <v>16</v>
      </c>
      <c r="I164" s="181">
        <v>3410</v>
      </c>
      <c r="J164" s="181">
        <f>ROUND(I164*H164,2)</f>
        <v>54560</v>
      </c>
      <c r="K164" s="182"/>
      <c r="L164" s="29"/>
      <c r="M164" s="183" t="s">
        <v>1</v>
      </c>
      <c r="N164" s="184" t="s">
        <v>35</v>
      </c>
      <c r="O164" s="172">
        <v>4</v>
      </c>
      <c r="P164" s="172">
        <f>O164*H164</f>
        <v>64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201</v>
      </c>
      <c r="AT164" s="174" t="s">
        <v>255</v>
      </c>
      <c r="AU164" s="174" t="s">
        <v>78</v>
      </c>
      <c r="AY164" s="15" t="s">
        <v>137</v>
      </c>
      <c r="BE164" s="175">
        <f>IF(N164="základní",J164,0)</f>
        <v>54560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78</v>
      </c>
      <c r="BK164" s="175">
        <f>ROUND(I164*H164,2)</f>
        <v>54560</v>
      </c>
      <c r="BL164" s="15" t="s">
        <v>201</v>
      </c>
      <c r="BM164" s="174" t="s">
        <v>274</v>
      </c>
    </row>
    <row r="165" s="2" customFormat="1" ht="16.5" customHeight="1">
      <c r="A165" s="28"/>
      <c r="B165" s="161"/>
      <c r="C165" s="176" t="s">
        <v>275</v>
      </c>
      <c r="D165" s="176" t="s">
        <v>255</v>
      </c>
      <c r="E165" s="177" t="s">
        <v>276</v>
      </c>
      <c r="F165" s="178" t="s">
        <v>277</v>
      </c>
      <c r="G165" s="179" t="s">
        <v>143</v>
      </c>
      <c r="H165" s="180">
        <v>10</v>
      </c>
      <c r="I165" s="181">
        <v>2040</v>
      </c>
      <c r="J165" s="181">
        <f>ROUND(I165*H165,2)</f>
        <v>20400</v>
      </c>
      <c r="K165" s="182"/>
      <c r="L165" s="29"/>
      <c r="M165" s="183" t="s">
        <v>1</v>
      </c>
      <c r="N165" s="184" t="s">
        <v>35</v>
      </c>
      <c r="O165" s="172">
        <v>2.3999999999999999</v>
      </c>
      <c r="P165" s="172">
        <f>O165*H165</f>
        <v>24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201</v>
      </c>
      <c r="AT165" s="174" t="s">
        <v>255</v>
      </c>
      <c r="AU165" s="174" t="s">
        <v>78</v>
      </c>
      <c r="AY165" s="15" t="s">
        <v>137</v>
      </c>
      <c r="BE165" s="175">
        <f>IF(N165="základní",J165,0)</f>
        <v>20400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78</v>
      </c>
      <c r="BK165" s="175">
        <f>ROUND(I165*H165,2)</f>
        <v>20400</v>
      </c>
      <c r="BL165" s="15" t="s">
        <v>201</v>
      </c>
      <c r="BM165" s="174" t="s">
        <v>278</v>
      </c>
    </row>
    <row r="166" s="2" customFormat="1" ht="16.5" customHeight="1">
      <c r="A166" s="28"/>
      <c r="B166" s="161"/>
      <c r="C166" s="176" t="s">
        <v>279</v>
      </c>
      <c r="D166" s="176" t="s">
        <v>255</v>
      </c>
      <c r="E166" s="177" t="s">
        <v>280</v>
      </c>
      <c r="F166" s="178" t="s">
        <v>281</v>
      </c>
      <c r="G166" s="179" t="s">
        <v>143</v>
      </c>
      <c r="H166" s="180">
        <v>240</v>
      </c>
      <c r="I166" s="181">
        <v>17</v>
      </c>
      <c r="J166" s="181">
        <f>ROUND(I166*H166,2)</f>
        <v>4080</v>
      </c>
      <c r="K166" s="182"/>
      <c r="L166" s="29"/>
      <c r="M166" s="183" t="s">
        <v>1</v>
      </c>
      <c r="N166" s="184" t="s">
        <v>35</v>
      </c>
      <c r="O166" s="172">
        <v>0.02</v>
      </c>
      <c r="P166" s="172">
        <f>O166*H166</f>
        <v>4.7999999999999998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201</v>
      </c>
      <c r="AT166" s="174" t="s">
        <v>255</v>
      </c>
      <c r="AU166" s="174" t="s">
        <v>78</v>
      </c>
      <c r="AY166" s="15" t="s">
        <v>137</v>
      </c>
      <c r="BE166" s="175">
        <f>IF(N166="základní",J166,0)</f>
        <v>4080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78</v>
      </c>
      <c r="BK166" s="175">
        <f>ROUND(I166*H166,2)</f>
        <v>4080</v>
      </c>
      <c r="BL166" s="15" t="s">
        <v>201</v>
      </c>
      <c r="BM166" s="174" t="s">
        <v>282</v>
      </c>
    </row>
    <row r="167" s="2" customFormat="1" ht="16.5" customHeight="1">
      <c r="A167" s="28"/>
      <c r="B167" s="161"/>
      <c r="C167" s="176" t="s">
        <v>283</v>
      </c>
      <c r="D167" s="176" t="s">
        <v>255</v>
      </c>
      <c r="E167" s="177" t="s">
        <v>284</v>
      </c>
      <c r="F167" s="178" t="s">
        <v>285</v>
      </c>
      <c r="G167" s="179" t="s">
        <v>143</v>
      </c>
      <c r="H167" s="180">
        <v>192</v>
      </c>
      <c r="I167" s="181">
        <v>256</v>
      </c>
      <c r="J167" s="181">
        <f>ROUND(I167*H167,2)</f>
        <v>49152</v>
      </c>
      <c r="K167" s="182"/>
      <c r="L167" s="29"/>
      <c r="M167" s="183" t="s">
        <v>1</v>
      </c>
      <c r="N167" s="184" t="s">
        <v>35</v>
      </c>
      <c r="O167" s="172">
        <v>0.29999999999999999</v>
      </c>
      <c r="P167" s="172">
        <f>O167*H167</f>
        <v>57.599999999999994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201</v>
      </c>
      <c r="AT167" s="174" t="s">
        <v>255</v>
      </c>
      <c r="AU167" s="174" t="s">
        <v>78</v>
      </c>
      <c r="AY167" s="15" t="s">
        <v>137</v>
      </c>
      <c r="BE167" s="175">
        <f>IF(N167="základní",J167,0)</f>
        <v>49152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78</v>
      </c>
      <c r="BK167" s="175">
        <f>ROUND(I167*H167,2)</f>
        <v>49152</v>
      </c>
      <c r="BL167" s="15" t="s">
        <v>201</v>
      </c>
      <c r="BM167" s="174" t="s">
        <v>286</v>
      </c>
    </row>
    <row r="168" s="2" customFormat="1" ht="16.5" customHeight="1">
      <c r="A168" s="28"/>
      <c r="B168" s="161"/>
      <c r="C168" s="176" t="s">
        <v>287</v>
      </c>
      <c r="D168" s="176" t="s">
        <v>255</v>
      </c>
      <c r="E168" s="177" t="s">
        <v>288</v>
      </c>
      <c r="F168" s="178" t="s">
        <v>289</v>
      </c>
      <c r="G168" s="179" t="s">
        <v>143</v>
      </c>
      <c r="H168" s="180">
        <v>384</v>
      </c>
      <c r="I168" s="181">
        <v>15.300000000000001</v>
      </c>
      <c r="J168" s="181">
        <f>ROUND(I168*H168,2)</f>
        <v>5875.1999999999998</v>
      </c>
      <c r="K168" s="182"/>
      <c r="L168" s="29"/>
      <c r="M168" s="183" t="s">
        <v>1</v>
      </c>
      <c r="N168" s="184" t="s">
        <v>35</v>
      </c>
      <c r="O168" s="172">
        <v>0.017999999999999999</v>
      </c>
      <c r="P168" s="172">
        <f>O168*H168</f>
        <v>6.911999999999999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201</v>
      </c>
      <c r="AT168" s="174" t="s">
        <v>255</v>
      </c>
      <c r="AU168" s="174" t="s">
        <v>78</v>
      </c>
      <c r="AY168" s="15" t="s">
        <v>137</v>
      </c>
      <c r="BE168" s="175">
        <f>IF(N168="základní",J168,0)</f>
        <v>5875.1999999999998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78</v>
      </c>
      <c r="BK168" s="175">
        <f>ROUND(I168*H168,2)</f>
        <v>5875.1999999999998</v>
      </c>
      <c r="BL168" s="15" t="s">
        <v>201</v>
      </c>
      <c r="BM168" s="174" t="s">
        <v>290</v>
      </c>
    </row>
    <row r="169" s="2" customFormat="1" ht="16.5" customHeight="1">
      <c r="A169" s="28"/>
      <c r="B169" s="161"/>
      <c r="C169" s="176" t="s">
        <v>291</v>
      </c>
      <c r="D169" s="176" t="s">
        <v>255</v>
      </c>
      <c r="E169" s="177" t="s">
        <v>292</v>
      </c>
      <c r="F169" s="178" t="s">
        <v>293</v>
      </c>
      <c r="G169" s="179" t="s">
        <v>143</v>
      </c>
      <c r="H169" s="180">
        <v>16</v>
      </c>
      <c r="I169" s="181">
        <v>145</v>
      </c>
      <c r="J169" s="181">
        <f>ROUND(I169*H169,2)</f>
        <v>2320</v>
      </c>
      <c r="K169" s="182"/>
      <c r="L169" s="29"/>
      <c r="M169" s="183" t="s">
        <v>1</v>
      </c>
      <c r="N169" s="184" t="s">
        <v>35</v>
      </c>
      <c r="O169" s="172">
        <v>0.17000000000000001</v>
      </c>
      <c r="P169" s="172">
        <f>O169*H169</f>
        <v>2.7200000000000002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201</v>
      </c>
      <c r="AT169" s="174" t="s">
        <v>255</v>
      </c>
      <c r="AU169" s="174" t="s">
        <v>78</v>
      </c>
      <c r="AY169" s="15" t="s">
        <v>137</v>
      </c>
      <c r="BE169" s="175">
        <f>IF(N169="základní",J169,0)</f>
        <v>2320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78</v>
      </c>
      <c r="BK169" s="175">
        <f>ROUND(I169*H169,2)</f>
        <v>2320</v>
      </c>
      <c r="BL169" s="15" t="s">
        <v>201</v>
      </c>
      <c r="BM169" s="174" t="s">
        <v>294</v>
      </c>
    </row>
    <row r="170" s="2" customFormat="1" ht="21.75" customHeight="1">
      <c r="A170" s="28"/>
      <c r="B170" s="161"/>
      <c r="C170" s="176" t="s">
        <v>295</v>
      </c>
      <c r="D170" s="176" t="s">
        <v>255</v>
      </c>
      <c r="E170" s="177" t="s">
        <v>296</v>
      </c>
      <c r="F170" s="178" t="s">
        <v>297</v>
      </c>
      <c r="G170" s="179" t="s">
        <v>143</v>
      </c>
      <c r="H170" s="180">
        <v>384</v>
      </c>
      <c r="I170" s="181">
        <v>315</v>
      </c>
      <c r="J170" s="181">
        <f>ROUND(I170*H170,2)</f>
        <v>120960</v>
      </c>
      <c r="K170" s="182"/>
      <c r="L170" s="29"/>
      <c r="M170" s="183" t="s">
        <v>1</v>
      </c>
      <c r="N170" s="184" t="s">
        <v>35</v>
      </c>
      <c r="O170" s="172">
        <v>0.37</v>
      </c>
      <c r="P170" s="172">
        <f>O170*H170</f>
        <v>142.07999999999998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201</v>
      </c>
      <c r="AT170" s="174" t="s">
        <v>255</v>
      </c>
      <c r="AU170" s="174" t="s">
        <v>78</v>
      </c>
      <c r="AY170" s="15" t="s">
        <v>137</v>
      </c>
      <c r="BE170" s="175">
        <f>IF(N170="základní",J170,0)</f>
        <v>120960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78</v>
      </c>
      <c r="BK170" s="175">
        <f>ROUND(I170*H170,2)</f>
        <v>120960</v>
      </c>
      <c r="BL170" s="15" t="s">
        <v>201</v>
      </c>
      <c r="BM170" s="174" t="s">
        <v>298</v>
      </c>
    </row>
    <row r="171" s="2" customFormat="1" ht="21.75" customHeight="1">
      <c r="A171" s="28"/>
      <c r="B171" s="161"/>
      <c r="C171" s="176" t="s">
        <v>299</v>
      </c>
      <c r="D171" s="176" t="s">
        <v>255</v>
      </c>
      <c r="E171" s="177" t="s">
        <v>300</v>
      </c>
      <c r="F171" s="178" t="s">
        <v>301</v>
      </c>
      <c r="G171" s="179" t="s">
        <v>143</v>
      </c>
      <c r="H171" s="180">
        <v>240</v>
      </c>
      <c r="I171" s="181">
        <v>613</v>
      </c>
      <c r="J171" s="181">
        <f>ROUND(I171*H171,2)</f>
        <v>147120</v>
      </c>
      <c r="K171" s="182"/>
      <c r="L171" s="29"/>
      <c r="M171" s="183" t="s">
        <v>1</v>
      </c>
      <c r="N171" s="184" t="s">
        <v>35</v>
      </c>
      <c r="O171" s="172">
        <v>0.71999999999999997</v>
      </c>
      <c r="P171" s="172">
        <f>O171*H171</f>
        <v>172.79999999999998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4" t="s">
        <v>201</v>
      </c>
      <c r="AT171" s="174" t="s">
        <v>255</v>
      </c>
      <c r="AU171" s="174" t="s">
        <v>78</v>
      </c>
      <c r="AY171" s="15" t="s">
        <v>137</v>
      </c>
      <c r="BE171" s="175">
        <f>IF(N171="základní",J171,0)</f>
        <v>147120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5" t="s">
        <v>78</v>
      </c>
      <c r="BK171" s="175">
        <f>ROUND(I171*H171,2)</f>
        <v>147120</v>
      </c>
      <c r="BL171" s="15" t="s">
        <v>201</v>
      </c>
      <c r="BM171" s="174" t="s">
        <v>302</v>
      </c>
    </row>
    <row r="172" s="2" customFormat="1" ht="33" customHeight="1">
      <c r="A172" s="28"/>
      <c r="B172" s="161"/>
      <c r="C172" s="176" t="s">
        <v>303</v>
      </c>
      <c r="D172" s="176" t="s">
        <v>255</v>
      </c>
      <c r="E172" s="177" t="s">
        <v>304</v>
      </c>
      <c r="F172" s="178" t="s">
        <v>305</v>
      </c>
      <c r="G172" s="179" t="s">
        <v>306</v>
      </c>
      <c r="H172" s="180">
        <v>240</v>
      </c>
      <c r="I172" s="181">
        <v>649</v>
      </c>
      <c r="J172" s="181">
        <f>ROUND(I172*H172,2)</f>
        <v>155760</v>
      </c>
      <c r="K172" s="182"/>
      <c r="L172" s="29"/>
      <c r="M172" s="183" t="s">
        <v>1</v>
      </c>
      <c r="N172" s="184" t="s">
        <v>35</v>
      </c>
      <c r="O172" s="172">
        <v>0</v>
      </c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4" t="s">
        <v>201</v>
      </c>
      <c r="AT172" s="174" t="s">
        <v>255</v>
      </c>
      <c r="AU172" s="174" t="s">
        <v>78</v>
      </c>
      <c r="AY172" s="15" t="s">
        <v>137</v>
      </c>
      <c r="BE172" s="175">
        <f>IF(N172="základní",J172,0)</f>
        <v>155760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5" t="s">
        <v>78</v>
      </c>
      <c r="BK172" s="175">
        <f>ROUND(I172*H172,2)</f>
        <v>155760</v>
      </c>
      <c r="BL172" s="15" t="s">
        <v>201</v>
      </c>
      <c r="BM172" s="174" t="s">
        <v>307</v>
      </c>
    </row>
    <row r="173" s="12" customFormat="1" ht="25.92" customHeight="1">
      <c r="A173" s="12"/>
      <c r="B173" s="149"/>
      <c r="C173" s="12"/>
      <c r="D173" s="150" t="s">
        <v>69</v>
      </c>
      <c r="E173" s="151" t="s">
        <v>308</v>
      </c>
      <c r="F173" s="151" t="s">
        <v>309</v>
      </c>
      <c r="G173" s="12"/>
      <c r="H173" s="12"/>
      <c r="I173" s="12"/>
      <c r="J173" s="152">
        <f>BK173</f>
        <v>2274920</v>
      </c>
      <c r="K173" s="12"/>
      <c r="L173" s="149"/>
      <c r="M173" s="153"/>
      <c r="N173" s="154"/>
      <c r="O173" s="154"/>
      <c r="P173" s="155">
        <f>SUM(P174:P197)</f>
        <v>2461.6400000000003</v>
      </c>
      <c r="Q173" s="154"/>
      <c r="R173" s="155">
        <f>SUM(R174:R197)</f>
        <v>2.6127000000000002</v>
      </c>
      <c r="S173" s="154"/>
      <c r="T173" s="156">
        <f>SUM(T174:T197)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0" t="s">
        <v>78</v>
      </c>
      <c r="AT173" s="157" t="s">
        <v>69</v>
      </c>
      <c r="AU173" s="157" t="s">
        <v>70</v>
      </c>
      <c r="AY173" s="150" t="s">
        <v>137</v>
      </c>
      <c r="BK173" s="158">
        <f>SUM(BK174:BK197)</f>
        <v>2274920</v>
      </c>
    </row>
    <row r="174" s="2" customFormat="1" ht="37.8" customHeight="1">
      <c r="A174" s="28"/>
      <c r="B174" s="161"/>
      <c r="C174" s="162" t="s">
        <v>310</v>
      </c>
      <c r="D174" s="162" t="s">
        <v>140</v>
      </c>
      <c r="E174" s="163" t="s">
        <v>311</v>
      </c>
      <c r="F174" s="164" t="s">
        <v>312</v>
      </c>
      <c r="G174" s="165" t="s">
        <v>313</v>
      </c>
      <c r="H174" s="166">
        <v>25000</v>
      </c>
      <c r="I174" s="167">
        <v>23.699999999999999</v>
      </c>
      <c r="J174" s="167">
        <f>ROUND(I174*H174,2)</f>
        <v>592500</v>
      </c>
      <c r="K174" s="168"/>
      <c r="L174" s="169"/>
      <c r="M174" s="170" t="s">
        <v>1</v>
      </c>
      <c r="N174" s="171" t="s">
        <v>35</v>
      </c>
      <c r="O174" s="172">
        <v>0</v>
      </c>
      <c r="P174" s="172">
        <f>O174*H174</f>
        <v>0</v>
      </c>
      <c r="Q174" s="172">
        <v>6.0000000000000002E-05</v>
      </c>
      <c r="R174" s="172">
        <f>Q174*H174</f>
        <v>1.5</v>
      </c>
      <c r="S174" s="172">
        <v>0</v>
      </c>
      <c r="T174" s="173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144</v>
      </c>
      <c r="AT174" s="174" t="s">
        <v>140</v>
      </c>
      <c r="AU174" s="174" t="s">
        <v>78</v>
      </c>
      <c r="AY174" s="15" t="s">
        <v>137</v>
      </c>
      <c r="BE174" s="175">
        <f>IF(N174="základní",J174,0)</f>
        <v>592500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78</v>
      </c>
      <c r="BK174" s="175">
        <f>ROUND(I174*H174,2)</f>
        <v>592500</v>
      </c>
      <c r="BL174" s="15" t="s">
        <v>145</v>
      </c>
      <c r="BM174" s="174" t="s">
        <v>314</v>
      </c>
    </row>
    <row r="175" s="2" customFormat="1" ht="21.75" customHeight="1">
      <c r="A175" s="28"/>
      <c r="B175" s="161"/>
      <c r="C175" s="176" t="s">
        <v>315</v>
      </c>
      <c r="D175" s="176" t="s">
        <v>255</v>
      </c>
      <c r="E175" s="177" t="s">
        <v>316</v>
      </c>
      <c r="F175" s="178" t="s">
        <v>317</v>
      </c>
      <c r="G175" s="179" t="s">
        <v>313</v>
      </c>
      <c r="H175" s="180">
        <v>25000</v>
      </c>
      <c r="I175" s="181">
        <v>21.5</v>
      </c>
      <c r="J175" s="181">
        <f>ROUND(I175*H175,2)</f>
        <v>537500</v>
      </c>
      <c r="K175" s="182"/>
      <c r="L175" s="29"/>
      <c r="M175" s="183" t="s">
        <v>1</v>
      </c>
      <c r="N175" s="184" t="s">
        <v>35</v>
      </c>
      <c r="O175" s="172">
        <v>0.040000000000000001</v>
      </c>
      <c r="P175" s="172">
        <f>O175*H175</f>
        <v>1000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201</v>
      </c>
      <c r="AT175" s="174" t="s">
        <v>255</v>
      </c>
      <c r="AU175" s="174" t="s">
        <v>78</v>
      </c>
      <c r="AY175" s="15" t="s">
        <v>137</v>
      </c>
      <c r="BE175" s="175">
        <f>IF(N175="základní",J175,0)</f>
        <v>537500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78</v>
      </c>
      <c r="BK175" s="175">
        <f>ROUND(I175*H175,2)</f>
        <v>537500</v>
      </c>
      <c r="BL175" s="15" t="s">
        <v>201</v>
      </c>
      <c r="BM175" s="174" t="s">
        <v>318</v>
      </c>
    </row>
    <row r="176" s="2" customFormat="1" ht="37.8" customHeight="1">
      <c r="A176" s="28"/>
      <c r="B176" s="161"/>
      <c r="C176" s="162" t="s">
        <v>319</v>
      </c>
      <c r="D176" s="162" t="s">
        <v>140</v>
      </c>
      <c r="E176" s="163" t="s">
        <v>320</v>
      </c>
      <c r="F176" s="164" t="s">
        <v>321</v>
      </c>
      <c r="G176" s="165" t="s">
        <v>313</v>
      </c>
      <c r="H176" s="166">
        <v>1500</v>
      </c>
      <c r="I176" s="167">
        <v>20.300000000000001</v>
      </c>
      <c r="J176" s="167">
        <f>ROUND(I176*H176,2)</f>
        <v>30450</v>
      </c>
      <c r="K176" s="168"/>
      <c r="L176" s="169"/>
      <c r="M176" s="170" t="s">
        <v>1</v>
      </c>
      <c r="N176" s="171" t="s">
        <v>35</v>
      </c>
      <c r="O176" s="172">
        <v>0</v>
      </c>
      <c r="P176" s="172">
        <f>O176*H176</f>
        <v>0</v>
      </c>
      <c r="Q176" s="172">
        <v>8.0000000000000007E-05</v>
      </c>
      <c r="R176" s="172">
        <f>Q176*H176</f>
        <v>0.12000000000000001</v>
      </c>
      <c r="S176" s="172">
        <v>0</v>
      </c>
      <c r="T176" s="17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4" t="s">
        <v>271</v>
      </c>
      <c r="AT176" s="174" t="s">
        <v>140</v>
      </c>
      <c r="AU176" s="174" t="s">
        <v>78</v>
      </c>
      <c r="AY176" s="15" t="s">
        <v>137</v>
      </c>
      <c r="BE176" s="175">
        <f>IF(N176="základní",J176,0)</f>
        <v>30450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5" t="s">
        <v>78</v>
      </c>
      <c r="BK176" s="175">
        <f>ROUND(I176*H176,2)</f>
        <v>30450</v>
      </c>
      <c r="BL176" s="15" t="s">
        <v>201</v>
      </c>
      <c r="BM176" s="174" t="s">
        <v>322</v>
      </c>
    </row>
    <row r="177" s="2" customFormat="1" ht="21.75" customHeight="1">
      <c r="A177" s="28"/>
      <c r="B177" s="161"/>
      <c r="C177" s="176" t="s">
        <v>323</v>
      </c>
      <c r="D177" s="176" t="s">
        <v>255</v>
      </c>
      <c r="E177" s="177" t="s">
        <v>316</v>
      </c>
      <c r="F177" s="178" t="s">
        <v>317</v>
      </c>
      <c r="G177" s="179" t="s">
        <v>313</v>
      </c>
      <c r="H177" s="180">
        <v>1500</v>
      </c>
      <c r="I177" s="181">
        <v>21.5</v>
      </c>
      <c r="J177" s="181">
        <f>ROUND(I177*H177,2)</f>
        <v>32250</v>
      </c>
      <c r="K177" s="182"/>
      <c r="L177" s="29"/>
      <c r="M177" s="183" t="s">
        <v>1</v>
      </c>
      <c r="N177" s="184" t="s">
        <v>35</v>
      </c>
      <c r="O177" s="172">
        <v>0.040000000000000001</v>
      </c>
      <c r="P177" s="172">
        <f>O177*H177</f>
        <v>60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4" t="s">
        <v>201</v>
      </c>
      <c r="AT177" s="174" t="s">
        <v>255</v>
      </c>
      <c r="AU177" s="174" t="s">
        <v>78</v>
      </c>
      <c r="AY177" s="15" t="s">
        <v>137</v>
      </c>
      <c r="BE177" s="175">
        <f>IF(N177="základní",J177,0)</f>
        <v>32250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5" t="s">
        <v>78</v>
      </c>
      <c r="BK177" s="175">
        <f>ROUND(I177*H177,2)</f>
        <v>32250</v>
      </c>
      <c r="BL177" s="15" t="s">
        <v>201</v>
      </c>
      <c r="BM177" s="174" t="s">
        <v>324</v>
      </c>
    </row>
    <row r="178" s="2" customFormat="1" ht="24.15" customHeight="1">
      <c r="A178" s="28"/>
      <c r="B178" s="161"/>
      <c r="C178" s="162" t="s">
        <v>325</v>
      </c>
      <c r="D178" s="162" t="s">
        <v>140</v>
      </c>
      <c r="E178" s="163" t="s">
        <v>326</v>
      </c>
      <c r="F178" s="164" t="s">
        <v>327</v>
      </c>
      <c r="G178" s="165" t="s">
        <v>313</v>
      </c>
      <c r="H178" s="166">
        <v>1000</v>
      </c>
      <c r="I178" s="167">
        <v>18.100000000000001</v>
      </c>
      <c r="J178" s="167">
        <f>ROUND(I178*H178,2)</f>
        <v>18100</v>
      </c>
      <c r="K178" s="168"/>
      <c r="L178" s="169"/>
      <c r="M178" s="170" t="s">
        <v>1</v>
      </c>
      <c r="N178" s="171" t="s">
        <v>35</v>
      </c>
      <c r="O178" s="172">
        <v>0</v>
      </c>
      <c r="P178" s="172">
        <f>O178*H178</f>
        <v>0</v>
      </c>
      <c r="Q178" s="172">
        <v>5.0000000000000002E-05</v>
      </c>
      <c r="R178" s="172">
        <f>Q178*H178</f>
        <v>0.050000000000000003</v>
      </c>
      <c r="S178" s="172">
        <v>0</v>
      </c>
      <c r="T178" s="173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271</v>
      </c>
      <c r="AT178" s="174" t="s">
        <v>140</v>
      </c>
      <c r="AU178" s="174" t="s">
        <v>78</v>
      </c>
      <c r="AY178" s="15" t="s">
        <v>137</v>
      </c>
      <c r="BE178" s="175">
        <f>IF(N178="základní",J178,0)</f>
        <v>18100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78</v>
      </c>
      <c r="BK178" s="175">
        <f>ROUND(I178*H178,2)</f>
        <v>18100</v>
      </c>
      <c r="BL178" s="15" t="s">
        <v>201</v>
      </c>
      <c r="BM178" s="174" t="s">
        <v>328</v>
      </c>
    </row>
    <row r="179" s="2" customFormat="1" ht="21.75" customHeight="1">
      <c r="A179" s="28"/>
      <c r="B179" s="161"/>
      <c r="C179" s="176" t="s">
        <v>329</v>
      </c>
      <c r="D179" s="176" t="s">
        <v>255</v>
      </c>
      <c r="E179" s="177" t="s">
        <v>316</v>
      </c>
      <c r="F179" s="178" t="s">
        <v>317</v>
      </c>
      <c r="G179" s="179" t="s">
        <v>313</v>
      </c>
      <c r="H179" s="180">
        <v>1000</v>
      </c>
      <c r="I179" s="181">
        <v>21.5</v>
      </c>
      <c r="J179" s="181">
        <f>ROUND(I179*H179,2)</f>
        <v>21500</v>
      </c>
      <c r="K179" s="182"/>
      <c r="L179" s="29"/>
      <c r="M179" s="183" t="s">
        <v>1</v>
      </c>
      <c r="N179" s="184" t="s">
        <v>35</v>
      </c>
      <c r="O179" s="172">
        <v>0.040000000000000001</v>
      </c>
      <c r="P179" s="172">
        <f>O179*H179</f>
        <v>40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74" t="s">
        <v>201</v>
      </c>
      <c r="AT179" s="174" t="s">
        <v>255</v>
      </c>
      <c r="AU179" s="174" t="s">
        <v>78</v>
      </c>
      <c r="AY179" s="15" t="s">
        <v>137</v>
      </c>
      <c r="BE179" s="175">
        <f>IF(N179="základní",J179,0)</f>
        <v>21500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5" t="s">
        <v>78</v>
      </c>
      <c r="BK179" s="175">
        <f>ROUND(I179*H179,2)</f>
        <v>21500</v>
      </c>
      <c r="BL179" s="15" t="s">
        <v>201</v>
      </c>
      <c r="BM179" s="174" t="s">
        <v>330</v>
      </c>
    </row>
    <row r="180" s="2" customFormat="1" ht="21.75" customHeight="1">
      <c r="A180" s="28"/>
      <c r="B180" s="161"/>
      <c r="C180" s="162" t="s">
        <v>331</v>
      </c>
      <c r="D180" s="162" t="s">
        <v>140</v>
      </c>
      <c r="E180" s="163" t="s">
        <v>332</v>
      </c>
      <c r="F180" s="164" t="s">
        <v>333</v>
      </c>
      <c r="G180" s="165" t="s">
        <v>143</v>
      </c>
      <c r="H180" s="166">
        <v>800</v>
      </c>
      <c r="I180" s="167">
        <v>40.700000000000003</v>
      </c>
      <c r="J180" s="167">
        <f>ROUND(I180*H180,2)</f>
        <v>32560</v>
      </c>
      <c r="K180" s="168"/>
      <c r="L180" s="169"/>
      <c r="M180" s="170" t="s">
        <v>1</v>
      </c>
      <c r="N180" s="171" t="s">
        <v>35</v>
      </c>
      <c r="O180" s="172">
        <v>0</v>
      </c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4" t="s">
        <v>144</v>
      </c>
      <c r="AT180" s="174" t="s">
        <v>140</v>
      </c>
      <c r="AU180" s="174" t="s">
        <v>78</v>
      </c>
      <c r="AY180" s="15" t="s">
        <v>137</v>
      </c>
      <c r="BE180" s="175">
        <f>IF(N180="základní",J180,0)</f>
        <v>32560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5" t="s">
        <v>78</v>
      </c>
      <c r="BK180" s="175">
        <f>ROUND(I180*H180,2)</f>
        <v>32560</v>
      </c>
      <c r="BL180" s="15" t="s">
        <v>145</v>
      </c>
      <c r="BM180" s="174" t="s">
        <v>334</v>
      </c>
    </row>
    <row r="181" s="2" customFormat="1" ht="16.5" customHeight="1">
      <c r="A181" s="28"/>
      <c r="B181" s="161"/>
      <c r="C181" s="176" t="s">
        <v>335</v>
      </c>
      <c r="D181" s="176" t="s">
        <v>255</v>
      </c>
      <c r="E181" s="177" t="s">
        <v>336</v>
      </c>
      <c r="F181" s="178" t="s">
        <v>337</v>
      </c>
      <c r="G181" s="179" t="s">
        <v>313</v>
      </c>
      <c r="H181" s="180">
        <v>800</v>
      </c>
      <c r="I181" s="181">
        <v>40.600000000000001</v>
      </c>
      <c r="J181" s="181">
        <f>ROUND(I181*H181,2)</f>
        <v>32480</v>
      </c>
      <c r="K181" s="182"/>
      <c r="L181" s="29"/>
      <c r="M181" s="183" t="s">
        <v>1</v>
      </c>
      <c r="N181" s="184" t="s">
        <v>35</v>
      </c>
      <c r="O181" s="172">
        <v>0</v>
      </c>
      <c r="P181" s="172">
        <f>O181*H181</f>
        <v>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74" t="s">
        <v>145</v>
      </c>
      <c r="AT181" s="174" t="s">
        <v>255</v>
      </c>
      <c r="AU181" s="174" t="s">
        <v>78</v>
      </c>
      <c r="AY181" s="15" t="s">
        <v>137</v>
      </c>
      <c r="BE181" s="175">
        <f>IF(N181="základní",J181,0)</f>
        <v>32480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5" t="s">
        <v>78</v>
      </c>
      <c r="BK181" s="175">
        <f>ROUND(I181*H181,2)</f>
        <v>32480</v>
      </c>
      <c r="BL181" s="15" t="s">
        <v>145</v>
      </c>
      <c r="BM181" s="174" t="s">
        <v>338</v>
      </c>
    </row>
    <row r="182" s="2" customFormat="1" ht="24.15" customHeight="1">
      <c r="A182" s="28"/>
      <c r="B182" s="161"/>
      <c r="C182" s="162" t="s">
        <v>339</v>
      </c>
      <c r="D182" s="162" t="s">
        <v>140</v>
      </c>
      <c r="E182" s="163" t="s">
        <v>340</v>
      </c>
      <c r="F182" s="164" t="s">
        <v>341</v>
      </c>
      <c r="G182" s="165" t="s">
        <v>313</v>
      </c>
      <c r="H182" s="166">
        <v>1600</v>
      </c>
      <c r="I182" s="167">
        <v>11.35</v>
      </c>
      <c r="J182" s="167">
        <f>ROUND(I182*H182,2)</f>
        <v>18160</v>
      </c>
      <c r="K182" s="168"/>
      <c r="L182" s="169"/>
      <c r="M182" s="170" t="s">
        <v>1</v>
      </c>
      <c r="N182" s="171" t="s">
        <v>35</v>
      </c>
      <c r="O182" s="172">
        <v>0</v>
      </c>
      <c r="P182" s="172">
        <f>O182*H182</f>
        <v>0</v>
      </c>
      <c r="Q182" s="172">
        <v>0</v>
      </c>
      <c r="R182" s="172">
        <f>Q182*H182</f>
        <v>0</v>
      </c>
      <c r="S182" s="172">
        <v>0</v>
      </c>
      <c r="T182" s="173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74" t="s">
        <v>144</v>
      </c>
      <c r="AT182" s="174" t="s">
        <v>140</v>
      </c>
      <c r="AU182" s="174" t="s">
        <v>78</v>
      </c>
      <c r="AY182" s="15" t="s">
        <v>137</v>
      </c>
      <c r="BE182" s="175">
        <f>IF(N182="základní",J182,0)</f>
        <v>18160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5" t="s">
        <v>78</v>
      </c>
      <c r="BK182" s="175">
        <f>ROUND(I182*H182,2)</f>
        <v>18160</v>
      </c>
      <c r="BL182" s="15" t="s">
        <v>145</v>
      </c>
      <c r="BM182" s="174" t="s">
        <v>342</v>
      </c>
    </row>
    <row r="183" s="2" customFormat="1" ht="24.15" customHeight="1">
      <c r="A183" s="28"/>
      <c r="B183" s="161"/>
      <c r="C183" s="176" t="s">
        <v>343</v>
      </c>
      <c r="D183" s="176" t="s">
        <v>255</v>
      </c>
      <c r="E183" s="177" t="s">
        <v>344</v>
      </c>
      <c r="F183" s="178" t="s">
        <v>345</v>
      </c>
      <c r="G183" s="179" t="s">
        <v>313</v>
      </c>
      <c r="H183" s="180">
        <v>1600</v>
      </c>
      <c r="I183" s="181">
        <v>37.5</v>
      </c>
      <c r="J183" s="181">
        <f>ROUND(I183*H183,2)</f>
        <v>60000</v>
      </c>
      <c r="K183" s="182"/>
      <c r="L183" s="29"/>
      <c r="M183" s="183" t="s">
        <v>1</v>
      </c>
      <c r="N183" s="184" t="s">
        <v>35</v>
      </c>
      <c r="O183" s="172">
        <v>0.070000000000000007</v>
      </c>
      <c r="P183" s="172">
        <f>O183*H183</f>
        <v>112.00000000000001</v>
      </c>
      <c r="Q183" s="172">
        <v>0</v>
      </c>
      <c r="R183" s="172">
        <f>Q183*H183</f>
        <v>0</v>
      </c>
      <c r="S183" s="172">
        <v>0</v>
      </c>
      <c r="T183" s="17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74" t="s">
        <v>201</v>
      </c>
      <c r="AT183" s="174" t="s">
        <v>255</v>
      </c>
      <c r="AU183" s="174" t="s">
        <v>78</v>
      </c>
      <c r="AY183" s="15" t="s">
        <v>137</v>
      </c>
      <c r="BE183" s="175">
        <f>IF(N183="základní",J183,0)</f>
        <v>60000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5" t="s">
        <v>78</v>
      </c>
      <c r="BK183" s="175">
        <f>ROUND(I183*H183,2)</f>
        <v>60000</v>
      </c>
      <c r="BL183" s="15" t="s">
        <v>201</v>
      </c>
      <c r="BM183" s="174" t="s">
        <v>346</v>
      </c>
    </row>
    <row r="184" s="2" customFormat="1" ht="24.15" customHeight="1">
      <c r="A184" s="28"/>
      <c r="B184" s="161"/>
      <c r="C184" s="162" t="s">
        <v>347</v>
      </c>
      <c r="D184" s="162" t="s">
        <v>140</v>
      </c>
      <c r="E184" s="163" t="s">
        <v>348</v>
      </c>
      <c r="F184" s="164" t="s">
        <v>349</v>
      </c>
      <c r="G184" s="165" t="s">
        <v>313</v>
      </c>
      <c r="H184" s="166">
        <v>1500</v>
      </c>
      <c r="I184" s="167">
        <v>58.399999999999999</v>
      </c>
      <c r="J184" s="167">
        <f>ROUND(I184*H184,2)</f>
        <v>87600</v>
      </c>
      <c r="K184" s="168"/>
      <c r="L184" s="169"/>
      <c r="M184" s="170" t="s">
        <v>1</v>
      </c>
      <c r="N184" s="171" t="s">
        <v>35</v>
      </c>
      <c r="O184" s="172">
        <v>0</v>
      </c>
      <c r="P184" s="172">
        <f>O184*H184</f>
        <v>0</v>
      </c>
      <c r="Q184" s="172">
        <v>0.00017000000000000001</v>
      </c>
      <c r="R184" s="172">
        <f>Q184*H184</f>
        <v>0.255</v>
      </c>
      <c r="S184" s="172">
        <v>0</v>
      </c>
      <c r="T184" s="173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74" t="s">
        <v>271</v>
      </c>
      <c r="AT184" s="174" t="s">
        <v>140</v>
      </c>
      <c r="AU184" s="174" t="s">
        <v>78</v>
      </c>
      <c r="AY184" s="15" t="s">
        <v>137</v>
      </c>
      <c r="BE184" s="175">
        <f>IF(N184="základní",J184,0)</f>
        <v>87600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5" t="s">
        <v>78</v>
      </c>
      <c r="BK184" s="175">
        <f>ROUND(I184*H184,2)</f>
        <v>87600</v>
      </c>
      <c r="BL184" s="15" t="s">
        <v>201</v>
      </c>
      <c r="BM184" s="174" t="s">
        <v>350</v>
      </c>
    </row>
    <row r="185" s="2" customFormat="1" ht="24.15" customHeight="1">
      <c r="A185" s="28"/>
      <c r="B185" s="161"/>
      <c r="C185" s="176" t="s">
        <v>351</v>
      </c>
      <c r="D185" s="176" t="s">
        <v>255</v>
      </c>
      <c r="E185" s="177" t="s">
        <v>352</v>
      </c>
      <c r="F185" s="178" t="s">
        <v>353</v>
      </c>
      <c r="G185" s="179" t="s">
        <v>313</v>
      </c>
      <c r="H185" s="180">
        <v>1500</v>
      </c>
      <c r="I185" s="181">
        <v>31.600000000000001</v>
      </c>
      <c r="J185" s="181">
        <f>ROUND(I185*H185,2)</f>
        <v>47400</v>
      </c>
      <c r="K185" s="182"/>
      <c r="L185" s="29"/>
      <c r="M185" s="183" t="s">
        <v>1</v>
      </c>
      <c r="N185" s="184" t="s">
        <v>35</v>
      </c>
      <c r="O185" s="172">
        <v>0.070000000000000007</v>
      </c>
      <c r="P185" s="172">
        <f>O185*H185</f>
        <v>105.00000000000001</v>
      </c>
      <c r="Q185" s="172">
        <v>0</v>
      </c>
      <c r="R185" s="172">
        <f>Q185*H185</f>
        <v>0</v>
      </c>
      <c r="S185" s="172">
        <v>0</v>
      </c>
      <c r="T185" s="173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74" t="s">
        <v>201</v>
      </c>
      <c r="AT185" s="174" t="s">
        <v>255</v>
      </c>
      <c r="AU185" s="174" t="s">
        <v>78</v>
      </c>
      <c r="AY185" s="15" t="s">
        <v>137</v>
      </c>
      <c r="BE185" s="175">
        <f>IF(N185="základní",J185,0)</f>
        <v>47400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5" t="s">
        <v>78</v>
      </c>
      <c r="BK185" s="175">
        <f>ROUND(I185*H185,2)</f>
        <v>47400</v>
      </c>
      <c r="BL185" s="15" t="s">
        <v>201</v>
      </c>
      <c r="BM185" s="174" t="s">
        <v>354</v>
      </c>
    </row>
    <row r="186" s="2" customFormat="1" ht="21.75" customHeight="1">
      <c r="A186" s="28"/>
      <c r="B186" s="161"/>
      <c r="C186" s="162" t="s">
        <v>355</v>
      </c>
      <c r="D186" s="162" t="s">
        <v>140</v>
      </c>
      <c r="E186" s="163" t="s">
        <v>356</v>
      </c>
      <c r="F186" s="164" t="s">
        <v>357</v>
      </c>
      <c r="G186" s="165" t="s">
        <v>313</v>
      </c>
      <c r="H186" s="166">
        <v>5000</v>
      </c>
      <c r="I186" s="167">
        <v>8.9800000000000004</v>
      </c>
      <c r="J186" s="167">
        <f>ROUND(I186*H186,2)</f>
        <v>44900</v>
      </c>
      <c r="K186" s="168"/>
      <c r="L186" s="169"/>
      <c r="M186" s="170" t="s">
        <v>1</v>
      </c>
      <c r="N186" s="171" t="s">
        <v>35</v>
      </c>
      <c r="O186" s="172">
        <v>0</v>
      </c>
      <c r="P186" s="172">
        <f>O186*H186</f>
        <v>0</v>
      </c>
      <c r="Q186" s="172">
        <v>4.0000000000000003E-05</v>
      </c>
      <c r="R186" s="172">
        <f>Q186*H186</f>
        <v>0.20000000000000001</v>
      </c>
      <c r="S186" s="172">
        <v>0</v>
      </c>
      <c r="T186" s="173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74" t="s">
        <v>271</v>
      </c>
      <c r="AT186" s="174" t="s">
        <v>140</v>
      </c>
      <c r="AU186" s="174" t="s">
        <v>78</v>
      </c>
      <c r="AY186" s="15" t="s">
        <v>137</v>
      </c>
      <c r="BE186" s="175">
        <f>IF(N186="základní",J186,0)</f>
        <v>44900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5" t="s">
        <v>78</v>
      </c>
      <c r="BK186" s="175">
        <f>ROUND(I186*H186,2)</f>
        <v>44900</v>
      </c>
      <c r="BL186" s="15" t="s">
        <v>201</v>
      </c>
      <c r="BM186" s="174" t="s">
        <v>358</v>
      </c>
    </row>
    <row r="187" s="2" customFormat="1" ht="24.15" customHeight="1">
      <c r="A187" s="28"/>
      <c r="B187" s="161"/>
      <c r="C187" s="176" t="s">
        <v>359</v>
      </c>
      <c r="D187" s="176" t="s">
        <v>255</v>
      </c>
      <c r="E187" s="177" t="s">
        <v>360</v>
      </c>
      <c r="F187" s="178" t="s">
        <v>361</v>
      </c>
      <c r="G187" s="179" t="s">
        <v>313</v>
      </c>
      <c r="H187" s="180">
        <v>5000</v>
      </c>
      <c r="I187" s="181">
        <v>53.600000000000001</v>
      </c>
      <c r="J187" s="181">
        <f>ROUND(I187*H187,2)</f>
        <v>268000</v>
      </c>
      <c r="K187" s="182"/>
      <c r="L187" s="29"/>
      <c r="M187" s="183" t="s">
        <v>1</v>
      </c>
      <c r="N187" s="184" t="s">
        <v>35</v>
      </c>
      <c r="O187" s="172">
        <v>0.10000000000000001</v>
      </c>
      <c r="P187" s="172">
        <f>O187*H187</f>
        <v>500</v>
      </c>
      <c r="Q187" s="172">
        <v>0</v>
      </c>
      <c r="R187" s="172">
        <f>Q187*H187</f>
        <v>0</v>
      </c>
      <c r="S187" s="172">
        <v>0</v>
      </c>
      <c r="T187" s="173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74" t="s">
        <v>201</v>
      </c>
      <c r="AT187" s="174" t="s">
        <v>255</v>
      </c>
      <c r="AU187" s="174" t="s">
        <v>78</v>
      </c>
      <c r="AY187" s="15" t="s">
        <v>137</v>
      </c>
      <c r="BE187" s="175">
        <f>IF(N187="základní",J187,0)</f>
        <v>268000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5" t="s">
        <v>78</v>
      </c>
      <c r="BK187" s="175">
        <f>ROUND(I187*H187,2)</f>
        <v>268000</v>
      </c>
      <c r="BL187" s="15" t="s">
        <v>201</v>
      </c>
      <c r="BM187" s="174" t="s">
        <v>362</v>
      </c>
    </row>
    <row r="188" s="2" customFormat="1" ht="21.75" customHeight="1">
      <c r="A188" s="28"/>
      <c r="B188" s="161"/>
      <c r="C188" s="162" t="s">
        <v>363</v>
      </c>
      <c r="D188" s="162" t="s">
        <v>140</v>
      </c>
      <c r="E188" s="163" t="s">
        <v>364</v>
      </c>
      <c r="F188" s="164" t="s">
        <v>365</v>
      </c>
      <c r="G188" s="165" t="s">
        <v>313</v>
      </c>
      <c r="H188" s="166">
        <v>5000</v>
      </c>
      <c r="I188" s="167">
        <v>13.800000000000001</v>
      </c>
      <c r="J188" s="167">
        <f>ROUND(I188*H188,2)</f>
        <v>69000</v>
      </c>
      <c r="K188" s="168"/>
      <c r="L188" s="169"/>
      <c r="M188" s="170" t="s">
        <v>1</v>
      </c>
      <c r="N188" s="171" t="s">
        <v>35</v>
      </c>
      <c r="O188" s="172">
        <v>0</v>
      </c>
      <c r="P188" s="172">
        <f>O188*H188</f>
        <v>0</v>
      </c>
      <c r="Q188" s="172">
        <v>6.9999999999999994E-05</v>
      </c>
      <c r="R188" s="172">
        <f>Q188*H188</f>
        <v>0.34999999999999998</v>
      </c>
      <c r="S188" s="172">
        <v>0</v>
      </c>
      <c r="T188" s="173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74" t="s">
        <v>271</v>
      </c>
      <c r="AT188" s="174" t="s">
        <v>140</v>
      </c>
      <c r="AU188" s="174" t="s">
        <v>78</v>
      </c>
      <c r="AY188" s="15" t="s">
        <v>137</v>
      </c>
      <c r="BE188" s="175">
        <f>IF(N188="základní",J188,0)</f>
        <v>69000</v>
      </c>
      <c r="BF188" s="175">
        <f>IF(N188="snížená",J188,0)</f>
        <v>0</v>
      </c>
      <c r="BG188" s="175">
        <f>IF(N188="zákl. přenesená",J188,0)</f>
        <v>0</v>
      </c>
      <c r="BH188" s="175">
        <f>IF(N188="sníž. přenesená",J188,0)</f>
        <v>0</v>
      </c>
      <c r="BI188" s="175">
        <f>IF(N188="nulová",J188,0)</f>
        <v>0</v>
      </c>
      <c r="BJ188" s="15" t="s">
        <v>78</v>
      </c>
      <c r="BK188" s="175">
        <f>ROUND(I188*H188,2)</f>
        <v>69000</v>
      </c>
      <c r="BL188" s="15" t="s">
        <v>201</v>
      </c>
      <c r="BM188" s="174" t="s">
        <v>366</v>
      </c>
    </row>
    <row r="189" s="2" customFormat="1" ht="24.15" customHeight="1">
      <c r="A189" s="28"/>
      <c r="B189" s="161"/>
      <c r="C189" s="176" t="s">
        <v>367</v>
      </c>
      <c r="D189" s="176" t="s">
        <v>255</v>
      </c>
      <c r="E189" s="177" t="s">
        <v>360</v>
      </c>
      <c r="F189" s="178" t="s">
        <v>361</v>
      </c>
      <c r="G189" s="179" t="s">
        <v>313</v>
      </c>
      <c r="H189" s="180">
        <v>5000</v>
      </c>
      <c r="I189" s="181">
        <v>53.600000000000001</v>
      </c>
      <c r="J189" s="181">
        <f>ROUND(I189*H189,2)</f>
        <v>268000</v>
      </c>
      <c r="K189" s="182"/>
      <c r="L189" s="29"/>
      <c r="M189" s="183" t="s">
        <v>1</v>
      </c>
      <c r="N189" s="184" t="s">
        <v>35</v>
      </c>
      <c r="O189" s="172">
        <v>0.10000000000000001</v>
      </c>
      <c r="P189" s="172">
        <f>O189*H189</f>
        <v>500</v>
      </c>
      <c r="Q189" s="172">
        <v>0</v>
      </c>
      <c r="R189" s="172">
        <f>Q189*H189</f>
        <v>0</v>
      </c>
      <c r="S189" s="172">
        <v>0</v>
      </c>
      <c r="T189" s="17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74" t="s">
        <v>201</v>
      </c>
      <c r="AT189" s="174" t="s">
        <v>255</v>
      </c>
      <c r="AU189" s="174" t="s">
        <v>78</v>
      </c>
      <c r="AY189" s="15" t="s">
        <v>137</v>
      </c>
      <c r="BE189" s="175">
        <f>IF(N189="základní",J189,0)</f>
        <v>268000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5" t="s">
        <v>78</v>
      </c>
      <c r="BK189" s="175">
        <f>ROUND(I189*H189,2)</f>
        <v>268000</v>
      </c>
      <c r="BL189" s="15" t="s">
        <v>201</v>
      </c>
      <c r="BM189" s="174" t="s">
        <v>368</v>
      </c>
    </row>
    <row r="190" s="2" customFormat="1" ht="21.75" customHeight="1">
      <c r="A190" s="28"/>
      <c r="B190" s="161"/>
      <c r="C190" s="162" t="s">
        <v>369</v>
      </c>
      <c r="D190" s="162" t="s">
        <v>140</v>
      </c>
      <c r="E190" s="163" t="s">
        <v>370</v>
      </c>
      <c r="F190" s="164" t="s">
        <v>371</v>
      </c>
      <c r="G190" s="165" t="s">
        <v>313</v>
      </c>
      <c r="H190" s="166">
        <v>1000</v>
      </c>
      <c r="I190" s="167">
        <v>28.899999999999999</v>
      </c>
      <c r="J190" s="167">
        <f>ROUND(I190*H190,2)</f>
        <v>28900</v>
      </c>
      <c r="K190" s="168"/>
      <c r="L190" s="169"/>
      <c r="M190" s="170" t="s">
        <v>1</v>
      </c>
      <c r="N190" s="171" t="s">
        <v>35</v>
      </c>
      <c r="O190" s="172">
        <v>0</v>
      </c>
      <c r="P190" s="172">
        <f>O190*H190</f>
        <v>0</v>
      </c>
      <c r="Q190" s="172">
        <v>0.00012</v>
      </c>
      <c r="R190" s="172">
        <f>Q190*H190</f>
        <v>0.12000000000000001</v>
      </c>
      <c r="S190" s="172">
        <v>0</v>
      </c>
      <c r="T190" s="173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74" t="s">
        <v>271</v>
      </c>
      <c r="AT190" s="174" t="s">
        <v>140</v>
      </c>
      <c r="AU190" s="174" t="s">
        <v>78</v>
      </c>
      <c r="AY190" s="15" t="s">
        <v>137</v>
      </c>
      <c r="BE190" s="175">
        <f>IF(N190="základní",J190,0)</f>
        <v>28900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5" t="s">
        <v>78</v>
      </c>
      <c r="BK190" s="175">
        <f>ROUND(I190*H190,2)</f>
        <v>28900</v>
      </c>
      <c r="BL190" s="15" t="s">
        <v>201</v>
      </c>
      <c r="BM190" s="174" t="s">
        <v>372</v>
      </c>
    </row>
    <row r="191" s="2" customFormat="1" ht="24.15" customHeight="1">
      <c r="A191" s="28"/>
      <c r="B191" s="161"/>
      <c r="C191" s="176" t="s">
        <v>373</v>
      </c>
      <c r="D191" s="176" t="s">
        <v>255</v>
      </c>
      <c r="E191" s="177" t="s">
        <v>360</v>
      </c>
      <c r="F191" s="178" t="s">
        <v>361</v>
      </c>
      <c r="G191" s="179" t="s">
        <v>313</v>
      </c>
      <c r="H191" s="180">
        <v>1000</v>
      </c>
      <c r="I191" s="181">
        <v>53.600000000000001</v>
      </c>
      <c r="J191" s="181">
        <f>ROUND(I191*H191,2)</f>
        <v>53600</v>
      </c>
      <c r="K191" s="182"/>
      <c r="L191" s="29"/>
      <c r="M191" s="183" t="s">
        <v>1</v>
      </c>
      <c r="N191" s="184" t="s">
        <v>35</v>
      </c>
      <c r="O191" s="172">
        <v>0.10000000000000001</v>
      </c>
      <c r="P191" s="172">
        <f>O191*H191</f>
        <v>100</v>
      </c>
      <c r="Q191" s="172">
        <v>0</v>
      </c>
      <c r="R191" s="172">
        <f>Q191*H191</f>
        <v>0</v>
      </c>
      <c r="S191" s="172">
        <v>0</v>
      </c>
      <c r="T191" s="17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74" t="s">
        <v>201</v>
      </c>
      <c r="AT191" s="174" t="s">
        <v>255</v>
      </c>
      <c r="AU191" s="174" t="s">
        <v>78</v>
      </c>
      <c r="AY191" s="15" t="s">
        <v>137</v>
      </c>
      <c r="BE191" s="175">
        <f>IF(N191="základní",J191,0)</f>
        <v>53600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5" t="s">
        <v>78</v>
      </c>
      <c r="BK191" s="175">
        <f>ROUND(I191*H191,2)</f>
        <v>53600</v>
      </c>
      <c r="BL191" s="15" t="s">
        <v>201</v>
      </c>
      <c r="BM191" s="174" t="s">
        <v>374</v>
      </c>
    </row>
    <row r="192" s="2" customFormat="1" ht="24.15" customHeight="1">
      <c r="A192" s="28"/>
      <c r="B192" s="161"/>
      <c r="C192" s="162" t="s">
        <v>375</v>
      </c>
      <c r="D192" s="162" t="s">
        <v>140</v>
      </c>
      <c r="E192" s="163" t="s">
        <v>376</v>
      </c>
      <c r="F192" s="164" t="s">
        <v>377</v>
      </c>
      <c r="G192" s="165" t="s">
        <v>143</v>
      </c>
      <c r="H192" s="166">
        <v>200</v>
      </c>
      <c r="I192" s="167">
        <v>34.200000000000003</v>
      </c>
      <c r="J192" s="167">
        <f>ROUND(I192*H192,2)</f>
        <v>6840</v>
      </c>
      <c r="K192" s="168"/>
      <c r="L192" s="169"/>
      <c r="M192" s="170" t="s">
        <v>1</v>
      </c>
      <c r="N192" s="171" t="s">
        <v>35</v>
      </c>
      <c r="O192" s="172">
        <v>0</v>
      </c>
      <c r="P192" s="172">
        <f>O192*H192</f>
        <v>0</v>
      </c>
      <c r="Q192" s="172">
        <v>5.0000000000000002E-05</v>
      </c>
      <c r="R192" s="172">
        <f>Q192*H192</f>
        <v>0.01</v>
      </c>
      <c r="S192" s="172">
        <v>0</v>
      </c>
      <c r="T192" s="173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74" t="s">
        <v>144</v>
      </c>
      <c r="AT192" s="174" t="s">
        <v>140</v>
      </c>
      <c r="AU192" s="174" t="s">
        <v>78</v>
      </c>
      <c r="AY192" s="15" t="s">
        <v>137</v>
      </c>
      <c r="BE192" s="175">
        <f>IF(N192="základní",J192,0)</f>
        <v>6840</v>
      </c>
      <c r="BF192" s="175">
        <f>IF(N192="snížená",J192,0)</f>
        <v>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5" t="s">
        <v>78</v>
      </c>
      <c r="BK192" s="175">
        <f>ROUND(I192*H192,2)</f>
        <v>6840</v>
      </c>
      <c r="BL192" s="15" t="s">
        <v>145</v>
      </c>
      <c r="BM192" s="174" t="s">
        <v>378</v>
      </c>
    </row>
    <row r="193" s="2" customFormat="1" ht="16.5" customHeight="1">
      <c r="A193" s="28"/>
      <c r="B193" s="161"/>
      <c r="C193" s="176" t="s">
        <v>379</v>
      </c>
      <c r="D193" s="176" t="s">
        <v>255</v>
      </c>
      <c r="E193" s="177" t="s">
        <v>380</v>
      </c>
      <c r="F193" s="178" t="s">
        <v>381</v>
      </c>
      <c r="G193" s="179" t="s">
        <v>143</v>
      </c>
      <c r="H193" s="180">
        <v>200</v>
      </c>
      <c r="I193" s="181">
        <v>85.799999999999997</v>
      </c>
      <c r="J193" s="181">
        <f>ROUND(I193*H193,2)</f>
        <v>17160</v>
      </c>
      <c r="K193" s="182"/>
      <c r="L193" s="29"/>
      <c r="M193" s="183" t="s">
        <v>1</v>
      </c>
      <c r="N193" s="184" t="s">
        <v>35</v>
      </c>
      <c r="O193" s="172">
        <v>0.20000000000000001</v>
      </c>
      <c r="P193" s="172">
        <f>O193*H193</f>
        <v>40</v>
      </c>
      <c r="Q193" s="172">
        <v>0</v>
      </c>
      <c r="R193" s="172">
        <f>Q193*H193</f>
        <v>0</v>
      </c>
      <c r="S193" s="172">
        <v>0</v>
      </c>
      <c r="T193" s="173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74" t="s">
        <v>201</v>
      </c>
      <c r="AT193" s="174" t="s">
        <v>255</v>
      </c>
      <c r="AU193" s="174" t="s">
        <v>78</v>
      </c>
      <c r="AY193" s="15" t="s">
        <v>137</v>
      </c>
      <c r="BE193" s="175">
        <f>IF(N193="základní",J193,0)</f>
        <v>17160</v>
      </c>
      <c r="BF193" s="175">
        <f>IF(N193="snížená",J193,0)</f>
        <v>0</v>
      </c>
      <c r="BG193" s="175">
        <f>IF(N193="zákl. přenesená",J193,0)</f>
        <v>0</v>
      </c>
      <c r="BH193" s="175">
        <f>IF(N193="sníž. přenesená",J193,0)</f>
        <v>0</v>
      </c>
      <c r="BI193" s="175">
        <f>IF(N193="nulová",J193,0)</f>
        <v>0</v>
      </c>
      <c r="BJ193" s="15" t="s">
        <v>78</v>
      </c>
      <c r="BK193" s="175">
        <f>ROUND(I193*H193,2)</f>
        <v>17160</v>
      </c>
      <c r="BL193" s="15" t="s">
        <v>201</v>
      </c>
      <c r="BM193" s="174" t="s">
        <v>382</v>
      </c>
    </row>
    <row r="194" s="2" customFormat="1" ht="24.15" customHeight="1">
      <c r="A194" s="28"/>
      <c r="B194" s="161"/>
      <c r="C194" s="162" t="s">
        <v>383</v>
      </c>
      <c r="D194" s="162" t="s">
        <v>140</v>
      </c>
      <c r="E194" s="163" t="s">
        <v>384</v>
      </c>
      <c r="F194" s="164" t="s">
        <v>385</v>
      </c>
      <c r="G194" s="165" t="s">
        <v>143</v>
      </c>
      <c r="H194" s="166">
        <v>10</v>
      </c>
      <c r="I194" s="167">
        <v>154</v>
      </c>
      <c r="J194" s="167">
        <f>ROUND(I194*H194,2)</f>
        <v>1540</v>
      </c>
      <c r="K194" s="168"/>
      <c r="L194" s="169"/>
      <c r="M194" s="170" t="s">
        <v>1</v>
      </c>
      <c r="N194" s="171" t="s">
        <v>35</v>
      </c>
      <c r="O194" s="172">
        <v>0</v>
      </c>
      <c r="P194" s="172">
        <f>O194*H194</f>
        <v>0</v>
      </c>
      <c r="Q194" s="172">
        <v>0.00023000000000000001</v>
      </c>
      <c r="R194" s="172">
        <f>Q194*H194</f>
        <v>0.0023</v>
      </c>
      <c r="S194" s="172">
        <v>0</v>
      </c>
      <c r="T194" s="173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74" t="s">
        <v>144</v>
      </c>
      <c r="AT194" s="174" t="s">
        <v>140</v>
      </c>
      <c r="AU194" s="174" t="s">
        <v>78</v>
      </c>
      <c r="AY194" s="15" t="s">
        <v>137</v>
      </c>
      <c r="BE194" s="175">
        <f>IF(N194="základní",J194,0)</f>
        <v>1540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5" t="s">
        <v>78</v>
      </c>
      <c r="BK194" s="175">
        <f>ROUND(I194*H194,2)</f>
        <v>1540</v>
      </c>
      <c r="BL194" s="15" t="s">
        <v>145</v>
      </c>
      <c r="BM194" s="174" t="s">
        <v>386</v>
      </c>
    </row>
    <row r="195" s="2" customFormat="1" ht="16.5" customHeight="1">
      <c r="A195" s="28"/>
      <c r="B195" s="161"/>
      <c r="C195" s="176" t="s">
        <v>387</v>
      </c>
      <c r="D195" s="176" t="s">
        <v>255</v>
      </c>
      <c r="E195" s="177" t="s">
        <v>388</v>
      </c>
      <c r="F195" s="178" t="s">
        <v>389</v>
      </c>
      <c r="G195" s="179" t="s">
        <v>143</v>
      </c>
      <c r="H195" s="180">
        <v>10</v>
      </c>
      <c r="I195" s="181">
        <v>99.5</v>
      </c>
      <c r="J195" s="181">
        <f>ROUND(I195*H195,2)</f>
        <v>995</v>
      </c>
      <c r="K195" s="182"/>
      <c r="L195" s="29"/>
      <c r="M195" s="183" t="s">
        <v>1</v>
      </c>
      <c r="N195" s="184" t="s">
        <v>35</v>
      </c>
      <c r="O195" s="172">
        <v>0.23200000000000001</v>
      </c>
      <c r="P195" s="172">
        <f>O195*H195</f>
        <v>2.3200000000000003</v>
      </c>
      <c r="Q195" s="172">
        <v>0</v>
      </c>
      <c r="R195" s="172">
        <f>Q195*H195</f>
        <v>0</v>
      </c>
      <c r="S195" s="172">
        <v>0</v>
      </c>
      <c r="T195" s="173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74" t="s">
        <v>201</v>
      </c>
      <c r="AT195" s="174" t="s">
        <v>255</v>
      </c>
      <c r="AU195" s="174" t="s">
        <v>78</v>
      </c>
      <c r="AY195" s="15" t="s">
        <v>137</v>
      </c>
      <c r="BE195" s="175">
        <f>IF(N195="základní",J195,0)</f>
        <v>995</v>
      </c>
      <c r="BF195" s="175">
        <f>IF(N195="snížená",J195,0)</f>
        <v>0</v>
      </c>
      <c r="BG195" s="175">
        <f>IF(N195="zákl. přenesená",J195,0)</f>
        <v>0</v>
      </c>
      <c r="BH195" s="175">
        <f>IF(N195="sníž. přenesená",J195,0)</f>
        <v>0</v>
      </c>
      <c r="BI195" s="175">
        <f>IF(N195="nulová",J195,0)</f>
        <v>0</v>
      </c>
      <c r="BJ195" s="15" t="s">
        <v>78</v>
      </c>
      <c r="BK195" s="175">
        <f>ROUND(I195*H195,2)</f>
        <v>995</v>
      </c>
      <c r="BL195" s="15" t="s">
        <v>201</v>
      </c>
      <c r="BM195" s="174" t="s">
        <v>390</v>
      </c>
    </row>
    <row r="196" s="2" customFormat="1" ht="24.15" customHeight="1">
      <c r="A196" s="28"/>
      <c r="B196" s="161"/>
      <c r="C196" s="162" t="s">
        <v>391</v>
      </c>
      <c r="D196" s="162" t="s">
        <v>140</v>
      </c>
      <c r="E196" s="163" t="s">
        <v>392</v>
      </c>
      <c r="F196" s="164" t="s">
        <v>393</v>
      </c>
      <c r="G196" s="165" t="s">
        <v>143</v>
      </c>
      <c r="H196" s="166">
        <v>10</v>
      </c>
      <c r="I196" s="167">
        <v>449</v>
      </c>
      <c r="J196" s="167">
        <f>ROUND(I196*H196,2)</f>
        <v>4490</v>
      </c>
      <c r="K196" s="168"/>
      <c r="L196" s="169"/>
      <c r="M196" s="170" t="s">
        <v>1</v>
      </c>
      <c r="N196" s="171" t="s">
        <v>35</v>
      </c>
      <c r="O196" s="172">
        <v>0</v>
      </c>
      <c r="P196" s="172">
        <f>O196*H196</f>
        <v>0</v>
      </c>
      <c r="Q196" s="172">
        <v>0.00054000000000000001</v>
      </c>
      <c r="R196" s="172">
        <f>Q196*H196</f>
        <v>0.0054000000000000003</v>
      </c>
      <c r="S196" s="172">
        <v>0</v>
      </c>
      <c r="T196" s="173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74" t="s">
        <v>271</v>
      </c>
      <c r="AT196" s="174" t="s">
        <v>140</v>
      </c>
      <c r="AU196" s="174" t="s">
        <v>78</v>
      </c>
      <c r="AY196" s="15" t="s">
        <v>137</v>
      </c>
      <c r="BE196" s="175">
        <f>IF(N196="základní",J196,0)</f>
        <v>4490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5" t="s">
        <v>78</v>
      </c>
      <c r="BK196" s="175">
        <f>ROUND(I196*H196,2)</f>
        <v>4490</v>
      </c>
      <c r="BL196" s="15" t="s">
        <v>201</v>
      </c>
      <c r="BM196" s="174" t="s">
        <v>394</v>
      </c>
    </row>
    <row r="197" s="2" customFormat="1" ht="16.5" customHeight="1">
      <c r="A197" s="28"/>
      <c r="B197" s="161"/>
      <c r="C197" s="176" t="s">
        <v>395</v>
      </c>
      <c r="D197" s="176" t="s">
        <v>255</v>
      </c>
      <c r="E197" s="177" t="s">
        <v>388</v>
      </c>
      <c r="F197" s="178" t="s">
        <v>389</v>
      </c>
      <c r="G197" s="179" t="s">
        <v>143</v>
      </c>
      <c r="H197" s="180">
        <v>10</v>
      </c>
      <c r="I197" s="181">
        <v>99.5</v>
      </c>
      <c r="J197" s="181">
        <f>ROUND(I197*H197,2)</f>
        <v>995</v>
      </c>
      <c r="K197" s="182"/>
      <c r="L197" s="29"/>
      <c r="M197" s="183" t="s">
        <v>1</v>
      </c>
      <c r="N197" s="184" t="s">
        <v>35</v>
      </c>
      <c r="O197" s="172">
        <v>0.23200000000000001</v>
      </c>
      <c r="P197" s="172">
        <f>O197*H197</f>
        <v>2.3200000000000003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74" t="s">
        <v>201</v>
      </c>
      <c r="AT197" s="174" t="s">
        <v>255</v>
      </c>
      <c r="AU197" s="174" t="s">
        <v>78</v>
      </c>
      <c r="AY197" s="15" t="s">
        <v>137</v>
      </c>
      <c r="BE197" s="175">
        <f>IF(N197="základní",J197,0)</f>
        <v>995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5" t="s">
        <v>78</v>
      </c>
      <c r="BK197" s="175">
        <f>ROUND(I197*H197,2)</f>
        <v>995</v>
      </c>
      <c r="BL197" s="15" t="s">
        <v>201</v>
      </c>
      <c r="BM197" s="174" t="s">
        <v>396</v>
      </c>
    </row>
    <row r="198" s="12" customFormat="1" ht="25.92" customHeight="1">
      <c r="A198" s="12"/>
      <c r="B198" s="149"/>
      <c r="C198" s="12"/>
      <c r="D198" s="150" t="s">
        <v>69</v>
      </c>
      <c r="E198" s="151" t="s">
        <v>397</v>
      </c>
      <c r="F198" s="151" t="s">
        <v>103</v>
      </c>
      <c r="G198" s="12"/>
      <c r="H198" s="12"/>
      <c r="I198" s="12"/>
      <c r="J198" s="152">
        <f>BK198</f>
        <v>129930</v>
      </c>
      <c r="K198" s="12"/>
      <c r="L198" s="149"/>
      <c r="M198" s="153"/>
      <c r="N198" s="154"/>
      <c r="O198" s="154"/>
      <c r="P198" s="155">
        <f>SUM(P199:P205)</f>
        <v>230.68000000000001</v>
      </c>
      <c r="Q198" s="154"/>
      <c r="R198" s="155">
        <f>SUM(R199:R205)</f>
        <v>0</v>
      </c>
      <c r="S198" s="154"/>
      <c r="T198" s="156">
        <f>SUM(T199:T205)</f>
        <v>1.2200000000000002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0" t="s">
        <v>78</v>
      </c>
      <c r="AT198" s="157" t="s">
        <v>69</v>
      </c>
      <c r="AU198" s="157" t="s">
        <v>70</v>
      </c>
      <c r="AY198" s="150" t="s">
        <v>137</v>
      </c>
      <c r="BK198" s="158">
        <f>SUM(BK199:BK205)</f>
        <v>129930</v>
      </c>
    </row>
    <row r="199" s="2" customFormat="1" ht="33" customHeight="1">
      <c r="A199" s="28"/>
      <c r="B199" s="161"/>
      <c r="C199" s="176" t="s">
        <v>398</v>
      </c>
      <c r="D199" s="176" t="s">
        <v>255</v>
      </c>
      <c r="E199" s="177" t="s">
        <v>399</v>
      </c>
      <c r="F199" s="178" t="s">
        <v>400</v>
      </c>
      <c r="G199" s="179" t="s">
        <v>143</v>
      </c>
      <c r="H199" s="180">
        <v>100</v>
      </c>
      <c r="I199" s="181">
        <v>102</v>
      </c>
      <c r="J199" s="181">
        <f>ROUND(I199*H199,2)</f>
        <v>10200</v>
      </c>
      <c r="K199" s="182"/>
      <c r="L199" s="29"/>
      <c r="M199" s="183" t="s">
        <v>1</v>
      </c>
      <c r="N199" s="184" t="s">
        <v>35</v>
      </c>
      <c r="O199" s="172">
        <v>0.27300000000000002</v>
      </c>
      <c r="P199" s="172">
        <f>O199*H199</f>
        <v>27.300000000000001</v>
      </c>
      <c r="Q199" s="172">
        <v>0</v>
      </c>
      <c r="R199" s="172">
        <f>Q199*H199</f>
        <v>0</v>
      </c>
      <c r="S199" s="172">
        <v>0.0080000000000000002</v>
      </c>
      <c r="T199" s="173">
        <f>S199*H199</f>
        <v>0.80000000000000004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74" t="s">
        <v>201</v>
      </c>
      <c r="AT199" s="174" t="s">
        <v>255</v>
      </c>
      <c r="AU199" s="174" t="s">
        <v>78</v>
      </c>
      <c r="AY199" s="15" t="s">
        <v>137</v>
      </c>
      <c r="BE199" s="175">
        <f>IF(N199="základní",J199,0)</f>
        <v>10200</v>
      </c>
      <c r="BF199" s="175">
        <f>IF(N199="snížená",J199,0)</f>
        <v>0</v>
      </c>
      <c r="BG199" s="175">
        <f>IF(N199="zákl. přenesená",J199,0)</f>
        <v>0</v>
      </c>
      <c r="BH199" s="175">
        <f>IF(N199="sníž. přenesená",J199,0)</f>
        <v>0</v>
      </c>
      <c r="BI199" s="175">
        <f>IF(N199="nulová",J199,0)</f>
        <v>0</v>
      </c>
      <c r="BJ199" s="15" t="s">
        <v>78</v>
      </c>
      <c r="BK199" s="175">
        <f>ROUND(I199*H199,2)</f>
        <v>10200</v>
      </c>
      <c r="BL199" s="15" t="s">
        <v>201</v>
      </c>
      <c r="BM199" s="174" t="s">
        <v>401</v>
      </c>
    </row>
    <row r="200" s="2" customFormat="1" ht="33" customHeight="1">
      <c r="A200" s="28"/>
      <c r="B200" s="161"/>
      <c r="C200" s="176" t="s">
        <v>402</v>
      </c>
      <c r="D200" s="176" t="s">
        <v>255</v>
      </c>
      <c r="E200" s="177" t="s">
        <v>403</v>
      </c>
      <c r="F200" s="178" t="s">
        <v>404</v>
      </c>
      <c r="G200" s="179" t="s">
        <v>143</v>
      </c>
      <c r="H200" s="180">
        <v>20</v>
      </c>
      <c r="I200" s="181">
        <v>390</v>
      </c>
      <c r="J200" s="181">
        <f>ROUND(I200*H200,2)</f>
        <v>7800</v>
      </c>
      <c r="K200" s="182"/>
      <c r="L200" s="29"/>
      <c r="M200" s="183" t="s">
        <v>1</v>
      </c>
      <c r="N200" s="184" t="s">
        <v>35</v>
      </c>
      <c r="O200" s="172">
        <v>1.04</v>
      </c>
      <c r="P200" s="172">
        <f>O200*H200</f>
        <v>20.800000000000001</v>
      </c>
      <c r="Q200" s="172">
        <v>0</v>
      </c>
      <c r="R200" s="172">
        <f>Q200*H200</f>
        <v>0</v>
      </c>
      <c r="S200" s="172">
        <v>0.021000000000000001</v>
      </c>
      <c r="T200" s="173">
        <f>S200*H200</f>
        <v>0.42000000000000004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74" t="s">
        <v>201</v>
      </c>
      <c r="AT200" s="174" t="s">
        <v>255</v>
      </c>
      <c r="AU200" s="174" t="s">
        <v>78</v>
      </c>
      <c r="AY200" s="15" t="s">
        <v>137</v>
      </c>
      <c r="BE200" s="175">
        <f>IF(N200="základní",J200,0)</f>
        <v>7800</v>
      </c>
      <c r="BF200" s="175">
        <f>IF(N200="snížená",J200,0)</f>
        <v>0</v>
      </c>
      <c r="BG200" s="175">
        <f>IF(N200="zákl. přenesená",J200,0)</f>
        <v>0</v>
      </c>
      <c r="BH200" s="175">
        <f>IF(N200="sníž. přenesená",J200,0)</f>
        <v>0</v>
      </c>
      <c r="BI200" s="175">
        <f>IF(N200="nulová",J200,0)</f>
        <v>0</v>
      </c>
      <c r="BJ200" s="15" t="s">
        <v>78</v>
      </c>
      <c r="BK200" s="175">
        <f>ROUND(I200*H200,2)</f>
        <v>7800</v>
      </c>
      <c r="BL200" s="15" t="s">
        <v>201</v>
      </c>
      <c r="BM200" s="174" t="s">
        <v>405</v>
      </c>
    </row>
    <row r="201" s="2" customFormat="1" ht="24.15" customHeight="1">
      <c r="A201" s="28"/>
      <c r="B201" s="161"/>
      <c r="C201" s="176" t="s">
        <v>406</v>
      </c>
      <c r="D201" s="176" t="s">
        <v>255</v>
      </c>
      <c r="E201" s="177" t="s">
        <v>407</v>
      </c>
      <c r="F201" s="178" t="s">
        <v>408</v>
      </c>
      <c r="G201" s="179" t="s">
        <v>143</v>
      </c>
      <c r="H201" s="180">
        <v>100</v>
      </c>
      <c r="I201" s="181">
        <v>11.699999999999999</v>
      </c>
      <c r="J201" s="181">
        <f>ROUND(I201*H201,2)</f>
        <v>1170</v>
      </c>
      <c r="K201" s="182"/>
      <c r="L201" s="29"/>
      <c r="M201" s="183" t="s">
        <v>1</v>
      </c>
      <c r="N201" s="184" t="s">
        <v>35</v>
      </c>
      <c r="O201" s="172">
        <v>0.025999999999999999</v>
      </c>
      <c r="P201" s="172">
        <f>O201*H201</f>
        <v>2.6000000000000001</v>
      </c>
      <c r="Q201" s="172">
        <v>0</v>
      </c>
      <c r="R201" s="172">
        <f>Q201*H201</f>
        <v>0</v>
      </c>
      <c r="S201" s="172">
        <v>0</v>
      </c>
      <c r="T201" s="17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74" t="s">
        <v>395</v>
      </c>
      <c r="AT201" s="174" t="s">
        <v>255</v>
      </c>
      <c r="AU201" s="174" t="s">
        <v>78</v>
      </c>
      <c r="AY201" s="15" t="s">
        <v>137</v>
      </c>
      <c r="BE201" s="175">
        <f>IF(N201="základní",J201,0)</f>
        <v>1170</v>
      </c>
      <c r="BF201" s="175">
        <f>IF(N201="snížená",J201,0)</f>
        <v>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15" t="s">
        <v>78</v>
      </c>
      <c r="BK201" s="175">
        <f>ROUND(I201*H201,2)</f>
        <v>1170</v>
      </c>
      <c r="BL201" s="15" t="s">
        <v>395</v>
      </c>
      <c r="BM201" s="174" t="s">
        <v>409</v>
      </c>
    </row>
    <row r="202" s="2" customFormat="1" ht="24.15" customHeight="1">
      <c r="A202" s="28"/>
      <c r="B202" s="161"/>
      <c r="C202" s="176" t="s">
        <v>410</v>
      </c>
      <c r="D202" s="176" t="s">
        <v>255</v>
      </c>
      <c r="E202" s="177" t="s">
        <v>411</v>
      </c>
      <c r="F202" s="178" t="s">
        <v>412</v>
      </c>
      <c r="G202" s="179" t="s">
        <v>413</v>
      </c>
      <c r="H202" s="180">
        <v>2</v>
      </c>
      <c r="I202" s="181">
        <v>5220</v>
      </c>
      <c r="J202" s="181">
        <f>ROUND(I202*H202,2)</f>
        <v>10440</v>
      </c>
      <c r="K202" s="182"/>
      <c r="L202" s="29"/>
      <c r="M202" s="183" t="s">
        <v>1</v>
      </c>
      <c r="N202" s="184" t="s">
        <v>35</v>
      </c>
      <c r="O202" s="172">
        <v>9.9900000000000002</v>
      </c>
      <c r="P202" s="172">
        <f>O202*H202</f>
        <v>19.98</v>
      </c>
      <c r="Q202" s="172">
        <v>0</v>
      </c>
      <c r="R202" s="172">
        <f>Q202*H202</f>
        <v>0</v>
      </c>
      <c r="S202" s="172">
        <v>0</v>
      </c>
      <c r="T202" s="173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74" t="s">
        <v>395</v>
      </c>
      <c r="AT202" s="174" t="s">
        <v>255</v>
      </c>
      <c r="AU202" s="174" t="s">
        <v>78</v>
      </c>
      <c r="AY202" s="15" t="s">
        <v>137</v>
      </c>
      <c r="BE202" s="175">
        <f>IF(N202="základní",J202,0)</f>
        <v>10440</v>
      </c>
      <c r="BF202" s="175">
        <f>IF(N202="snížená",J202,0)</f>
        <v>0</v>
      </c>
      <c r="BG202" s="175">
        <f>IF(N202="zákl. přenesená",J202,0)</f>
        <v>0</v>
      </c>
      <c r="BH202" s="175">
        <f>IF(N202="sníž. přenesená",J202,0)</f>
        <v>0</v>
      </c>
      <c r="BI202" s="175">
        <f>IF(N202="nulová",J202,0)</f>
        <v>0</v>
      </c>
      <c r="BJ202" s="15" t="s">
        <v>78</v>
      </c>
      <c r="BK202" s="175">
        <f>ROUND(I202*H202,2)</f>
        <v>10440</v>
      </c>
      <c r="BL202" s="15" t="s">
        <v>395</v>
      </c>
      <c r="BM202" s="174" t="s">
        <v>414</v>
      </c>
    </row>
    <row r="203" s="2" customFormat="1" ht="21.75" customHeight="1">
      <c r="A203" s="28"/>
      <c r="B203" s="161"/>
      <c r="C203" s="176" t="s">
        <v>415</v>
      </c>
      <c r="D203" s="176" t="s">
        <v>255</v>
      </c>
      <c r="E203" s="177" t="s">
        <v>416</v>
      </c>
      <c r="F203" s="178" t="s">
        <v>417</v>
      </c>
      <c r="G203" s="179" t="s">
        <v>418</v>
      </c>
      <c r="H203" s="180">
        <v>80</v>
      </c>
      <c r="I203" s="181">
        <v>680</v>
      </c>
      <c r="J203" s="181">
        <f>ROUND(I203*H203,2)</f>
        <v>54400</v>
      </c>
      <c r="K203" s="182"/>
      <c r="L203" s="29"/>
      <c r="M203" s="183" t="s">
        <v>1</v>
      </c>
      <c r="N203" s="184" t="s">
        <v>35</v>
      </c>
      <c r="O203" s="172">
        <v>1</v>
      </c>
      <c r="P203" s="172">
        <f>O203*H203</f>
        <v>80</v>
      </c>
      <c r="Q203" s="172">
        <v>0</v>
      </c>
      <c r="R203" s="172">
        <f>Q203*H203</f>
        <v>0</v>
      </c>
      <c r="S203" s="172">
        <v>0</v>
      </c>
      <c r="T203" s="173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74" t="s">
        <v>419</v>
      </c>
      <c r="AT203" s="174" t="s">
        <v>255</v>
      </c>
      <c r="AU203" s="174" t="s">
        <v>78</v>
      </c>
      <c r="AY203" s="15" t="s">
        <v>137</v>
      </c>
      <c r="BE203" s="175">
        <f>IF(N203="základní",J203,0)</f>
        <v>54400</v>
      </c>
      <c r="BF203" s="175">
        <f>IF(N203="snížená",J203,0)</f>
        <v>0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5" t="s">
        <v>78</v>
      </c>
      <c r="BK203" s="175">
        <f>ROUND(I203*H203,2)</f>
        <v>54400</v>
      </c>
      <c r="BL203" s="15" t="s">
        <v>419</v>
      </c>
      <c r="BM203" s="174" t="s">
        <v>420</v>
      </c>
    </row>
    <row r="204" s="2" customFormat="1" ht="16.5" customHeight="1">
      <c r="A204" s="28"/>
      <c r="B204" s="161"/>
      <c r="C204" s="176" t="s">
        <v>421</v>
      </c>
      <c r="D204" s="176" t="s">
        <v>255</v>
      </c>
      <c r="E204" s="177" t="s">
        <v>422</v>
      </c>
      <c r="F204" s="178" t="s">
        <v>423</v>
      </c>
      <c r="G204" s="179" t="s">
        <v>418</v>
      </c>
      <c r="H204" s="180">
        <v>80</v>
      </c>
      <c r="I204" s="181">
        <v>574</v>
      </c>
      <c r="J204" s="181">
        <f>ROUND(I204*H204,2)</f>
        <v>45920</v>
      </c>
      <c r="K204" s="182"/>
      <c r="L204" s="29"/>
      <c r="M204" s="183" t="s">
        <v>1</v>
      </c>
      <c r="N204" s="184" t="s">
        <v>35</v>
      </c>
      <c r="O204" s="172">
        <v>1</v>
      </c>
      <c r="P204" s="172">
        <f>O204*H204</f>
        <v>80</v>
      </c>
      <c r="Q204" s="172">
        <v>0</v>
      </c>
      <c r="R204" s="172">
        <f>Q204*H204</f>
        <v>0</v>
      </c>
      <c r="S204" s="172">
        <v>0</v>
      </c>
      <c r="T204" s="173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74" t="s">
        <v>419</v>
      </c>
      <c r="AT204" s="174" t="s">
        <v>255</v>
      </c>
      <c r="AU204" s="174" t="s">
        <v>78</v>
      </c>
      <c r="AY204" s="15" t="s">
        <v>137</v>
      </c>
      <c r="BE204" s="175">
        <f>IF(N204="základní",J204,0)</f>
        <v>45920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15" t="s">
        <v>78</v>
      </c>
      <c r="BK204" s="175">
        <f>ROUND(I204*H204,2)</f>
        <v>45920</v>
      </c>
      <c r="BL204" s="15" t="s">
        <v>419</v>
      </c>
      <c r="BM204" s="174" t="s">
        <v>424</v>
      </c>
    </row>
    <row r="205" s="2" customFormat="1" ht="37.8" customHeight="1">
      <c r="A205" s="28"/>
      <c r="B205" s="161"/>
      <c r="C205" s="162" t="s">
        <v>425</v>
      </c>
      <c r="D205" s="162" t="s">
        <v>140</v>
      </c>
      <c r="E205" s="163" t="s">
        <v>426</v>
      </c>
      <c r="F205" s="164" t="s">
        <v>427</v>
      </c>
      <c r="G205" s="165" t="s">
        <v>428</v>
      </c>
      <c r="H205" s="166">
        <v>1</v>
      </c>
      <c r="I205" s="167">
        <v>0</v>
      </c>
      <c r="J205" s="167">
        <f>ROUND(I205*H205,2)</f>
        <v>0</v>
      </c>
      <c r="K205" s="168"/>
      <c r="L205" s="169"/>
      <c r="M205" s="185" t="s">
        <v>1</v>
      </c>
      <c r="N205" s="186" t="s">
        <v>35</v>
      </c>
      <c r="O205" s="187">
        <v>0</v>
      </c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74" t="s">
        <v>144</v>
      </c>
      <c r="AT205" s="174" t="s">
        <v>140</v>
      </c>
      <c r="AU205" s="174" t="s">
        <v>78</v>
      </c>
      <c r="AY205" s="15" t="s">
        <v>137</v>
      </c>
      <c r="BE205" s="175">
        <f>IF(N205="základní",J205,0)</f>
        <v>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5" t="s">
        <v>78</v>
      </c>
      <c r="BK205" s="175">
        <f>ROUND(I205*H205,2)</f>
        <v>0</v>
      </c>
      <c r="BL205" s="15" t="s">
        <v>145</v>
      </c>
      <c r="BM205" s="174" t="s">
        <v>429</v>
      </c>
    </row>
    <row r="206" s="2" customFormat="1" ht="6.96" customHeight="1">
      <c r="A206" s="28"/>
      <c r="B206" s="49"/>
      <c r="C206" s="50"/>
      <c r="D206" s="50"/>
      <c r="E206" s="50"/>
      <c r="F206" s="50"/>
      <c r="G206" s="50"/>
      <c r="H206" s="50"/>
      <c r="I206" s="50"/>
      <c r="J206" s="50"/>
      <c r="K206" s="50"/>
      <c r="L206" s="29"/>
      <c r="M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</row>
  </sheetData>
  <autoFilter ref="C124:K20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430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1226837.4399999999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ROUND((SUM(BE120:BE153)),  2)</f>
        <v>1226837.4399999999</v>
      </c>
      <c r="G33" s="28"/>
      <c r="H33" s="28"/>
      <c r="I33" s="118">
        <v>0.20999999999999999</v>
      </c>
      <c r="J33" s="117">
        <f>ROUND(((SUM(BE120:BE153))*I33),  2)</f>
        <v>257635.85999999999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ROUND((SUM(BF120:BF153)),  2)</f>
        <v>0</v>
      </c>
      <c r="G34" s="28"/>
      <c r="H34" s="28"/>
      <c r="I34" s="118">
        <v>0.14999999999999999</v>
      </c>
      <c r="J34" s="117">
        <f>ROUND(((SUM(BF120:BF153))*I34),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ROUND((SUM(BG120:BG153)),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ROUND((SUM(BH120:BH153)),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ROUND((SUM(BI120:BI153)),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1484473.2999999998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002 - CCTV – kamerový systém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J120</f>
        <v>1226837.4399999999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113</v>
      </c>
      <c r="E97" s="132"/>
      <c r="F97" s="132"/>
      <c r="G97" s="132"/>
      <c r="H97" s="132"/>
      <c r="I97" s="132"/>
      <c r="J97" s="133">
        <f>J121</f>
        <v>839897.64000000001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119</v>
      </c>
      <c r="E98" s="132"/>
      <c r="F98" s="132"/>
      <c r="G98" s="132"/>
      <c r="H98" s="132"/>
      <c r="I98" s="132"/>
      <c r="J98" s="133">
        <f>J131</f>
        <v>136102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120</v>
      </c>
      <c r="E99" s="132"/>
      <c r="F99" s="132"/>
      <c r="G99" s="132"/>
      <c r="H99" s="132"/>
      <c r="I99" s="132"/>
      <c r="J99" s="133">
        <f>J141</f>
        <v>38437.800000000003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121</v>
      </c>
      <c r="E100" s="132"/>
      <c r="F100" s="132"/>
      <c r="G100" s="132"/>
      <c r="H100" s="132"/>
      <c r="I100" s="132"/>
      <c r="J100" s="133">
        <f>J147</f>
        <v>212400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122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Novostavba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106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002 - CCTV – kamerový systém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123</v>
      </c>
      <c r="D119" s="141" t="s">
        <v>55</v>
      </c>
      <c r="E119" s="141" t="s">
        <v>51</v>
      </c>
      <c r="F119" s="141" t="s">
        <v>52</v>
      </c>
      <c r="G119" s="141" t="s">
        <v>124</v>
      </c>
      <c r="H119" s="141" t="s">
        <v>125</v>
      </c>
      <c r="I119" s="141" t="s">
        <v>126</v>
      </c>
      <c r="J119" s="142" t="s">
        <v>110</v>
      </c>
      <c r="K119" s="143" t="s">
        <v>127</v>
      </c>
      <c r="L119" s="144"/>
      <c r="M119" s="75" t="s">
        <v>1</v>
      </c>
      <c r="N119" s="76" t="s">
        <v>34</v>
      </c>
      <c r="O119" s="76" t="s">
        <v>128</v>
      </c>
      <c r="P119" s="76" t="s">
        <v>129</v>
      </c>
      <c r="Q119" s="76" t="s">
        <v>130</v>
      </c>
      <c r="R119" s="76" t="s">
        <v>131</v>
      </c>
      <c r="S119" s="76" t="s">
        <v>132</v>
      </c>
      <c r="T119" s="77" t="s">
        <v>133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134</v>
      </c>
      <c r="D120" s="28"/>
      <c r="E120" s="28"/>
      <c r="F120" s="28"/>
      <c r="G120" s="28"/>
      <c r="H120" s="28"/>
      <c r="I120" s="28"/>
      <c r="J120" s="145">
        <f>BK120</f>
        <v>1226837.4399999999</v>
      </c>
      <c r="K120" s="28"/>
      <c r="L120" s="29"/>
      <c r="M120" s="78"/>
      <c r="N120" s="62"/>
      <c r="O120" s="79"/>
      <c r="P120" s="146">
        <f>P121+P131+P141+P147</f>
        <v>544.67499999999995</v>
      </c>
      <c r="Q120" s="79"/>
      <c r="R120" s="146">
        <f>R121+R131+R141+R147</f>
        <v>0.10042000000000001</v>
      </c>
      <c r="S120" s="79"/>
      <c r="T120" s="147">
        <f>T121+T131+T141+T147</f>
        <v>0.53000000000000003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112</v>
      </c>
      <c r="BK120" s="148">
        <f>BK121+BK131+BK141+BK147</f>
        <v>1226837.4399999999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135</v>
      </c>
      <c r="F121" s="151" t="s">
        <v>136</v>
      </c>
      <c r="G121" s="12"/>
      <c r="H121" s="12"/>
      <c r="I121" s="12"/>
      <c r="J121" s="152">
        <f>BK121</f>
        <v>839897.64000000001</v>
      </c>
      <c r="K121" s="12"/>
      <c r="L121" s="149"/>
      <c r="M121" s="153"/>
      <c r="N121" s="154"/>
      <c r="O121" s="154"/>
      <c r="P121" s="155">
        <f>SUM(P122:P130)</f>
        <v>0</v>
      </c>
      <c r="Q121" s="154"/>
      <c r="R121" s="155">
        <f>SUM(R122:R130)</f>
        <v>0.030120000000000001</v>
      </c>
      <c r="S121" s="154"/>
      <c r="T121" s="156">
        <f>SUM(T122:T130)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137</v>
      </c>
      <c r="BK121" s="158">
        <f>SUM(BK122:BK130)</f>
        <v>839897.64000000001</v>
      </c>
    </row>
    <row r="122" s="2" customFormat="1" ht="37.8" customHeight="1">
      <c r="A122" s="28"/>
      <c r="B122" s="161"/>
      <c r="C122" s="162" t="s">
        <v>78</v>
      </c>
      <c r="D122" s="162" t="s">
        <v>140</v>
      </c>
      <c r="E122" s="163" t="s">
        <v>431</v>
      </c>
      <c r="F122" s="164" t="s">
        <v>432</v>
      </c>
      <c r="G122" s="165" t="s">
        <v>143</v>
      </c>
      <c r="H122" s="166">
        <v>12</v>
      </c>
      <c r="I122" s="167">
        <v>9671.7299999999996</v>
      </c>
      <c r="J122" s="167">
        <f>ROUND(I122*H122,2)</f>
        <v>116060.76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0.00068000000000000005</v>
      </c>
      <c r="R122" s="172">
        <f>Q122*H122</f>
        <v>0.0081600000000000006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116060.76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116060.76</v>
      </c>
      <c r="BL122" s="15" t="s">
        <v>145</v>
      </c>
      <c r="BM122" s="174" t="s">
        <v>433</v>
      </c>
    </row>
    <row r="123" s="2" customFormat="1" ht="37.8" customHeight="1">
      <c r="A123" s="28"/>
      <c r="B123" s="161"/>
      <c r="C123" s="162" t="s">
        <v>80</v>
      </c>
      <c r="D123" s="162" t="s">
        <v>140</v>
      </c>
      <c r="E123" s="163" t="s">
        <v>434</v>
      </c>
      <c r="F123" s="164" t="s">
        <v>435</v>
      </c>
      <c r="G123" s="165" t="s">
        <v>143</v>
      </c>
      <c r="H123" s="166">
        <v>36</v>
      </c>
      <c r="I123" s="167">
        <v>9671.7299999999996</v>
      </c>
      <c r="J123" s="167">
        <f>ROUND(I123*H123,2)</f>
        <v>348182.28000000003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0.00051000000000000004</v>
      </c>
      <c r="R123" s="172">
        <f>Q123*H123</f>
        <v>0.018360000000000001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348182.28000000003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348182.28000000003</v>
      </c>
      <c r="BL123" s="15" t="s">
        <v>145</v>
      </c>
      <c r="BM123" s="174" t="s">
        <v>436</v>
      </c>
    </row>
    <row r="124" s="2" customFormat="1" ht="24.15" customHeight="1">
      <c r="A124" s="28"/>
      <c r="B124" s="161"/>
      <c r="C124" s="162" t="s">
        <v>150</v>
      </c>
      <c r="D124" s="162" t="s">
        <v>140</v>
      </c>
      <c r="E124" s="163" t="s">
        <v>437</v>
      </c>
      <c r="F124" s="164" t="s">
        <v>438</v>
      </c>
      <c r="G124" s="165" t="s">
        <v>143</v>
      </c>
      <c r="H124" s="166">
        <v>1</v>
      </c>
      <c r="I124" s="167">
        <v>186150</v>
      </c>
      <c r="J124" s="167">
        <f>ROUND(I124*H124,2)</f>
        <v>186150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144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186150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186150</v>
      </c>
      <c r="BL124" s="15" t="s">
        <v>145</v>
      </c>
      <c r="BM124" s="174" t="s">
        <v>439</v>
      </c>
    </row>
    <row r="125" s="2" customFormat="1" ht="16.5" customHeight="1">
      <c r="A125" s="28"/>
      <c r="B125" s="161"/>
      <c r="C125" s="162" t="s">
        <v>145</v>
      </c>
      <c r="D125" s="162" t="s">
        <v>140</v>
      </c>
      <c r="E125" s="163" t="s">
        <v>440</v>
      </c>
      <c r="F125" s="164" t="s">
        <v>441</v>
      </c>
      <c r="G125" s="165" t="s">
        <v>143</v>
      </c>
      <c r="H125" s="166">
        <v>16</v>
      </c>
      <c r="I125" s="167">
        <v>8950</v>
      </c>
      <c r="J125" s="167">
        <f>ROUND(I125*H125,2)</f>
        <v>143200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143200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143200</v>
      </c>
      <c r="BL125" s="15" t="s">
        <v>145</v>
      </c>
      <c r="BM125" s="174" t="s">
        <v>442</v>
      </c>
    </row>
    <row r="126" s="2" customFormat="1" ht="24.15" customHeight="1">
      <c r="A126" s="28"/>
      <c r="B126" s="161"/>
      <c r="C126" s="162" t="s">
        <v>157</v>
      </c>
      <c r="D126" s="162" t="s">
        <v>140</v>
      </c>
      <c r="E126" s="163" t="s">
        <v>443</v>
      </c>
      <c r="F126" s="164" t="s">
        <v>444</v>
      </c>
      <c r="G126" s="165" t="s">
        <v>143</v>
      </c>
      <c r="H126" s="166">
        <v>1</v>
      </c>
      <c r="I126" s="167">
        <v>10630</v>
      </c>
      <c r="J126" s="167">
        <f>ROUND(I126*H126,2)</f>
        <v>10630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10630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10630</v>
      </c>
      <c r="BL126" s="15" t="s">
        <v>145</v>
      </c>
      <c r="BM126" s="174" t="s">
        <v>445</v>
      </c>
    </row>
    <row r="127" s="2" customFormat="1" ht="24.15" customHeight="1">
      <c r="A127" s="28"/>
      <c r="B127" s="161"/>
      <c r="C127" s="162" t="s">
        <v>161</v>
      </c>
      <c r="D127" s="162" t="s">
        <v>140</v>
      </c>
      <c r="E127" s="163" t="s">
        <v>237</v>
      </c>
      <c r="F127" s="164" t="s">
        <v>238</v>
      </c>
      <c r="G127" s="165" t="s">
        <v>143</v>
      </c>
      <c r="H127" s="166">
        <v>100</v>
      </c>
      <c r="I127" s="167">
        <v>7.9000000000000004</v>
      </c>
      <c r="J127" s="167">
        <f>ROUND(I127*H127,2)</f>
        <v>790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790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790</v>
      </c>
      <c r="BL127" s="15" t="s">
        <v>145</v>
      </c>
      <c r="BM127" s="174" t="s">
        <v>446</v>
      </c>
    </row>
    <row r="128" s="2" customFormat="1" ht="24.15" customHeight="1">
      <c r="A128" s="28"/>
      <c r="B128" s="161"/>
      <c r="C128" s="162" t="s">
        <v>165</v>
      </c>
      <c r="D128" s="162" t="s">
        <v>140</v>
      </c>
      <c r="E128" s="163" t="s">
        <v>241</v>
      </c>
      <c r="F128" s="164" t="s">
        <v>242</v>
      </c>
      <c r="G128" s="165" t="s">
        <v>143</v>
      </c>
      <c r="H128" s="166">
        <v>10</v>
      </c>
      <c r="I128" s="167">
        <v>24.600000000000001</v>
      </c>
      <c r="J128" s="167">
        <f>ROUND(I128*H128,2)</f>
        <v>246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78</v>
      </c>
      <c r="AY128" s="15" t="s">
        <v>137</v>
      </c>
      <c r="BE128" s="175">
        <f>IF(N128="základní",J128,0)</f>
        <v>246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246</v>
      </c>
      <c r="BL128" s="15" t="s">
        <v>145</v>
      </c>
      <c r="BM128" s="174" t="s">
        <v>447</v>
      </c>
    </row>
    <row r="129" s="2" customFormat="1" ht="24.15" customHeight="1">
      <c r="A129" s="28"/>
      <c r="B129" s="161"/>
      <c r="C129" s="162" t="s">
        <v>144</v>
      </c>
      <c r="D129" s="162" t="s">
        <v>140</v>
      </c>
      <c r="E129" s="163" t="s">
        <v>245</v>
      </c>
      <c r="F129" s="164" t="s">
        <v>246</v>
      </c>
      <c r="G129" s="165" t="s">
        <v>143</v>
      </c>
      <c r="H129" s="166">
        <v>12</v>
      </c>
      <c r="I129" s="167">
        <v>2813</v>
      </c>
      <c r="J129" s="167">
        <f>ROUND(I129*H129,2)</f>
        <v>33756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33756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33756</v>
      </c>
      <c r="BL129" s="15" t="s">
        <v>145</v>
      </c>
      <c r="BM129" s="174" t="s">
        <v>448</v>
      </c>
    </row>
    <row r="130" s="2" customFormat="1" ht="16.5" customHeight="1">
      <c r="A130" s="28"/>
      <c r="B130" s="161"/>
      <c r="C130" s="162" t="s">
        <v>172</v>
      </c>
      <c r="D130" s="162" t="s">
        <v>140</v>
      </c>
      <c r="E130" s="163" t="s">
        <v>249</v>
      </c>
      <c r="F130" s="164" t="s">
        <v>449</v>
      </c>
      <c r="G130" s="165" t="s">
        <v>143</v>
      </c>
      <c r="H130" s="166">
        <v>12</v>
      </c>
      <c r="I130" s="167">
        <v>73.549999999999997</v>
      </c>
      <c r="J130" s="167">
        <f>ROUND(I130*H130,2)</f>
        <v>882.60000000000002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0.00029999999999999997</v>
      </c>
      <c r="R130" s="172">
        <f>Q130*H130</f>
        <v>0.0035999999999999999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78</v>
      </c>
      <c r="AY130" s="15" t="s">
        <v>137</v>
      </c>
      <c r="BE130" s="175">
        <f>IF(N130="základní",J130,0)</f>
        <v>882.60000000000002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882.60000000000002</v>
      </c>
      <c r="BL130" s="15" t="s">
        <v>145</v>
      </c>
      <c r="BM130" s="174" t="s">
        <v>450</v>
      </c>
    </row>
    <row r="131" s="12" customFormat="1" ht="25.92" customHeight="1">
      <c r="A131" s="12"/>
      <c r="B131" s="149"/>
      <c r="C131" s="12"/>
      <c r="D131" s="150" t="s">
        <v>69</v>
      </c>
      <c r="E131" s="151" t="s">
        <v>252</v>
      </c>
      <c r="F131" s="151" t="s">
        <v>253</v>
      </c>
      <c r="G131" s="12"/>
      <c r="H131" s="12"/>
      <c r="I131" s="12"/>
      <c r="J131" s="152">
        <f>BK131</f>
        <v>136102</v>
      </c>
      <c r="K131" s="12"/>
      <c r="L131" s="149"/>
      <c r="M131" s="153"/>
      <c r="N131" s="154"/>
      <c r="O131" s="154"/>
      <c r="P131" s="155">
        <f>SUM(P132:P140)</f>
        <v>165.44</v>
      </c>
      <c r="Q131" s="154"/>
      <c r="R131" s="155">
        <f>SUM(R132:R140)</f>
        <v>0</v>
      </c>
      <c r="S131" s="154"/>
      <c r="T131" s="156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0" t="s">
        <v>78</v>
      </c>
      <c r="AT131" s="157" t="s">
        <v>69</v>
      </c>
      <c r="AU131" s="157" t="s">
        <v>70</v>
      </c>
      <c r="AY131" s="150" t="s">
        <v>137</v>
      </c>
      <c r="BK131" s="158">
        <f>SUM(BK132:BK140)</f>
        <v>136102</v>
      </c>
    </row>
    <row r="132" s="2" customFormat="1" ht="21.75" customHeight="1">
      <c r="A132" s="28"/>
      <c r="B132" s="161"/>
      <c r="C132" s="176" t="s">
        <v>178</v>
      </c>
      <c r="D132" s="176" t="s">
        <v>255</v>
      </c>
      <c r="E132" s="177" t="s">
        <v>451</v>
      </c>
      <c r="F132" s="178" t="s">
        <v>452</v>
      </c>
      <c r="G132" s="179" t="s">
        <v>143</v>
      </c>
      <c r="H132" s="180">
        <v>12</v>
      </c>
      <c r="I132" s="181">
        <v>457</v>
      </c>
      <c r="J132" s="181">
        <f>ROUND(I132*H132,2)</f>
        <v>5484</v>
      </c>
      <c r="K132" s="182"/>
      <c r="L132" s="29"/>
      <c r="M132" s="183" t="s">
        <v>1</v>
      </c>
      <c r="N132" s="184" t="s">
        <v>35</v>
      </c>
      <c r="O132" s="172">
        <v>0.68000000000000005</v>
      </c>
      <c r="P132" s="172">
        <f>O132*H132</f>
        <v>8.1600000000000001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145</v>
      </c>
      <c r="AT132" s="174" t="s">
        <v>255</v>
      </c>
      <c r="AU132" s="174" t="s">
        <v>78</v>
      </c>
      <c r="AY132" s="15" t="s">
        <v>137</v>
      </c>
      <c r="BE132" s="175">
        <f>IF(N132="základní",J132,0)</f>
        <v>5484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5484</v>
      </c>
      <c r="BL132" s="15" t="s">
        <v>145</v>
      </c>
      <c r="BM132" s="174" t="s">
        <v>453</v>
      </c>
    </row>
    <row r="133" s="2" customFormat="1" ht="24.15" customHeight="1">
      <c r="A133" s="28"/>
      <c r="B133" s="161"/>
      <c r="C133" s="176" t="s">
        <v>182</v>
      </c>
      <c r="D133" s="176" t="s">
        <v>255</v>
      </c>
      <c r="E133" s="177" t="s">
        <v>454</v>
      </c>
      <c r="F133" s="178" t="s">
        <v>455</v>
      </c>
      <c r="G133" s="179" t="s">
        <v>143</v>
      </c>
      <c r="H133" s="180">
        <v>1</v>
      </c>
      <c r="I133" s="181">
        <v>4000</v>
      </c>
      <c r="J133" s="181">
        <f>ROUND(I133*H133,2)</f>
        <v>4000</v>
      </c>
      <c r="K133" s="182"/>
      <c r="L133" s="29"/>
      <c r="M133" s="183" t="s">
        <v>1</v>
      </c>
      <c r="N133" s="184" t="s">
        <v>35</v>
      </c>
      <c r="O133" s="172">
        <v>4.7000000000000002</v>
      </c>
      <c r="P133" s="172">
        <f>O133*H133</f>
        <v>4.7000000000000002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201</v>
      </c>
      <c r="AT133" s="174" t="s">
        <v>255</v>
      </c>
      <c r="AU133" s="174" t="s">
        <v>78</v>
      </c>
      <c r="AY133" s="15" t="s">
        <v>137</v>
      </c>
      <c r="BE133" s="175">
        <f>IF(N133="základní",J133,0)</f>
        <v>4000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4000</v>
      </c>
      <c r="BL133" s="15" t="s">
        <v>201</v>
      </c>
      <c r="BM133" s="174" t="s">
        <v>456</v>
      </c>
    </row>
    <row r="134" s="2" customFormat="1" ht="16.5" customHeight="1">
      <c r="A134" s="28"/>
      <c r="B134" s="161"/>
      <c r="C134" s="176" t="s">
        <v>186</v>
      </c>
      <c r="D134" s="176" t="s">
        <v>255</v>
      </c>
      <c r="E134" s="177" t="s">
        <v>457</v>
      </c>
      <c r="F134" s="178" t="s">
        <v>458</v>
      </c>
      <c r="G134" s="179" t="s">
        <v>143</v>
      </c>
      <c r="H134" s="180">
        <v>12</v>
      </c>
      <c r="I134" s="181">
        <v>681</v>
      </c>
      <c r="J134" s="181">
        <f>ROUND(I134*H134,2)</f>
        <v>8172</v>
      </c>
      <c r="K134" s="182"/>
      <c r="L134" s="29"/>
      <c r="M134" s="183" t="s">
        <v>1</v>
      </c>
      <c r="N134" s="184" t="s">
        <v>35</v>
      </c>
      <c r="O134" s="172">
        <v>0.80000000000000004</v>
      </c>
      <c r="P134" s="172">
        <f>O134*H134</f>
        <v>9.6000000000000014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201</v>
      </c>
      <c r="AT134" s="174" t="s">
        <v>255</v>
      </c>
      <c r="AU134" s="174" t="s">
        <v>78</v>
      </c>
      <c r="AY134" s="15" t="s">
        <v>137</v>
      </c>
      <c r="BE134" s="175">
        <f>IF(N134="základní",J134,0)</f>
        <v>8172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8172</v>
      </c>
      <c r="BL134" s="15" t="s">
        <v>201</v>
      </c>
      <c r="BM134" s="174" t="s">
        <v>459</v>
      </c>
    </row>
    <row r="135" s="2" customFormat="1" ht="16.5" customHeight="1">
      <c r="A135" s="28"/>
      <c r="B135" s="161"/>
      <c r="C135" s="176" t="s">
        <v>190</v>
      </c>
      <c r="D135" s="176" t="s">
        <v>255</v>
      </c>
      <c r="E135" s="177" t="s">
        <v>460</v>
      </c>
      <c r="F135" s="178" t="s">
        <v>461</v>
      </c>
      <c r="G135" s="179" t="s">
        <v>143</v>
      </c>
      <c r="H135" s="180">
        <v>36</v>
      </c>
      <c r="I135" s="181">
        <v>554</v>
      </c>
      <c r="J135" s="181">
        <f>ROUND(I135*H135,2)</f>
        <v>19944</v>
      </c>
      <c r="K135" s="182"/>
      <c r="L135" s="29"/>
      <c r="M135" s="183" t="s">
        <v>1</v>
      </c>
      <c r="N135" s="184" t="s">
        <v>35</v>
      </c>
      <c r="O135" s="172">
        <v>0.65000000000000002</v>
      </c>
      <c r="P135" s="172">
        <f>O135*H135</f>
        <v>23.400000000000002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201</v>
      </c>
      <c r="AT135" s="174" t="s">
        <v>255</v>
      </c>
      <c r="AU135" s="174" t="s">
        <v>78</v>
      </c>
      <c r="AY135" s="15" t="s">
        <v>137</v>
      </c>
      <c r="BE135" s="175">
        <f>IF(N135="základní",J135,0)</f>
        <v>19944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19944</v>
      </c>
      <c r="BL135" s="15" t="s">
        <v>201</v>
      </c>
      <c r="BM135" s="174" t="s">
        <v>462</v>
      </c>
    </row>
    <row r="136" s="2" customFormat="1" ht="21.75" customHeight="1">
      <c r="A136" s="28"/>
      <c r="B136" s="161"/>
      <c r="C136" s="176" t="s">
        <v>194</v>
      </c>
      <c r="D136" s="176" t="s">
        <v>255</v>
      </c>
      <c r="E136" s="177" t="s">
        <v>463</v>
      </c>
      <c r="F136" s="178" t="s">
        <v>464</v>
      </c>
      <c r="G136" s="179" t="s">
        <v>143</v>
      </c>
      <c r="H136" s="180">
        <v>100</v>
      </c>
      <c r="I136" s="181">
        <v>34.299999999999997</v>
      </c>
      <c r="J136" s="181">
        <f>ROUND(I136*H136,2)</f>
        <v>3430</v>
      </c>
      <c r="K136" s="182"/>
      <c r="L136" s="29"/>
      <c r="M136" s="183" t="s">
        <v>1</v>
      </c>
      <c r="N136" s="184" t="s">
        <v>35</v>
      </c>
      <c r="O136" s="172">
        <v>0.080000000000000002</v>
      </c>
      <c r="P136" s="172">
        <f>O136*H136</f>
        <v>8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201</v>
      </c>
      <c r="AT136" s="174" t="s">
        <v>255</v>
      </c>
      <c r="AU136" s="174" t="s">
        <v>78</v>
      </c>
      <c r="AY136" s="15" t="s">
        <v>137</v>
      </c>
      <c r="BE136" s="175">
        <f>IF(N136="základní",J136,0)</f>
        <v>3430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3430</v>
      </c>
      <c r="BL136" s="15" t="s">
        <v>201</v>
      </c>
      <c r="BM136" s="174" t="s">
        <v>465</v>
      </c>
    </row>
    <row r="137" s="2" customFormat="1" ht="16.5" customHeight="1">
      <c r="A137" s="28"/>
      <c r="B137" s="161"/>
      <c r="C137" s="176" t="s">
        <v>8</v>
      </c>
      <c r="D137" s="176" t="s">
        <v>255</v>
      </c>
      <c r="E137" s="177" t="s">
        <v>466</v>
      </c>
      <c r="F137" s="178" t="s">
        <v>467</v>
      </c>
      <c r="G137" s="179" t="s">
        <v>143</v>
      </c>
      <c r="H137" s="180">
        <v>48</v>
      </c>
      <c r="I137" s="181">
        <v>537</v>
      </c>
      <c r="J137" s="181">
        <f>ROUND(I137*H137,2)</f>
        <v>25776</v>
      </c>
      <c r="K137" s="182"/>
      <c r="L137" s="29"/>
      <c r="M137" s="183" t="s">
        <v>1</v>
      </c>
      <c r="N137" s="184" t="s">
        <v>35</v>
      </c>
      <c r="O137" s="172">
        <v>0.63</v>
      </c>
      <c r="P137" s="172">
        <f>O137*H137</f>
        <v>30.240000000000002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201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25776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25776</v>
      </c>
      <c r="BL137" s="15" t="s">
        <v>201</v>
      </c>
      <c r="BM137" s="174" t="s">
        <v>468</v>
      </c>
    </row>
    <row r="138" s="2" customFormat="1" ht="16.5" customHeight="1">
      <c r="A138" s="28"/>
      <c r="B138" s="161"/>
      <c r="C138" s="176" t="s">
        <v>201</v>
      </c>
      <c r="D138" s="176" t="s">
        <v>255</v>
      </c>
      <c r="E138" s="177" t="s">
        <v>469</v>
      </c>
      <c r="F138" s="178" t="s">
        <v>470</v>
      </c>
      <c r="G138" s="179" t="s">
        <v>143</v>
      </c>
      <c r="H138" s="180">
        <v>1</v>
      </c>
      <c r="I138" s="181">
        <v>2040</v>
      </c>
      <c r="J138" s="181">
        <f>ROUND(I138*H138,2)</f>
        <v>2040</v>
      </c>
      <c r="K138" s="182"/>
      <c r="L138" s="29"/>
      <c r="M138" s="183" t="s">
        <v>1</v>
      </c>
      <c r="N138" s="184" t="s">
        <v>35</v>
      </c>
      <c r="O138" s="172">
        <v>2.3999999999999999</v>
      </c>
      <c r="P138" s="172">
        <f>O138*H138</f>
        <v>2.3999999999999999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201</v>
      </c>
      <c r="AT138" s="174" t="s">
        <v>255</v>
      </c>
      <c r="AU138" s="174" t="s">
        <v>78</v>
      </c>
      <c r="AY138" s="15" t="s">
        <v>137</v>
      </c>
      <c r="BE138" s="175">
        <f>IF(N138="základní",J138,0)</f>
        <v>2040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2040</v>
      </c>
      <c r="BL138" s="15" t="s">
        <v>201</v>
      </c>
      <c r="BM138" s="174" t="s">
        <v>471</v>
      </c>
    </row>
    <row r="139" s="2" customFormat="1" ht="16.5" customHeight="1">
      <c r="A139" s="28"/>
      <c r="B139" s="161"/>
      <c r="C139" s="176" t="s">
        <v>205</v>
      </c>
      <c r="D139" s="176" t="s">
        <v>255</v>
      </c>
      <c r="E139" s="177" t="s">
        <v>472</v>
      </c>
      <c r="F139" s="178" t="s">
        <v>473</v>
      </c>
      <c r="G139" s="179" t="s">
        <v>143</v>
      </c>
      <c r="H139" s="180">
        <v>48</v>
      </c>
      <c r="I139" s="181">
        <v>707</v>
      </c>
      <c r="J139" s="181">
        <f>ROUND(I139*H139,2)</f>
        <v>33936</v>
      </c>
      <c r="K139" s="182"/>
      <c r="L139" s="29"/>
      <c r="M139" s="183" t="s">
        <v>1</v>
      </c>
      <c r="N139" s="184" t="s">
        <v>35</v>
      </c>
      <c r="O139" s="172">
        <v>0.82999999999999996</v>
      </c>
      <c r="P139" s="172">
        <f>O139*H139</f>
        <v>39.839999999999996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201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33936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33936</v>
      </c>
      <c r="BL139" s="15" t="s">
        <v>201</v>
      </c>
      <c r="BM139" s="174" t="s">
        <v>474</v>
      </c>
    </row>
    <row r="140" s="2" customFormat="1" ht="24.15" customHeight="1">
      <c r="A140" s="28"/>
      <c r="B140" s="161"/>
      <c r="C140" s="176" t="s">
        <v>209</v>
      </c>
      <c r="D140" s="176" t="s">
        <v>255</v>
      </c>
      <c r="E140" s="177" t="s">
        <v>475</v>
      </c>
      <c r="F140" s="178" t="s">
        <v>476</v>
      </c>
      <c r="G140" s="179" t="s">
        <v>143</v>
      </c>
      <c r="H140" s="180">
        <v>17</v>
      </c>
      <c r="I140" s="181">
        <v>1960</v>
      </c>
      <c r="J140" s="181">
        <f>ROUND(I140*H140,2)</f>
        <v>33320</v>
      </c>
      <c r="K140" s="182"/>
      <c r="L140" s="29"/>
      <c r="M140" s="183" t="s">
        <v>1</v>
      </c>
      <c r="N140" s="184" t="s">
        <v>35</v>
      </c>
      <c r="O140" s="172">
        <v>2.2999999999999998</v>
      </c>
      <c r="P140" s="172">
        <f>O140*H140</f>
        <v>39.099999999999994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145</v>
      </c>
      <c r="AT140" s="174" t="s">
        <v>255</v>
      </c>
      <c r="AU140" s="174" t="s">
        <v>78</v>
      </c>
      <c r="AY140" s="15" t="s">
        <v>137</v>
      </c>
      <c r="BE140" s="175">
        <f>IF(N140="základní",J140,0)</f>
        <v>33320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33320</v>
      </c>
      <c r="BL140" s="15" t="s">
        <v>145</v>
      </c>
      <c r="BM140" s="174" t="s">
        <v>477</v>
      </c>
    </row>
    <row r="141" s="12" customFormat="1" ht="25.92" customHeight="1">
      <c r="A141" s="12"/>
      <c r="B141" s="149"/>
      <c r="C141" s="12"/>
      <c r="D141" s="150" t="s">
        <v>69</v>
      </c>
      <c r="E141" s="151" t="s">
        <v>308</v>
      </c>
      <c r="F141" s="151" t="s">
        <v>309</v>
      </c>
      <c r="G141" s="12"/>
      <c r="H141" s="12"/>
      <c r="I141" s="12"/>
      <c r="J141" s="152">
        <f>BK141</f>
        <v>38437.800000000003</v>
      </c>
      <c r="K141" s="12"/>
      <c r="L141" s="149"/>
      <c r="M141" s="153"/>
      <c r="N141" s="154"/>
      <c r="O141" s="154"/>
      <c r="P141" s="155">
        <f>SUM(P142:P146)</f>
        <v>30.320000000000004</v>
      </c>
      <c r="Q141" s="154"/>
      <c r="R141" s="155">
        <f>SUM(R142:R146)</f>
        <v>0.070300000000000001</v>
      </c>
      <c r="S141" s="154"/>
      <c r="T141" s="156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0" t="s">
        <v>78</v>
      </c>
      <c r="AT141" s="157" t="s">
        <v>69</v>
      </c>
      <c r="AU141" s="157" t="s">
        <v>70</v>
      </c>
      <c r="AY141" s="150" t="s">
        <v>137</v>
      </c>
      <c r="BK141" s="158">
        <f>SUM(BK142:BK146)</f>
        <v>38437.800000000003</v>
      </c>
    </row>
    <row r="142" s="2" customFormat="1" ht="24.15" customHeight="1">
      <c r="A142" s="28"/>
      <c r="B142" s="161"/>
      <c r="C142" s="162" t="s">
        <v>213</v>
      </c>
      <c r="D142" s="162" t="s">
        <v>140</v>
      </c>
      <c r="E142" s="163" t="s">
        <v>478</v>
      </c>
      <c r="F142" s="164" t="s">
        <v>479</v>
      </c>
      <c r="G142" s="165" t="s">
        <v>428</v>
      </c>
      <c r="H142" s="166">
        <v>1</v>
      </c>
      <c r="I142" s="167">
        <v>0</v>
      </c>
      <c r="J142" s="167">
        <f>ROUND(I142*H142,2)</f>
        <v>0</v>
      </c>
      <c r="K142" s="168"/>
      <c r="L142" s="169"/>
      <c r="M142" s="170" t="s">
        <v>1</v>
      </c>
      <c r="N142" s="171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144</v>
      </c>
      <c r="AT142" s="174" t="s">
        <v>140</v>
      </c>
      <c r="AU142" s="174" t="s">
        <v>78</v>
      </c>
      <c r="AY142" s="15" t="s">
        <v>137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0</v>
      </c>
      <c r="BL142" s="15" t="s">
        <v>145</v>
      </c>
      <c r="BM142" s="174" t="s">
        <v>480</v>
      </c>
    </row>
    <row r="143" s="2" customFormat="1" ht="24.15" customHeight="1">
      <c r="A143" s="28"/>
      <c r="B143" s="161"/>
      <c r="C143" s="162" t="s">
        <v>219</v>
      </c>
      <c r="D143" s="162" t="s">
        <v>140</v>
      </c>
      <c r="E143" s="163" t="s">
        <v>384</v>
      </c>
      <c r="F143" s="164" t="s">
        <v>385</v>
      </c>
      <c r="G143" s="165" t="s">
        <v>143</v>
      </c>
      <c r="H143" s="166">
        <v>10</v>
      </c>
      <c r="I143" s="167">
        <v>154</v>
      </c>
      <c r="J143" s="167">
        <f>ROUND(I143*H143,2)</f>
        <v>1540</v>
      </c>
      <c r="K143" s="168"/>
      <c r="L143" s="169"/>
      <c r="M143" s="170" t="s">
        <v>1</v>
      </c>
      <c r="N143" s="171" t="s">
        <v>35</v>
      </c>
      <c r="O143" s="172">
        <v>0</v>
      </c>
      <c r="P143" s="172">
        <f>O143*H143</f>
        <v>0</v>
      </c>
      <c r="Q143" s="172">
        <v>0.00023000000000000001</v>
      </c>
      <c r="R143" s="172">
        <f>Q143*H143</f>
        <v>0.0023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144</v>
      </c>
      <c r="AT143" s="174" t="s">
        <v>140</v>
      </c>
      <c r="AU143" s="174" t="s">
        <v>78</v>
      </c>
      <c r="AY143" s="15" t="s">
        <v>137</v>
      </c>
      <c r="BE143" s="175">
        <f>IF(N143="základní",J143,0)</f>
        <v>1540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1540</v>
      </c>
      <c r="BL143" s="15" t="s">
        <v>145</v>
      </c>
      <c r="BM143" s="174" t="s">
        <v>481</v>
      </c>
    </row>
    <row r="144" s="2" customFormat="1" ht="16.5" customHeight="1">
      <c r="A144" s="28"/>
      <c r="B144" s="161"/>
      <c r="C144" s="176" t="s">
        <v>7</v>
      </c>
      <c r="D144" s="176" t="s">
        <v>255</v>
      </c>
      <c r="E144" s="177" t="s">
        <v>388</v>
      </c>
      <c r="F144" s="178" t="s">
        <v>389</v>
      </c>
      <c r="G144" s="179" t="s">
        <v>143</v>
      </c>
      <c r="H144" s="180">
        <v>10</v>
      </c>
      <c r="I144" s="181">
        <v>89.780000000000001</v>
      </c>
      <c r="J144" s="181">
        <f>ROUND(I144*H144,2)</f>
        <v>897.79999999999995</v>
      </c>
      <c r="K144" s="182"/>
      <c r="L144" s="29"/>
      <c r="M144" s="183" t="s">
        <v>1</v>
      </c>
      <c r="N144" s="184" t="s">
        <v>35</v>
      </c>
      <c r="O144" s="172">
        <v>0.23200000000000001</v>
      </c>
      <c r="P144" s="172">
        <f>O144*H144</f>
        <v>2.3200000000000003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201</v>
      </c>
      <c r="AT144" s="174" t="s">
        <v>255</v>
      </c>
      <c r="AU144" s="174" t="s">
        <v>78</v>
      </c>
      <c r="AY144" s="15" t="s">
        <v>137</v>
      </c>
      <c r="BE144" s="175">
        <f>IF(N144="základní",J144,0)</f>
        <v>897.79999999999995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78</v>
      </c>
      <c r="BK144" s="175">
        <f>ROUND(I144*H144,2)</f>
        <v>897.79999999999995</v>
      </c>
      <c r="BL144" s="15" t="s">
        <v>201</v>
      </c>
      <c r="BM144" s="174" t="s">
        <v>482</v>
      </c>
    </row>
    <row r="145" s="2" customFormat="1" ht="24.15" customHeight="1">
      <c r="A145" s="28"/>
      <c r="B145" s="161"/>
      <c r="C145" s="162" t="s">
        <v>228</v>
      </c>
      <c r="D145" s="162" t="s">
        <v>140</v>
      </c>
      <c r="E145" s="163" t="s">
        <v>348</v>
      </c>
      <c r="F145" s="164" t="s">
        <v>349</v>
      </c>
      <c r="G145" s="165" t="s">
        <v>313</v>
      </c>
      <c r="H145" s="166">
        <v>400</v>
      </c>
      <c r="I145" s="167">
        <v>58.399999999999999</v>
      </c>
      <c r="J145" s="167">
        <f>ROUND(I145*H145,2)</f>
        <v>23360</v>
      </c>
      <c r="K145" s="168"/>
      <c r="L145" s="169"/>
      <c r="M145" s="170" t="s">
        <v>1</v>
      </c>
      <c r="N145" s="171" t="s">
        <v>35</v>
      </c>
      <c r="O145" s="172">
        <v>0</v>
      </c>
      <c r="P145" s="172">
        <f>O145*H145</f>
        <v>0</v>
      </c>
      <c r="Q145" s="172">
        <v>0.00017000000000000001</v>
      </c>
      <c r="R145" s="172">
        <f>Q145*H145</f>
        <v>0.068000000000000005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271</v>
      </c>
      <c r="AT145" s="174" t="s">
        <v>140</v>
      </c>
      <c r="AU145" s="174" t="s">
        <v>78</v>
      </c>
      <c r="AY145" s="15" t="s">
        <v>137</v>
      </c>
      <c r="BE145" s="175">
        <f>IF(N145="základní",J145,0)</f>
        <v>23360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23360</v>
      </c>
      <c r="BL145" s="15" t="s">
        <v>201</v>
      </c>
      <c r="BM145" s="174" t="s">
        <v>483</v>
      </c>
    </row>
    <row r="146" s="2" customFormat="1" ht="24.15" customHeight="1">
      <c r="A146" s="28"/>
      <c r="B146" s="161"/>
      <c r="C146" s="176" t="s">
        <v>232</v>
      </c>
      <c r="D146" s="176" t="s">
        <v>255</v>
      </c>
      <c r="E146" s="177" t="s">
        <v>484</v>
      </c>
      <c r="F146" s="178" t="s">
        <v>353</v>
      </c>
      <c r="G146" s="179" t="s">
        <v>313</v>
      </c>
      <c r="H146" s="180">
        <v>400</v>
      </c>
      <c r="I146" s="181">
        <v>31.600000000000001</v>
      </c>
      <c r="J146" s="181">
        <f>ROUND(I146*H146,2)</f>
        <v>12640</v>
      </c>
      <c r="K146" s="182"/>
      <c r="L146" s="29"/>
      <c r="M146" s="183" t="s">
        <v>1</v>
      </c>
      <c r="N146" s="184" t="s">
        <v>35</v>
      </c>
      <c r="O146" s="172">
        <v>0.070000000000000007</v>
      </c>
      <c r="P146" s="172">
        <f>O146*H146</f>
        <v>28.000000000000004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201</v>
      </c>
      <c r="AT146" s="174" t="s">
        <v>255</v>
      </c>
      <c r="AU146" s="174" t="s">
        <v>78</v>
      </c>
      <c r="AY146" s="15" t="s">
        <v>137</v>
      </c>
      <c r="BE146" s="175">
        <f>IF(N146="základní",J146,0)</f>
        <v>12640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12640</v>
      </c>
      <c r="BL146" s="15" t="s">
        <v>201</v>
      </c>
      <c r="BM146" s="174" t="s">
        <v>485</v>
      </c>
    </row>
    <row r="147" s="12" customFormat="1" ht="25.92" customHeight="1">
      <c r="A147" s="12"/>
      <c r="B147" s="149"/>
      <c r="C147" s="12"/>
      <c r="D147" s="150" t="s">
        <v>69</v>
      </c>
      <c r="E147" s="151" t="s">
        <v>397</v>
      </c>
      <c r="F147" s="151" t="s">
        <v>103</v>
      </c>
      <c r="G147" s="12"/>
      <c r="H147" s="12"/>
      <c r="I147" s="12"/>
      <c r="J147" s="152">
        <f>BK147</f>
        <v>212400</v>
      </c>
      <c r="K147" s="12"/>
      <c r="L147" s="149"/>
      <c r="M147" s="153"/>
      <c r="N147" s="154"/>
      <c r="O147" s="154"/>
      <c r="P147" s="155">
        <f>SUM(P148:P153)</f>
        <v>348.91499999999996</v>
      </c>
      <c r="Q147" s="154"/>
      <c r="R147" s="155">
        <f>SUM(R148:R153)</f>
        <v>0</v>
      </c>
      <c r="S147" s="154"/>
      <c r="T147" s="156">
        <f>SUM(T148:T153)</f>
        <v>0.53000000000000003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0" t="s">
        <v>78</v>
      </c>
      <c r="AT147" s="157" t="s">
        <v>69</v>
      </c>
      <c r="AU147" s="157" t="s">
        <v>70</v>
      </c>
      <c r="AY147" s="150" t="s">
        <v>137</v>
      </c>
      <c r="BK147" s="158">
        <f>SUM(BK148:BK153)</f>
        <v>212400</v>
      </c>
    </row>
    <row r="148" s="2" customFormat="1" ht="33" customHeight="1">
      <c r="A148" s="28"/>
      <c r="B148" s="161"/>
      <c r="C148" s="176" t="s">
        <v>236</v>
      </c>
      <c r="D148" s="176" t="s">
        <v>255</v>
      </c>
      <c r="E148" s="177" t="s">
        <v>399</v>
      </c>
      <c r="F148" s="178" t="s">
        <v>400</v>
      </c>
      <c r="G148" s="179" t="s">
        <v>143</v>
      </c>
      <c r="H148" s="180">
        <v>40</v>
      </c>
      <c r="I148" s="181">
        <v>102</v>
      </c>
      <c r="J148" s="181">
        <f>ROUND(I148*H148,2)</f>
        <v>4080</v>
      </c>
      <c r="K148" s="182"/>
      <c r="L148" s="29"/>
      <c r="M148" s="183" t="s">
        <v>1</v>
      </c>
      <c r="N148" s="184" t="s">
        <v>35</v>
      </c>
      <c r="O148" s="172">
        <v>0.27300000000000002</v>
      </c>
      <c r="P148" s="172">
        <f>O148*H148</f>
        <v>10.920000000000002</v>
      </c>
      <c r="Q148" s="172">
        <v>0</v>
      </c>
      <c r="R148" s="172">
        <f>Q148*H148</f>
        <v>0</v>
      </c>
      <c r="S148" s="172">
        <v>0.0080000000000000002</v>
      </c>
      <c r="T148" s="173">
        <f>S148*H148</f>
        <v>0.32000000000000001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201</v>
      </c>
      <c r="AT148" s="174" t="s">
        <v>255</v>
      </c>
      <c r="AU148" s="174" t="s">
        <v>78</v>
      </c>
      <c r="AY148" s="15" t="s">
        <v>137</v>
      </c>
      <c r="BE148" s="175">
        <f>IF(N148="základní",J148,0)</f>
        <v>4080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78</v>
      </c>
      <c r="BK148" s="175">
        <f>ROUND(I148*H148,2)</f>
        <v>4080</v>
      </c>
      <c r="BL148" s="15" t="s">
        <v>201</v>
      </c>
      <c r="BM148" s="174" t="s">
        <v>486</v>
      </c>
    </row>
    <row r="149" s="2" customFormat="1" ht="33" customHeight="1">
      <c r="A149" s="28"/>
      <c r="B149" s="161"/>
      <c r="C149" s="176" t="s">
        <v>240</v>
      </c>
      <c r="D149" s="176" t="s">
        <v>255</v>
      </c>
      <c r="E149" s="177" t="s">
        <v>403</v>
      </c>
      <c r="F149" s="178" t="s">
        <v>404</v>
      </c>
      <c r="G149" s="179" t="s">
        <v>143</v>
      </c>
      <c r="H149" s="180">
        <v>10</v>
      </c>
      <c r="I149" s="181">
        <v>390</v>
      </c>
      <c r="J149" s="181">
        <f>ROUND(I149*H149,2)</f>
        <v>3900</v>
      </c>
      <c r="K149" s="182"/>
      <c r="L149" s="29"/>
      <c r="M149" s="183" t="s">
        <v>1</v>
      </c>
      <c r="N149" s="184" t="s">
        <v>35</v>
      </c>
      <c r="O149" s="172">
        <v>1.04</v>
      </c>
      <c r="P149" s="172">
        <f>O149*H149</f>
        <v>10.4</v>
      </c>
      <c r="Q149" s="172">
        <v>0</v>
      </c>
      <c r="R149" s="172">
        <f>Q149*H149</f>
        <v>0</v>
      </c>
      <c r="S149" s="172">
        <v>0.021000000000000001</v>
      </c>
      <c r="T149" s="173">
        <f>S149*H149</f>
        <v>0.21000000000000002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201</v>
      </c>
      <c r="AT149" s="174" t="s">
        <v>255</v>
      </c>
      <c r="AU149" s="174" t="s">
        <v>78</v>
      </c>
      <c r="AY149" s="15" t="s">
        <v>137</v>
      </c>
      <c r="BE149" s="175">
        <f>IF(N149="základní",J149,0)</f>
        <v>3900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3900</v>
      </c>
      <c r="BL149" s="15" t="s">
        <v>201</v>
      </c>
      <c r="BM149" s="174" t="s">
        <v>487</v>
      </c>
    </row>
    <row r="150" s="2" customFormat="1" ht="24.15" customHeight="1">
      <c r="A150" s="28"/>
      <c r="B150" s="161"/>
      <c r="C150" s="176" t="s">
        <v>244</v>
      </c>
      <c r="D150" s="176" t="s">
        <v>255</v>
      </c>
      <c r="E150" s="177" t="s">
        <v>407</v>
      </c>
      <c r="F150" s="178" t="s">
        <v>408</v>
      </c>
      <c r="G150" s="179" t="s">
        <v>143</v>
      </c>
      <c r="H150" s="180">
        <v>100</v>
      </c>
      <c r="I150" s="181">
        <v>11.699999999999999</v>
      </c>
      <c r="J150" s="181">
        <f>ROUND(I150*H150,2)</f>
        <v>1170</v>
      </c>
      <c r="K150" s="182"/>
      <c r="L150" s="29"/>
      <c r="M150" s="183" t="s">
        <v>1</v>
      </c>
      <c r="N150" s="184" t="s">
        <v>35</v>
      </c>
      <c r="O150" s="172">
        <v>0.025999999999999999</v>
      </c>
      <c r="P150" s="172">
        <f>O150*H150</f>
        <v>2.6000000000000001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395</v>
      </c>
      <c r="AT150" s="174" t="s">
        <v>255</v>
      </c>
      <c r="AU150" s="174" t="s">
        <v>78</v>
      </c>
      <c r="AY150" s="15" t="s">
        <v>137</v>
      </c>
      <c r="BE150" s="175">
        <f>IF(N150="základní",J150,0)</f>
        <v>1170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1170</v>
      </c>
      <c r="BL150" s="15" t="s">
        <v>395</v>
      </c>
      <c r="BM150" s="174" t="s">
        <v>488</v>
      </c>
    </row>
    <row r="151" s="2" customFormat="1" ht="24.15" customHeight="1">
      <c r="A151" s="28"/>
      <c r="B151" s="161"/>
      <c r="C151" s="176" t="s">
        <v>248</v>
      </c>
      <c r="D151" s="176" t="s">
        <v>255</v>
      </c>
      <c r="E151" s="177" t="s">
        <v>411</v>
      </c>
      <c r="F151" s="178" t="s">
        <v>412</v>
      </c>
      <c r="G151" s="179" t="s">
        <v>413</v>
      </c>
      <c r="H151" s="180">
        <v>0.5</v>
      </c>
      <c r="I151" s="181">
        <v>5220</v>
      </c>
      <c r="J151" s="181">
        <f>ROUND(I151*H151,2)</f>
        <v>2610</v>
      </c>
      <c r="K151" s="182"/>
      <c r="L151" s="29"/>
      <c r="M151" s="183" t="s">
        <v>1</v>
      </c>
      <c r="N151" s="184" t="s">
        <v>35</v>
      </c>
      <c r="O151" s="172">
        <v>9.9900000000000002</v>
      </c>
      <c r="P151" s="172">
        <f>O151*H151</f>
        <v>4.9950000000000001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395</v>
      </c>
      <c r="AT151" s="174" t="s">
        <v>255</v>
      </c>
      <c r="AU151" s="174" t="s">
        <v>78</v>
      </c>
      <c r="AY151" s="15" t="s">
        <v>137</v>
      </c>
      <c r="BE151" s="175">
        <f>IF(N151="základní",J151,0)</f>
        <v>2610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78</v>
      </c>
      <c r="BK151" s="175">
        <f>ROUND(I151*H151,2)</f>
        <v>2610</v>
      </c>
      <c r="BL151" s="15" t="s">
        <v>395</v>
      </c>
      <c r="BM151" s="174" t="s">
        <v>489</v>
      </c>
    </row>
    <row r="152" s="2" customFormat="1" ht="21.75" customHeight="1">
      <c r="A152" s="28"/>
      <c r="B152" s="161"/>
      <c r="C152" s="176" t="s">
        <v>254</v>
      </c>
      <c r="D152" s="176" t="s">
        <v>255</v>
      </c>
      <c r="E152" s="177" t="s">
        <v>416</v>
      </c>
      <c r="F152" s="178" t="s">
        <v>417</v>
      </c>
      <c r="G152" s="179" t="s">
        <v>418</v>
      </c>
      <c r="H152" s="180">
        <v>160</v>
      </c>
      <c r="I152" s="181">
        <v>680</v>
      </c>
      <c r="J152" s="181">
        <f>ROUND(I152*H152,2)</f>
        <v>108800</v>
      </c>
      <c r="K152" s="182"/>
      <c r="L152" s="29"/>
      <c r="M152" s="183" t="s">
        <v>1</v>
      </c>
      <c r="N152" s="184" t="s">
        <v>35</v>
      </c>
      <c r="O152" s="172">
        <v>1</v>
      </c>
      <c r="P152" s="172">
        <f>O152*H152</f>
        <v>160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419</v>
      </c>
      <c r="AT152" s="174" t="s">
        <v>255</v>
      </c>
      <c r="AU152" s="174" t="s">
        <v>78</v>
      </c>
      <c r="AY152" s="15" t="s">
        <v>137</v>
      </c>
      <c r="BE152" s="175">
        <f>IF(N152="základní",J152,0)</f>
        <v>108800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108800</v>
      </c>
      <c r="BL152" s="15" t="s">
        <v>419</v>
      </c>
      <c r="BM152" s="174" t="s">
        <v>490</v>
      </c>
    </row>
    <row r="153" s="2" customFormat="1" ht="16.5" customHeight="1">
      <c r="A153" s="28"/>
      <c r="B153" s="161"/>
      <c r="C153" s="176" t="s">
        <v>259</v>
      </c>
      <c r="D153" s="176" t="s">
        <v>255</v>
      </c>
      <c r="E153" s="177" t="s">
        <v>422</v>
      </c>
      <c r="F153" s="178" t="s">
        <v>423</v>
      </c>
      <c r="G153" s="179" t="s">
        <v>418</v>
      </c>
      <c r="H153" s="180">
        <v>160</v>
      </c>
      <c r="I153" s="181">
        <v>574</v>
      </c>
      <c r="J153" s="181">
        <f>ROUND(I153*H153,2)</f>
        <v>91840</v>
      </c>
      <c r="K153" s="182"/>
      <c r="L153" s="29"/>
      <c r="M153" s="189" t="s">
        <v>1</v>
      </c>
      <c r="N153" s="190" t="s">
        <v>35</v>
      </c>
      <c r="O153" s="187">
        <v>1</v>
      </c>
      <c r="P153" s="187">
        <f>O153*H153</f>
        <v>160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4" t="s">
        <v>419</v>
      </c>
      <c r="AT153" s="174" t="s">
        <v>255</v>
      </c>
      <c r="AU153" s="174" t="s">
        <v>78</v>
      </c>
      <c r="AY153" s="15" t="s">
        <v>137</v>
      </c>
      <c r="BE153" s="175">
        <f>IF(N153="základní",J153,0)</f>
        <v>91840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5" t="s">
        <v>78</v>
      </c>
      <c r="BK153" s="175">
        <f>ROUND(I153*H153,2)</f>
        <v>91840</v>
      </c>
      <c r="BL153" s="15" t="s">
        <v>419</v>
      </c>
      <c r="BM153" s="174" t="s">
        <v>491</v>
      </c>
    </row>
    <row r="154" s="2" customFormat="1" ht="6.96" customHeight="1">
      <c r="A154" s="28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29"/>
      <c r="M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</row>
  </sheetData>
  <autoFilter ref="C119:K15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492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ROUND(J119, 2)</f>
        <v>933684.5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ROUND((SUM(BE119:BE137)),  2)</f>
        <v>933684.5</v>
      </c>
      <c r="G33" s="28"/>
      <c r="H33" s="28"/>
      <c r="I33" s="118">
        <v>0.20999999999999999</v>
      </c>
      <c r="J33" s="117">
        <f>ROUND(((SUM(BE119:BE137))*I33),  2)</f>
        <v>196073.75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ROUND((SUM(BF119:BF137)),  2)</f>
        <v>0</v>
      </c>
      <c r="G34" s="28"/>
      <c r="H34" s="28"/>
      <c r="I34" s="118">
        <v>0.14999999999999999</v>
      </c>
      <c r="J34" s="117">
        <f>ROUND(((SUM(BF119:BF137))*I34),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ROUND((SUM(BG119:BG137)),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ROUND((SUM(BH119:BH137)),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ROUND((SUM(BI119:BI137)),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1129758.25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003 - INT, TÚ - interkom, telefonní ústředna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J119</f>
        <v>933684.5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113</v>
      </c>
      <c r="E97" s="132"/>
      <c r="F97" s="132"/>
      <c r="G97" s="132"/>
      <c r="H97" s="132"/>
      <c r="I97" s="132"/>
      <c r="J97" s="133">
        <f>J120</f>
        <v>766650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119</v>
      </c>
      <c r="E98" s="132"/>
      <c r="F98" s="132"/>
      <c r="G98" s="132"/>
      <c r="H98" s="132"/>
      <c r="I98" s="132"/>
      <c r="J98" s="133">
        <f>J127</f>
        <v>66192.5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493</v>
      </c>
      <c r="E99" s="132"/>
      <c r="F99" s="132"/>
      <c r="G99" s="132"/>
      <c r="H99" s="132"/>
      <c r="I99" s="132"/>
      <c r="J99" s="133">
        <f>J133</f>
        <v>100842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44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="2" customFormat="1" ht="6.96" customHeight="1">
      <c r="A101" s="28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="2" customFormat="1" ht="6.96" customHeight="1">
      <c r="A105" s="28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24.96" customHeight="1">
      <c r="A106" s="28"/>
      <c r="B106" s="29"/>
      <c r="C106" s="19" t="s">
        <v>122</v>
      </c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6.96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14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28"/>
      <c r="D109" s="28"/>
      <c r="E109" s="111" t="str">
        <f>E7</f>
        <v>Novostavba</v>
      </c>
      <c r="F109" s="25"/>
      <c r="G109" s="25"/>
      <c r="H109" s="25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2" customHeight="1">
      <c r="A110" s="28"/>
      <c r="B110" s="29"/>
      <c r="C110" s="25" t="s">
        <v>106</v>
      </c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6.5" customHeight="1">
      <c r="A111" s="28"/>
      <c r="B111" s="29"/>
      <c r="C111" s="28"/>
      <c r="D111" s="28"/>
      <c r="E111" s="56" t="str">
        <f>E9</f>
        <v>003 - INT, TÚ - interkom, telefonní ústředna</v>
      </c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2" customHeight="1">
      <c r="A113" s="28"/>
      <c r="B113" s="29"/>
      <c r="C113" s="25" t="s">
        <v>18</v>
      </c>
      <c r="D113" s="28"/>
      <c r="E113" s="28"/>
      <c r="F113" s="22" t="str">
        <f>F12</f>
        <v xml:space="preserve"> </v>
      </c>
      <c r="G113" s="28"/>
      <c r="H113" s="28"/>
      <c r="I113" s="25" t="s">
        <v>20</v>
      </c>
      <c r="J113" s="58" t="str">
        <f>IF(J12="","",J12)</f>
        <v>27. 11. 2022</v>
      </c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22</v>
      </c>
      <c r="D115" s="28"/>
      <c r="E115" s="28"/>
      <c r="F115" s="22" t="str">
        <f>E15</f>
        <v xml:space="preserve"> </v>
      </c>
      <c r="G115" s="28"/>
      <c r="H115" s="28"/>
      <c r="I115" s="25" t="s">
        <v>26</v>
      </c>
      <c r="J115" s="26" t="str">
        <f>E21</f>
        <v xml:space="preserve"> 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25</v>
      </c>
      <c r="D116" s="28"/>
      <c r="E116" s="28"/>
      <c r="F116" s="22" t="str">
        <f>IF(E18="","",E18)</f>
        <v xml:space="preserve"> </v>
      </c>
      <c r="G116" s="28"/>
      <c r="H116" s="28"/>
      <c r="I116" s="25" t="s">
        <v>28</v>
      </c>
      <c r="J116" s="26" t="str">
        <f>E24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0.32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11" customFormat="1" ht="29.28" customHeight="1">
      <c r="A118" s="138"/>
      <c r="B118" s="139"/>
      <c r="C118" s="140" t="s">
        <v>123</v>
      </c>
      <c r="D118" s="141" t="s">
        <v>55</v>
      </c>
      <c r="E118" s="141" t="s">
        <v>51</v>
      </c>
      <c r="F118" s="141" t="s">
        <v>52</v>
      </c>
      <c r="G118" s="141" t="s">
        <v>124</v>
      </c>
      <c r="H118" s="141" t="s">
        <v>125</v>
      </c>
      <c r="I118" s="141" t="s">
        <v>126</v>
      </c>
      <c r="J118" s="142" t="s">
        <v>110</v>
      </c>
      <c r="K118" s="143" t="s">
        <v>127</v>
      </c>
      <c r="L118" s="144"/>
      <c r="M118" s="75" t="s">
        <v>1</v>
      </c>
      <c r="N118" s="76" t="s">
        <v>34</v>
      </c>
      <c r="O118" s="76" t="s">
        <v>128</v>
      </c>
      <c r="P118" s="76" t="s">
        <v>129</v>
      </c>
      <c r="Q118" s="76" t="s">
        <v>130</v>
      </c>
      <c r="R118" s="76" t="s">
        <v>131</v>
      </c>
      <c r="S118" s="76" t="s">
        <v>132</v>
      </c>
      <c r="T118" s="77" t="s">
        <v>133</v>
      </c>
      <c r="U118" s="13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</row>
    <row r="119" s="2" customFormat="1" ht="22.8" customHeight="1">
      <c r="A119" s="28"/>
      <c r="B119" s="29"/>
      <c r="C119" s="82" t="s">
        <v>134</v>
      </c>
      <c r="D119" s="28"/>
      <c r="E119" s="28"/>
      <c r="F119" s="28"/>
      <c r="G119" s="28"/>
      <c r="H119" s="28"/>
      <c r="I119" s="28"/>
      <c r="J119" s="145">
        <f>BK119</f>
        <v>933684.5</v>
      </c>
      <c r="K119" s="28"/>
      <c r="L119" s="29"/>
      <c r="M119" s="78"/>
      <c r="N119" s="62"/>
      <c r="O119" s="79"/>
      <c r="P119" s="146">
        <f>P120+P127+P133</f>
        <v>180.559</v>
      </c>
      <c r="Q119" s="79"/>
      <c r="R119" s="146">
        <f>R120+R127+R133</f>
        <v>0</v>
      </c>
      <c r="S119" s="79"/>
      <c r="T119" s="147">
        <f>T120+T127+T133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5" t="s">
        <v>69</v>
      </c>
      <c r="AU119" s="15" t="s">
        <v>112</v>
      </c>
      <c r="BK119" s="148">
        <f>BK120+BK127+BK133</f>
        <v>933684.5</v>
      </c>
    </row>
    <row r="120" s="12" customFormat="1" ht="25.92" customHeight="1">
      <c r="A120" s="12"/>
      <c r="B120" s="149"/>
      <c r="C120" s="12"/>
      <c r="D120" s="150" t="s">
        <v>69</v>
      </c>
      <c r="E120" s="151" t="s">
        <v>135</v>
      </c>
      <c r="F120" s="151" t="s">
        <v>136</v>
      </c>
      <c r="G120" s="12"/>
      <c r="H120" s="12"/>
      <c r="I120" s="12"/>
      <c r="J120" s="152">
        <f>BK120</f>
        <v>766650</v>
      </c>
      <c r="K120" s="12"/>
      <c r="L120" s="149"/>
      <c r="M120" s="153"/>
      <c r="N120" s="154"/>
      <c r="O120" s="154"/>
      <c r="P120" s="155">
        <f>SUM(P121:P126)</f>
        <v>0</v>
      </c>
      <c r="Q120" s="154"/>
      <c r="R120" s="155">
        <f>SUM(R121:R126)</f>
        <v>0</v>
      </c>
      <c r="S120" s="154"/>
      <c r="T120" s="156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0" t="s">
        <v>78</v>
      </c>
      <c r="AT120" s="157" t="s">
        <v>69</v>
      </c>
      <c r="AU120" s="157" t="s">
        <v>70</v>
      </c>
      <c r="AY120" s="150" t="s">
        <v>137</v>
      </c>
      <c r="BK120" s="158">
        <f>SUM(BK121:BK126)</f>
        <v>766650</v>
      </c>
    </row>
    <row r="121" s="2" customFormat="1" ht="24.15" customHeight="1">
      <c r="A121" s="28"/>
      <c r="B121" s="161"/>
      <c r="C121" s="162" t="s">
        <v>78</v>
      </c>
      <c r="D121" s="162" t="s">
        <v>140</v>
      </c>
      <c r="E121" s="163" t="s">
        <v>494</v>
      </c>
      <c r="F121" s="164" t="s">
        <v>495</v>
      </c>
      <c r="G121" s="165" t="s">
        <v>143</v>
      </c>
      <c r="H121" s="166">
        <v>1</v>
      </c>
      <c r="I121" s="167">
        <v>53900</v>
      </c>
      <c r="J121" s="167">
        <f>ROUND(I121*H121,2)</f>
        <v>53900</v>
      </c>
      <c r="K121" s="168"/>
      <c r="L121" s="169"/>
      <c r="M121" s="170" t="s">
        <v>1</v>
      </c>
      <c r="N121" s="171" t="s">
        <v>35</v>
      </c>
      <c r="O121" s="172">
        <v>0</v>
      </c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74" t="s">
        <v>144</v>
      </c>
      <c r="AT121" s="174" t="s">
        <v>140</v>
      </c>
      <c r="AU121" s="174" t="s">
        <v>78</v>
      </c>
      <c r="AY121" s="15" t="s">
        <v>137</v>
      </c>
      <c r="BE121" s="175">
        <f>IF(N121="základní",J121,0)</f>
        <v>53900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5" t="s">
        <v>78</v>
      </c>
      <c r="BK121" s="175">
        <f>ROUND(I121*H121,2)</f>
        <v>53900</v>
      </c>
      <c r="BL121" s="15" t="s">
        <v>145</v>
      </c>
      <c r="BM121" s="174" t="s">
        <v>496</v>
      </c>
    </row>
    <row r="122" s="2" customFormat="1" ht="16.5" customHeight="1">
      <c r="A122" s="28"/>
      <c r="B122" s="161"/>
      <c r="C122" s="162" t="s">
        <v>80</v>
      </c>
      <c r="D122" s="162" t="s">
        <v>140</v>
      </c>
      <c r="E122" s="163" t="s">
        <v>497</v>
      </c>
      <c r="F122" s="164" t="s">
        <v>498</v>
      </c>
      <c r="G122" s="165" t="s">
        <v>143</v>
      </c>
      <c r="H122" s="166">
        <v>1</v>
      </c>
      <c r="I122" s="167">
        <v>9900</v>
      </c>
      <c r="J122" s="167">
        <f>ROUND(I122*H122,2)</f>
        <v>9900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9900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9900</v>
      </c>
      <c r="BL122" s="15" t="s">
        <v>145</v>
      </c>
      <c r="BM122" s="174" t="s">
        <v>499</v>
      </c>
    </row>
    <row r="123" s="2" customFormat="1" ht="16.5" customHeight="1">
      <c r="A123" s="28"/>
      <c r="B123" s="161"/>
      <c r="C123" s="162" t="s">
        <v>150</v>
      </c>
      <c r="D123" s="162" t="s">
        <v>140</v>
      </c>
      <c r="E123" s="163" t="s">
        <v>500</v>
      </c>
      <c r="F123" s="164" t="s">
        <v>501</v>
      </c>
      <c r="G123" s="165" t="s">
        <v>143</v>
      </c>
      <c r="H123" s="166">
        <v>20</v>
      </c>
      <c r="I123" s="167">
        <v>1180</v>
      </c>
      <c r="J123" s="167">
        <f>ROUND(I123*H123,2)</f>
        <v>23600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23600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23600</v>
      </c>
      <c r="BL123" s="15" t="s">
        <v>145</v>
      </c>
      <c r="BM123" s="174" t="s">
        <v>502</v>
      </c>
    </row>
    <row r="124" s="2" customFormat="1" ht="24.15" customHeight="1">
      <c r="A124" s="28"/>
      <c r="B124" s="161"/>
      <c r="C124" s="162" t="s">
        <v>145</v>
      </c>
      <c r="D124" s="162" t="s">
        <v>140</v>
      </c>
      <c r="E124" s="163" t="s">
        <v>503</v>
      </c>
      <c r="F124" s="164" t="s">
        <v>504</v>
      </c>
      <c r="G124" s="165" t="s">
        <v>143</v>
      </c>
      <c r="H124" s="166">
        <v>20</v>
      </c>
      <c r="I124" s="167">
        <v>10998</v>
      </c>
      <c r="J124" s="167">
        <f>ROUND(I124*H124,2)</f>
        <v>219960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144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219960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219960</v>
      </c>
      <c r="BL124" s="15" t="s">
        <v>145</v>
      </c>
      <c r="BM124" s="174" t="s">
        <v>505</v>
      </c>
    </row>
    <row r="125" s="2" customFormat="1" ht="16.5" customHeight="1">
      <c r="A125" s="28"/>
      <c r="B125" s="161"/>
      <c r="C125" s="162" t="s">
        <v>157</v>
      </c>
      <c r="D125" s="162" t="s">
        <v>140</v>
      </c>
      <c r="E125" s="163" t="s">
        <v>506</v>
      </c>
      <c r="F125" s="164" t="s">
        <v>507</v>
      </c>
      <c r="G125" s="165" t="s">
        <v>143</v>
      </c>
      <c r="H125" s="166">
        <v>5</v>
      </c>
      <c r="I125" s="167">
        <v>87594</v>
      </c>
      <c r="J125" s="167">
        <f>ROUND(I125*H125,2)</f>
        <v>437970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437970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437970</v>
      </c>
      <c r="BL125" s="15" t="s">
        <v>145</v>
      </c>
      <c r="BM125" s="174" t="s">
        <v>508</v>
      </c>
    </row>
    <row r="126" s="2" customFormat="1" ht="16.5" customHeight="1">
      <c r="A126" s="28"/>
      <c r="B126" s="161"/>
      <c r="C126" s="162" t="s">
        <v>161</v>
      </c>
      <c r="D126" s="162" t="s">
        <v>140</v>
      </c>
      <c r="E126" s="163" t="s">
        <v>509</v>
      </c>
      <c r="F126" s="164" t="s">
        <v>510</v>
      </c>
      <c r="G126" s="165" t="s">
        <v>143</v>
      </c>
      <c r="H126" s="166">
        <v>5</v>
      </c>
      <c r="I126" s="167">
        <v>4264</v>
      </c>
      <c r="J126" s="167">
        <f>ROUND(I126*H126,2)</f>
        <v>21320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21320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21320</v>
      </c>
      <c r="BL126" s="15" t="s">
        <v>145</v>
      </c>
      <c r="BM126" s="174" t="s">
        <v>511</v>
      </c>
    </row>
    <row r="127" s="12" customFormat="1" ht="25.92" customHeight="1">
      <c r="A127" s="12"/>
      <c r="B127" s="149"/>
      <c r="C127" s="12"/>
      <c r="D127" s="150" t="s">
        <v>69</v>
      </c>
      <c r="E127" s="151" t="s">
        <v>252</v>
      </c>
      <c r="F127" s="151" t="s">
        <v>253</v>
      </c>
      <c r="G127" s="12"/>
      <c r="H127" s="12"/>
      <c r="I127" s="12"/>
      <c r="J127" s="152">
        <f>BK127</f>
        <v>66192.5</v>
      </c>
      <c r="K127" s="12"/>
      <c r="L127" s="149"/>
      <c r="M127" s="153"/>
      <c r="N127" s="154"/>
      <c r="O127" s="154"/>
      <c r="P127" s="155">
        <f>SUM(P128:P132)</f>
        <v>19.560000000000002</v>
      </c>
      <c r="Q127" s="154"/>
      <c r="R127" s="155">
        <f>SUM(R128:R132)</f>
        <v>0</v>
      </c>
      <c r="S127" s="154"/>
      <c r="T127" s="156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150</v>
      </c>
      <c r="AT127" s="157" t="s">
        <v>69</v>
      </c>
      <c r="AU127" s="157" t="s">
        <v>70</v>
      </c>
      <c r="AY127" s="150" t="s">
        <v>137</v>
      </c>
      <c r="BK127" s="158">
        <f>SUM(BK128:BK132)</f>
        <v>66192.5</v>
      </c>
    </row>
    <row r="128" s="2" customFormat="1" ht="16.5" customHeight="1">
      <c r="A128" s="28"/>
      <c r="B128" s="161"/>
      <c r="C128" s="176" t="s">
        <v>165</v>
      </c>
      <c r="D128" s="176" t="s">
        <v>255</v>
      </c>
      <c r="E128" s="177" t="s">
        <v>388</v>
      </c>
      <c r="F128" s="178" t="s">
        <v>389</v>
      </c>
      <c r="G128" s="179" t="s">
        <v>143</v>
      </c>
      <c r="H128" s="180">
        <v>5</v>
      </c>
      <c r="I128" s="181">
        <v>99.5</v>
      </c>
      <c r="J128" s="181">
        <f>ROUND(I128*H128,2)</f>
        <v>497.5</v>
      </c>
      <c r="K128" s="182"/>
      <c r="L128" s="29"/>
      <c r="M128" s="183" t="s">
        <v>1</v>
      </c>
      <c r="N128" s="184" t="s">
        <v>35</v>
      </c>
      <c r="O128" s="172">
        <v>0.23200000000000001</v>
      </c>
      <c r="P128" s="172">
        <f>O128*H128</f>
        <v>1.1600000000000001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201</v>
      </c>
      <c r="AT128" s="174" t="s">
        <v>255</v>
      </c>
      <c r="AU128" s="174" t="s">
        <v>78</v>
      </c>
      <c r="AY128" s="15" t="s">
        <v>137</v>
      </c>
      <c r="BE128" s="175">
        <f>IF(N128="základní",J128,0)</f>
        <v>497.5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497.5</v>
      </c>
      <c r="BL128" s="15" t="s">
        <v>201</v>
      </c>
      <c r="BM128" s="174" t="s">
        <v>512</v>
      </c>
    </row>
    <row r="129" s="2" customFormat="1" ht="16.5" customHeight="1">
      <c r="A129" s="28"/>
      <c r="B129" s="161"/>
      <c r="C129" s="176" t="s">
        <v>144</v>
      </c>
      <c r="D129" s="176" t="s">
        <v>255</v>
      </c>
      <c r="E129" s="177" t="s">
        <v>513</v>
      </c>
      <c r="F129" s="178" t="s">
        <v>514</v>
      </c>
      <c r="G129" s="179" t="s">
        <v>143</v>
      </c>
      <c r="H129" s="180">
        <v>20</v>
      </c>
      <c r="I129" s="181">
        <v>273</v>
      </c>
      <c r="J129" s="181">
        <f>ROUND(I129*H129,2)</f>
        <v>5460</v>
      </c>
      <c r="K129" s="182"/>
      <c r="L129" s="29"/>
      <c r="M129" s="183" t="s">
        <v>1</v>
      </c>
      <c r="N129" s="184" t="s">
        <v>35</v>
      </c>
      <c r="O129" s="172">
        <v>0.32000000000000001</v>
      </c>
      <c r="P129" s="172">
        <f>O129*H129</f>
        <v>6.4000000000000004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201</v>
      </c>
      <c r="AT129" s="174" t="s">
        <v>255</v>
      </c>
      <c r="AU129" s="174" t="s">
        <v>78</v>
      </c>
      <c r="AY129" s="15" t="s">
        <v>137</v>
      </c>
      <c r="BE129" s="175">
        <f>IF(N129="základní",J129,0)</f>
        <v>5460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5460</v>
      </c>
      <c r="BL129" s="15" t="s">
        <v>201</v>
      </c>
      <c r="BM129" s="174" t="s">
        <v>515</v>
      </c>
    </row>
    <row r="130" s="2" customFormat="1" ht="16.5" customHeight="1">
      <c r="A130" s="28"/>
      <c r="B130" s="161"/>
      <c r="C130" s="176" t="s">
        <v>172</v>
      </c>
      <c r="D130" s="176" t="s">
        <v>255</v>
      </c>
      <c r="E130" s="177" t="s">
        <v>516</v>
      </c>
      <c r="F130" s="178" t="s">
        <v>517</v>
      </c>
      <c r="G130" s="179" t="s">
        <v>143</v>
      </c>
      <c r="H130" s="180">
        <v>5</v>
      </c>
      <c r="I130" s="181">
        <v>937</v>
      </c>
      <c r="J130" s="181">
        <f>ROUND(I130*H130,2)</f>
        <v>4685</v>
      </c>
      <c r="K130" s="182"/>
      <c r="L130" s="29"/>
      <c r="M130" s="183" t="s">
        <v>1</v>
      </c>
      <c r="N130" s="184" t="s">
        <v>35</v>
      </c>
      <c r="O130" s="172">
        <v>1.1000000000000001</v>
      </c>
      <c r="P130" s="172">
        <f>O130*H130</f>
        <v>5.5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201</v>
      </c>
      <c r="AT130" s="174" t="s">
        <v>255</v>
      </c>
      <c r="AU130" s="174" t="s">
        <v>78</v>
      </c>
      <c r="AY130" s="15" t="s">
        <v>137</v>
      </c>
      <c r="BE130" s="175">
        <f>IF(N130="základní",J130,0)</f>
        <v>4685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4685</v>
      </c>
      <c r="BL130" s="15" t="s">
        <v>201</v>
      </c>
      <c r="BM130" s="174" t="s">
        <v>518</v>
      </c>
    </row>
    <row r="131" s="2" customFormat="1" ht="24.15" customHeight="1">
      <c r="A131" s="28"/>
      <c r="B131" s="161"/>
      <c r="C131" s="176" t="s">
        <v>178</v>
      </c>
      <c r="D131" s="176" t="s">
        <v>255</v>
      </c>
      <c r="E131" s="177" t="s">
        <v>519</v>
      </c>
      <c r="F131" s="178" t="s">
        <v>520</v>
      </c>
      <c r="G131" s="179" t="s">
        <v>143</v>
      </c>
      <c r="H131" s="180">
        <v>5</v>
      </c>
      <c r="I131" s="181">
        <v>1110</v>
      </c>
      <c r="J131" s="181">
        <f>ROUND(I131*H131,2)</f>
        <v>5550</v>
      </c>
      <c r="K131" s="182"/>
      <c r="L131" s="29"/>
      <c r="M131" s="183" t="s">
        <v>1</v>
      </c>
      <c r="N131" s="184" t="s">
        <v>35</v>
      </c>
      <c r="O131" s="172">
        <v>1.3</v>
      </c>
      <c r="P131" s="172">
        <f>O131*H131</f>
        <v>6.5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201</v>
      </c>
      <c r="AT131" s="174" t="s">
        <v>255</v>
      </c>
      <c r="AU131" s="174" t="s">
        <v>78</v>
      </c>
      <c r="AY131" s="15" t="s">
        <v>137</v>
      </c>
      <c r="BE131" s="175">
        <f>IF(N131="základní",J131,0)</f>
        <v>5550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5550</v>
      </c>
      <c r="BL131" s="15" t="s">
        <v>201</v>
      </c>
      <c r="BM131" s="174" t="s">
        <v>521</v>
      </c>
    </row>
    <row r="132" s="2" customFormat="1" ht="16.5" customHeight="1">
      <c r="A132" s="28"/>
      <c r="B132" s="161"/>
      <c r="C132" s="176" t="s">
        <v>182</v>
      </c>
      <c r="D132" s="176" t="s">
        <v>255</v>
      </c>
      <c r="E132" s="177" t="s">
        <v>522</v>
      </c>
      <c r="F132" s="178" t="s">
        <v>523</v>
      </c>
      <c r="G132" s="179" t="s">
        <v>143</v>
      </c>
      <c r="H132" s="180">
        <v>1</v>
      </c>
      <c r="I132" s="181">
        <v>50000</v>
      </c>
      <c r="J132" s="181">
        <f>ROUND(I132*H132,2)</f>
        <v>50000</v>
      </c>
      <c r="K132" s="182"/>
      <c r="L132" s="29"/>
      <c r="M132" s="183" t="s">
        <v>1</v>
      </c>
      <c r="N132" s="184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201</v>
      </c>
      <c r="AT132" s="174" t="s">
        <v>255</v>
      </c>
      <c r="AU132" s="174" t="s">
        <v>78</v>
      </c>
      <c r="AY132" s="15" t="s">
        <v>137</v>
      </c>
      <c r="BE132" s="175">
        <f>IF(N132="základní",J132,0)</f>
        <v>50000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50000</v>
      </c>
      <c r="BL132" s="15" t="s">
        <v>201</v>
      </c>
      <c r="BM132" s="174" t="s">
        <v>524</v>
      </c>
    </row>
    <row r="133" s="12" customFormat="1" ht="25.92" customHeight="1">
      <c r="A133" s="12"/>
      <c r="B133" s="149"/>
      <c r="C133" s="12"/>
      <c r="D133" s="150" t="s">
        <v>69</v>
      </c>
      <c r="E133" s="151" t="s">
        <v>308</v>
      </c>
      <c r="F133" s="151" t="s">
        <v>103</v>
      </c>
      <c r="G133" s="12"/>
      <c r="H133" s="12"/>
      <c r="I133" s="12"/>
      <c r="J133" s="152">
        <f>BK133</f>
        <v>100842</v>
      </c>
      <c r="K133" s="12"/>
      <c r="L133" s="149"/>
      <c r="M133" s="153"/>
      <c r="N133" s="154"/>
      <c r="O133" s="154"/>
      <c r="P133" s="155">
        <f>SUM(P134:P137)</f>
        <v>160.999</v>
      </c>
      <c r="Q133" s="154"/>
      <c r="R133" s="155">
        <f>SUM(R134:R137)</f>
        <v>0</v>
      </c>
      <c r="S133" s="154"/>
      <c r="T133" s="156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150</v>
      </c>
      <c r="AT133" s="157" t="s">
        <v>69</v>
      </c>
      <c r="AU133" s="157" t="s">
        <v>70</v>
      </c>
      <c r="AY133" s="150" t="s">
        <v>137</v>
      </c>
      <c r="BK133" s="158">
        <f>SUM(BK134:BK137)</f>
        <v>100842</v>
      </c>
    </row>
    <row r="134" s="2" customFormat="1" ht="24.15" customHeight="1">
      <c r="A134" s="28"/>
      <c r="B134" s="161"/>
      <c r="C134" s="162" t="s">
        <v>186</v>
      </c>
      <c r="D134" s="162" t="s">
        <v>140</v>
      </c>
      <c r="E134" s="163" t="s">
        <v>525</v>
      </c>
      <c r="F134" s="164" t="s">
        <v>526</v>
      </c>
      <c r="G134" s="165" t="s">
        <v>143</v>
      </c>
      <c r="H134" s="166">
        <v>1</v>
      </c>
      <c r="I134" s="167">
        <v>0</v>
      </c>
      <c r="J134" s="167">
        <f>ROUND(I134*H134,2)</f>
        <v>0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144</v>
      </c>
      <c r="AT134" s="174" t="s">
        <v>140</v>
      </c>
      <c r="AU134" s="174" t="s">
        <v>78</v>
      </c>
      <c r="AY134" s="15" t="s">
        <v>137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0</v>
      </c>
      <c r="BL134" s="15" t="s">
        <v>145</v>
      </c>
      <c r="BM134" s="174" t="s">
        <v>527</v>
      </c>
    </row>
    <row r="135" s="2" customFormat="1" ht="24.15" customHeight="1">
      <c r="A135" s="28"/>
      <c r="B135" s="161"/>
      <c r="C135" s="176" t="s">
        <v>190</v>
      </c>
      <c r="D135" s="176" t="s">
        <v>255</v>
      </c>
      <c r="E135" s="177" t="s">
        <v>411</v>
      </c>
      <c r="F135" s="178" t="s">
        <v>412</v>
      </c>
      <c r="G135" s="179" t="s">
        <v>413</v>
      </c>
      <c r="H135" s="180">
        <v>0.10000000000000001</v>
      </c>
      <c r="I135" s="181">
        <v>5220</v>
      </c>
      <c r="J135" s="181">
        <f>ROUND(I135*H135,2)</f>
        <v>522</v>
      </c>
      <c r="K135" s="182"/>
      <c r="L135" s="29"/>
      <c r="M135" s="183" t="s">
        <v>1</v>
      </c>
      <c r="N135" s="184" t="s">
        <v>35</v>
      </c>
      <c r="O135" s="172">
        <v>9.9900000000000002</v>
      </c>
      <c r="P135" s="172">
        <f>O135*H135</f>
        <v>0.99900000000000011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395</v>
      </c>
      <c r="AT135" s="174" t="s">
        <v>255</v>
      </c>
      <c r="AU135" s="174" t="s">
        <v>78</v>
      </c>
      <c r="AY135" s="15" t="s">
        <v>137</v>
      </c>
      <c r="BE135" s="175">
        <f>IF(N135="základní",J135,0)</f>
        <v>522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522</v>
      </c>
      <c r="BL135" s="15" t="s">
        <v>395</v>
      </c>
      <c r="BM135" s="174" t="s">
        <v>528</v>
      </c>
    </row>
    <row r="136" s="2" customFormat="1" ht="21.75" customHeight="1">
      <c r="A136" s="28"/>
      <c r="B136" s="161"/>
      <c r="C136" s="176" t="s">
        <v>194</v>
      </c>
      <c r="D136" s="176" t="s">
        <v>255</v>
      </c>
      <c r="E136" s="177" t="s">
        <v>416</v>
      </c>
      <c r="F136" s="178" t="s">
        <v>417</v>
      </c>
      <c r="G136" s="179" t="s">
        <v>418</v>
      </c>
      <c r="H136" s="180">
        <v>80</v>
      </c>
      <c r="I136" s="181">
        <v>680</v>
      </c>
      <c r="J136" s="181">
        <f>ROUND(I136*H136,2)</f>
        <v>54400</v>
      </c>
      <c r="K136" s="182"/>
      <c r="L136" s="29"/>
      <c r="M136" s="183" t="s">
        <v>1</v>
      </c>
      <c r="N136" s="184" t="s">
        <v>35</v>
      </c>
      <c r="O136" s="172">
        <v>1</v>
      </c>
      <c r="P136" s="172">
        <f>O136*H136</f>
        <v>80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419</v>
      </c>
      <c r="AT136" s="174" t="s">
        <v>255</v>
      </c>
      <c r="AU136" s="174" t="s">
        <v>78</v>
      </c>
      <c r="AY136" s="15" t="s">
        <v>137</v>
      </c>
      <c r="BE136" s="175">
        <f>IF(N136="základní",J136,0)</f>
        <v>54400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54400</v>
      </c>
      <c r="BL136" s="15" t="s">
        <v>419</v>
      </c>
      <c r="BM136" s="174" t="s">
        <v>529</v>
      </c>
    </row>
    <row r="137" s="2" customFormat="1" ht="16.5" customHeight="1">
      <c r="A137" s="28"/>
      <c r="B137" s="161"/>
      <c r="C137" s="176" t="s">
        <v>8</v>
      </c>
      <c r="D137" s="176" t="s">
        <v>255</v>
      </c>
      <c r="E137" s="177" t="s">
        <v>422</v>
      </c>
      <c r="F137" s="178" t="s">
        <v>423</v>
      </c>
      <c r="G137" s="179" t="s">
        <v>418</v>
      </c>
      <c r="H137" s="180">
        <v>80</v>
      </c>
      <c r="I137" s="181">
        <v>574</v>
      </c>
      <c r="J137" s="181">
        <f>ROUND(I137*H137,2)</f>
        <v>45920</v>
      </c>
      <c r="K137" s="182"/>
      <c r="L137" s="29"/>
      <c r="M137" s="189" t="s">
        <v>1</v>
      </c>
      <c r="N137" s="190" t="s">
        <v>35</v>
      </c>
      <c r="O137" s="187">
        <v>1</v>
      </c>
      <c r="P137" s="187">
        <f>O137*H137</f>
        <v>80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419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45920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45920</v>
      </c>
      <c r="BL137" s="15" t="s">
        <v>419</v>
      </c>
      <c r="BM137" s="174" t="s">
        <v>530</v>
      </c>
    </row>
    <row r="138" s="2" customFormat="1" ht="6.96" customHeight="1">
      <c r="A138" s="28"/>
      <c r="B138" s="49"/>
      <c r="C138" s="50"/>
      <c r="D138" s="50"/>
      <c r="E138" s="50"/>
      <c r="F138" s="50"/>
      <c r="G138" s="50"/>
      <c r="H138" s="50"/>
      <c r="I138" s="50"/>
      <c r="J138" s="50"/>
      <c r="K138" s="50"/>
      <c r="L138" s="29"/>
      <c r="M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</sheetData>
  <autoFilter ref="C118:K13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531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1052631.8899999999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ROUND((SUM(BE120:BE178)),  2)</f>
        <v>1052631.8899999999</v>
      </c>
      <c r="G33" s="28"/>
      <c r="H33" s="28"/>
      <c r="I33" s="118">
        <v>0.20999999999999999</v>
      </c>
      <c r="J33" s="117">
        <f>ROUND(((SUM(BE120:BE178))*I33),  2)</f>
        <v>221052.70000000001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ROUND((SUM(BF120:BF178)),  2)</f>
        <v>0</v>
      </c>
      <c r="G34" s="28"/>
      <c r="H34" s="28"/>
      <c r="I34" s="118">
        <v>0.14999999999999999</v>
      </c>
      <c r="J34" s="117">
        <f>ROUND(((SUM(BF120:BF178))*I34),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ROUND((SUM(BG120:BG178)),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ROUND((SUM(BH120:BH178)),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ROUND((SUM(BI120:BI178)),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1273684.5899999999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004 - PZTS - Poplachový zabezpečovací a tísňový systém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J120</f>
        <v>1052631.8900000001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113</v>
      </c>
      <c r="E97" s="132"/>
      <c r="F97" s="132"/>
      <c r="G97" s="132"/>
      <c r="H97" s="132"/>
      <c r="I97" s="132"/>
      <c r="J97" s="133">
        <f>J121</f>
        <v>382586.89000000001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119</v>
      </c>
      <c r="E98" s="132"/>
      <c r="F98" s="132"/>
      <c r="G98" s="132"/>
      <c r="H98" s="132"/>
      <c r="I98" s="132"/>
      <c r="J98" s="133">
        <f>J136</f>
        <v>124900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120</v>
      </c>
      <c r="E99" s="132"/>
      <c r="F99" s="132"/>
      <c r="G99" s="132"/>
      <c r="H99" s="132"/>
      <c r="I99" s="132"/>
      <c r="J99" s="133">
        <f>J153</f>
        <v>333675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121</v>
      </c>
      <c r="E100" s="132"/>
      <c r="F100" s="132"/>
      <c r="G100" s="132"/>
      <c r="H100" s="132"/>
      <c r="I100" s="132"/>
      <c r="J100" s="133">
        <f>J172</f>
        <v>211470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122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Novostavba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106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004 - PZTS - Poplachový zabezpečovací a tísňový systém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123</v>
      </c>
      <c r="D119" s="141" t="s">
        <v>55</v>
      </c>
      <c r="E119" s="141" t="s">
        <v>51</v>
      </c>
      <c r="F119" s="141" t="s">
        <v>52</v>
      </c>
      <c r="G119" s="141" t="s">
        <v>124</v>
      </c>
      <c r="H119" s="141" t="s">
        <v>125</v>
      </c>
      <c r="I119" s="141" t="s">
        <v>126</v>
      </c>
      <c r="J119" s="142" t="s">
        <v>110</v>
      </c>
      <c r="K119" s="143" t="s">
        <v>127</v>
      </c>
      <c r="L119" s="144"/>
      <c r="M119" s="75" t="s">
        <v>1</v>
      </c>
      <c r="N119" s="76" t="s">
        <v>34</v>
      </c>
      <c r="O119" s="76" t="s">
        <v>128</v>
      </c>
      <c r="P119" s="76" t="s">
        <v>129</v>
      </c>
      <c r="Q119" s="76" t="s">
        <v>130</v>
      </c>
      <c r="R119" s="76" t="s">
        <v>131</v>
      </c>
      <c r="S119" s="76" t="s">
        <v>132</v>
      </c>
      <c r="T119" s="77" t="s">
        <v>133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134</v>
      </c>
      <c r="D120" s="28"/>
      <c r="E120" s="28"/>
      <c r="F120" s="28"/>
      <c r="G120" s="28"/>
      <c r="H120" s="28"/>
      <c r="I120" s="28"/>
      <c r="J120" s="145">
        <f>BK120</f>
        <v>1052631.8900000001</v>
      </c>
      <c r="K120" s="28"/>
      <c r="L120" s="29"/>
      <c r="M120" s="78"/>
      <c r="N120" s="62"/>
      <c r="O120" s="79"/>
      <c r="P120" s="146">
        <f>P121+P136+P153+P172</f>
        <v>845.33999999999992</v>
      </c>
      <c r="Q120" s="79"/>
      <c r="R120" s="146">
        <f>R121+R136+R153+R172</f>
        <v>0.57350999999999996</v>
      </c>
      <c r="S120" s="79"/>
      <c r="T120" s="147">
        <f>T121+T136+T153+T172</f>
        <v>0.505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112</v>
      </c>
      <c r="BK120" s="148">
        <f>BK121+BK136+BK153+BK172</f>
        <v>1052631.8900000001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135</v>
      </c>
      <c r="F121" s="151" t="s">
        <v>136</v>
      </c>
      <c r="G121" s="12"/>
      <c r="H121" s="12"/>
      <c r="I121" s="12"/>
      <c r="J121" s="152">
        <f>BK121</f>
        <v>382586.89000000001</v>
      </c>
      <c r="K121" s="12"/>
      <c r="L121" s="149"/>
      <c r="M121" s="153"/>
      <c r="N121" s="154"/>
      <c r="O121" s="154"/>
      <c r="P121" s="155">
        <f>SUM(P122:P135)</f>
        <v>0</v>
      </c>
      <c r="Q121" s="154"/>
      <c r="R121" s="155">
        <f>SUM(R122:R135)</f>
        <v>0.072209999999999996</v>
      </c>
      <c r="S121" s="154"/>
      <c r="T121" s="156">
        <f>SUM(T122:T135)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137</v>
      </c>
      <c r="BK121" s="158">
        <f>SUM(BK122:BK135)</f>
        <v>382586.89000000001</v>
      </c>
    </row>
    <row r="122" s="2" customFormat="1" ht="33" customHeight="1">
      <c r="A122" s="28"/>
      <c r="B122" s="161"/>
      <c r="C122" s="162" t="s">
        <v>78</v>
      </c>
      <c r="D122" s="162" t="s">
        <v>140</v>
      </c>
      <c r="E122" s="163" t="s">
        <v>532</v>
      </c>
      <c r="F122" s="164" t="s">
        <v>533</v>
      </c>
      <c r="G122" s="165" t="s">
        <v>143</v>
      </c>
      <c r="H122" s="166">
        <v>1</v>
      </c>
      <c r="I122" s="167">
        <v>28400</v>
      </c>
      <c r="J122" s="167">
        <f>ROUND(I122*H122,2)</f>
        <v>28400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0.0064000000000000003</v>
      </c>
      <c r="R122" s="172">
        <f>Q122*H122</f>
        <v>0.0064000000000000003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28400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28400</v>
      </c>
      <c r="BL122" s="15" t="s">
        <v>145</v>
      </c>
      <c r="BM122" s="174" t="s">
        <v>534</v>
      </c>
    </row>
    <row r="123" s="2" customFormat="1" ht="24.15" customHeight="1">
      <c r="A123" s="28"/>
      <c r="B123" s="161"/>
      <c r="C123" s="162" t="s">
        <v>80</v>
      </c>
      <c r="D123" s="162" t="s">
        <v>140</v>
      </c>
      <c r="E123" s="163" t="s">
        <v>535</v>
      </c>
      <c r="F123" s="164" t="s">
        <v>536</v>
      </c>
      <c r="G123" s="165" t="s">
        <v>143</v>
      </c>
      <c r="H123" s="166">
        <v>4</v>
      </c>
      <c r="I123" s="167">
        <v>2477</v>
      </c>
      <c r="J123" s="167">
        <f>ROUND(I123*H123,2)</f>
        <v>9908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271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9908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9908</v>
      </c>
      <c r="BL123" s="15" t="s">
        <v>201</v>
      </c>
      <c r="BM123" s="174" t="s">
        <v>537</v>
      </c>
    </row>
    <row r="124" s="2" customFormat="1" ht="21.75" customHeight="1">
      <c r="A124" s="28"/>
      <c r="B124" s="161"/>
      <c r="C124" s="162" t="s">
        <v>150</v>
      </c>
      <c r="D124" s="162" t="s">
        <v>140</v>
      </c>
      <c r="E124" s="163" t="s">
        <v>538</v>
      </c>
      <c r="F124" s="164" t="s">
        <v>539</v>
      </c>
      <c r="G124" s="165" t="s">
        <v>143</v>
      </c>
      <c r="H124" s="166">
        <v>5</v>
      </c>
      <c r="I124" s="167">
        <v>1070</v>
      </c>
      <c r="J124" s="167">
        <f>ROUND(I124*H124,2)</f>
        <v>5350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0.0050000000000000001</v>
      </c>
      <c r="R124" s="172">
        <f>Q124*H124</f>
        <v>0.025000000000000001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271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5350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5350</v>
      </c>
      <c r="BL124" s="15" t="s">
        <v>201</v>
      </c>
      <c r="BM124" s="174" t="s">
        <v>540</v>
      </c>
    </row>
    <row r="125" s="2" customFormat="1" ht="24.15" customHeight="1">
      <c r="A125" s="28"/>
      <c r="B125" s="161"/>
      <c r="C125" s="162" t="s">
        <v>145</v>
      </c>
      <c r="D125" s="162" t="s">
        <v>140</v>
      </c>
      <c r="E125" s="163" t="s">
        <v>541</v>
      </c>
      <c r="F125" s="164" t="s">
        <v>542</v>
      </c>
      <c r="G125" s="165" t="s">
        <v>143</v>
      </c>
      <c r="H125" s="166">
        <v>1</v>
      </c>
      <c r="I125" s="167">
        <v>3728.8899999999999</v>
      </c>
      <c r="J125" s="167">
        <f>ROUND(I125*H125,2)</f>
        <v>3728.8899999999999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0.00020000000000000001</v>
      </c>
      <c r="R125" s="172">
        <f>Q125*H125</f>
        <v>0.00020000000000000001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271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3728.8899999999999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3728.8899999999999</v>
      </c>
      <c r="BL125" s="15" t="s">
        <v>201</v>
      </c>
      <c r="BM125" s="174" t="s">
        <v>543</v>
      </c>
    </row>
    <row r="126" s="2" customFormat="1" ht="16.5" customHeight="1">
      <c r="A126" s="28"/>
      <c r="B126" s="161"/>
      <c r="C126" s="162" t="s">
        <v>157</v>
      </c>
      <c r="D126" s="162" t="s">
        <v>140</v>
      </c>
      <c r="E126" s="163" t="s">
        <v>544</v>
      </c>
      <c r="F126" s="164" t="s">
        <v>545</v>
      </c>
      <c r="G126" s="165" t="s">
        <v>143</v>
      </c>
      <c r="H126" s="166">
        <v>1</v>
      </c>
      <c r="I126" s="167">
        <v>11300</v>
      </c>
      <c r="J126" s="167">
        <f>ROUND(I126*H126,2)</f>
        <v>11300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6.0000000000000002E-05</v>
      </c>
      <c r="R126" s="172">
        <f>Q126*H126</f>
        <v>6.0000000000000002E-05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271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11300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11300</v>
      </c>
      <c r="BL126" s="15" t="s">
        <v>201</v>
      </c>
      <c r="BM126" s="174" t="s">
        <v>546</v>
      </c>
    </row>
    <row r="127" s="2" customFormat="1" ht="16.5" customHeight="1">
      <c r="A127" s="28"/>
      <c r="B127" s="161"/>
      <c r="C127" s="162" t="s">
        <v>161</v>
      </c>
      <c r="D127" s="162" t="s">
        <v>140</v>
      </c>
      <c r="E127" s="163" t="s">
        <v>547</v>
      </c>
      <c r="F127" s="164" t="s">
        <v>548</v>
      </c>
      <c r="G127" s="165" t="s">
        <v>143</v>
      </c>
      <c r="H127" s="166">
        <v>1</v>
      </c>
      <c r="I127" s="167">
        <v>11800</v>
      </c>
      <c r="J127" s="167">
        <f>ROUND(I127*H127,2)</f>
        <v>11800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0.0015</v>
      </c>
      <c r="R127" s="172">
        <f>Q127*H127</f>
        <v>0.0015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11800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11800</v>
      </c>
      <c r="BL127" s="15" t="s">
        <v>145</v>
      </c>
      <c r="BM127" s="174" t="s">
        <v>549</v>
      </c>
    </row>
    <row r="128" s="2" customFormat="1" ht="16.5" customHeight="1">
      <c r="A128" s="28"/>
      <c r="B128" s="161"/>
      <c r="C128" s="162" t="s">
        <v>165</v>
      </c>
      <c r="D128" s="162" t="s">
        <v>140</v>
      </c>
      <c r="E128" s="163" t="s">
        <v>550</v>
      </c>
      <c r="F128" s="164" t="s">
        <v>551</v>
      </c>
      <c r="G128" s="165" t="s">
        <v>143</v>
      </c>
      <c r="H128" s="166">
        <v>20</v>
      </c>
      <c r="I128" s="167">
        <v>4740</v>
      </c>
      <c r="J128" s="167">
        <f>ROUND(I128*H128,2)</f>
        <v>94800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0.00029999999999999997</v>
      </c>
      <c r="R128" s="172">
        <f>Q128*H128</f>
        <v>0.0059999999999999993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78</v>
      </c>
      <c r="AY128" s="15" t="s">
        <v>137</v>
      </c>
      <c r="BE128" s="175">
        <f>IF(N128="základní",J128,0)</f>
        <v>94800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94800</v>
      </c>
      <c r="BL128" s="15" t="s">
        <v>145</v>
      </c>
      <c r="BM128" s="174" t="s">
        <v>552</v>
      </c>
    </row>
    <row r="129" s="2" customFormat="1" ht="16.5" customHeight="1">
      <c r="A129" s="28"/>
      <c r="B129" s="161"/>
      <c r="C129" s="162" t="s">
        <v>144</v>
      </c>
      <c r="D129" s="162" t="s">
        <v>140</v>
      </c>
      <c r="E129" s="163" t="s">
        <v>553</v>
      </c>
      <c r="F129" s="164" t="s">
        <v>554</v>
      </c>
      <c r="G129" s="165" t="s">
        <v>143</v>
      </c>
      <c r="H129" s="166">
        <v>5</v>
      </c>
      <c r="I129" s="167">
        <v>15000</v>
      </c>
      <c r="J129" s="167">
        <f>ROUND(I129*H129,2)</f>
        <v>75000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0.00060999999999999997</v>
      </c>
      <c r="R129" s="172">
        <f>Q129*H129</f>
        <v>0.0030499999999999998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75000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75000</v>
      </c>
      <c r="BL129" s="15" t="s">
        <v>145</v>
      </c>
      <c r="BM129" s="174" t="s">
        <v>555</v>
      </c>
    </row>
    <row r="130" s="2" customFormat="1" ht="21.75" customHeight="1">
      <c r="A130" s="28"/>
      <c r="B130" s="161"/>
      <c r="C130" s="162" t="s">
        <v>172</v>
      </c>
      <c r="D130" s="162" t="s">
        <v>140</v>
      </c>
      <c r="E130" s="163" t="s">
        <v>556</v>
      </c>
      <c r="F130" s="164" t="s">
        <v>557</v>
      </c>
      <c r="G130" s="165" t="s">
        <v>143</v>
      </c>
      <c r="H130" s="166">
        <v>50</v>
      </c>
      <c r="I130" s="167">
        <v>1170</v>
      </c>
      <c r="J130" s="167">
        <f>ROUND(I130*H130,2)</f>
        <v>58500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0.00010000000000000001</v>
      </c>
      <c r="R130" s="172">
        <f>Q130*H130</f>
        <v>0.0050000000000000001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78</v>
      </c>
      <c r="AY130" s="15" t="s">
        <v>137</v>
      </c>
      <c r="BE130" s="175">
        <f>IF(N130="základní",J130,0)</f>
        <v>58500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58500</v>
      </c>
      <c r="BL130" s="15" t="s">
        <v>145</v>
      </c>
      <c r="BM130" s="174" t="s">
        <v>558</v>
      </c>
    </row>
    <row r="131" s="2" customFormat="1" ht="16.5" customHeight="1">
      <c r="A131" s="28"/>
      <c r="B131" s="161"/>
      <c r="C131" s="162" t="s">
        <v>178</v>
      </c>
      <c r="D131" s="162" t="s">
        <v>140</v>
      </c>
      <c r="E131" s="163" t="s">
        <v>559</v>
      </c>
      <c r="F131" s="164" t="s">
        <v>560</v>
      </c>
      <c r="G131" s="165" t="s">
        <v>143</v>
      </c>
      <c r="H131" s="166">
        <v>100</v>
      </c>
      <c r="I131" s="167">
        <v>384</v>
      </c>
      <c r="J131" s="167">
        <f>ROUND(I131*H131,2)</f>
        <v>38400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0.00020000000000000001</v>
      </c>
      <c r="R131" s="172">
        <f>Q131*H131</f>
        <v>0.02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78</v>
      </c>
      <c r="AY131" s="15" t="s">
        <v>137</v>
      </c>
      <c r="BE131" s="175">
        <f>IF(N131="základní",J131,0)</f>
        <v>38400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38400</v>
      </c>
      <c r="BL131" s="15" t="s">
        <v>145</v>
      </c>
      <c r="BM131" s="174" t="s">
        <v>561</v>
      </c>
    </row>
    <row r="132" s="2" customFormat="1" ht="16.5" customHeight="1">
      <c r="A132" s="28"/>
      <c r="B132" s="161"/>
      <c r="C132" s="162" t="s">
        <v>182</v>
      </c>
      <c r="D132" s="162" t="s">
        <v>140</v>
      </c>
      <c r="E132" s="163" t="s">
        <v>562</v>
      </c>
      <c r="F132" s="164" t="s">
        <v>563</v>
      </c>
      <c r="G132" s="165" t="s">
        <v>143</v>
      </c>
      <c r="H132" s="166">
        <v>50</v>
      </c>
      <c r="I132" s="167">
        <v>108</v>
      </c>
      <c r="J132" s="167">
        <f>ROUND(I132*H132,2)</f>
        <v>5400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0.00010000000000000001</v>
      </c>
      <c r="R132" s="172">
        <f>Q132*H132</f>
        <v>0.0050000000000000001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144</v>
      </c>
      <c r="AT132" s="174" t="s">
        <v>140</v>
      </c>
      <c r="AU132" s="174" t="s">
        <v>78</v>
      </c>
      <c r="AY132" s="15" t="s">
        <v>137</v>
      </c>
      <c r="BE132" s="175">
        <f>IF(N132="základní",J132,0)</f>
        <v>5400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5400</v>
      </c>
      <c r="BL132" s="15" t="s">
        <v>145</v>
      </c>
      <c r="BM132" s="174" t="s">
        <v>564</v>
      </c>
    </row>
    <row r="133" s="2" customFormat="1" ht="16.5" customHeight="1">
      <c r="A133" s="28"/>
      <c r="B133" s="161"/>
      <c r="C133" s="162" t="s">
        <v>186</v>
      </c>
      <c r="D133" s="162" t="s">
        <v>140</v>
      </c>
      <c r="E133" s="163" t="s">
        <v>565</v>
      </c>
      <c r="F133" s="164" t="s">
        <v>566</v>
      </c>
      <c r="G133" s="165" t="s">
        <v>428</v>
      </c>
      <c r="H133" s="166">
        <v>10</v>
      </c>
      <c r="I133" s="167">
        <v>2500</v>
      </c>
      <c r="J133" s="167">
        <f>ROUND(I133*H133,2)</f>
        <v>25000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144</v>
      </c>
      <c r="AT133" s="174" t="s">
        <v>140</v>
      </c>
      <c r="AU133" s="174" t="s">
        <v>78</v>
      </c>
      <c r="AY133" s="15" t="s">
        <v>137</v>
      </c>
      <c r="BE133" s="175">
        <f>IF(N133="základní",J133,0)</f>
        <v>25000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25000</v>
      </c>
      <c r="BL133" s="15" t="s">
        <v>145</v>
      </c>
      <c r="BM133" s="174" t="s">
        <v>567</v>
      </c>
    </row>
    <row r="134" s="2" customFormat="1" ht="16.5" customHeight="1">
      <c r="A134" s="28"/>
      <c r="B134" s="161"/>
      <c r="C134" s="162" t="s">
        <v>190</v>
      </c>
      <c r="D134" s="162" t="s">
        <v>140</v>
      </c>
      <c r="E134" s="163" t="s">
        <v>568</v>
      </c>
      <c r="F134" s="164" t="s">
        <v>569</v>
      </c>
      <c r="G134" s="165" t="s">
        <v>428</v>
      </c>
      <c r="H134" s="166">
        <v>5</v>
      </c>
      <c r="I134" s="167">
        <v>1500</v>
      </c>
      <c r="J134" s="167">
        <f>ROUND(I134*H134,2)</f>
        <v>7500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144</v>
      </c>
      <c r="AT134" s="174" t="s">
        <v>140</v>
      </c>
      <c r="AU134" s="174" t="s">
        <v>78</v>
      </c>
      <c r="AY134" s="15" t="s">
        <v>137</v>
      </c>
      <c r="BE134" s="175">
        <f>IF(N134="základní",J134,0)</f>
        <v>7500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7500</v>
      </c>
      <c r="BL134" s="15" t="s">
        <v>145</v>
      </c>
      <c r="BM134" s="174" t="s">
        <v>570</v>
      </c>
    </row>
    <row r="135" s="2" customFormat="1" ht="16.5" customHeight="1">
      <c r="A135" s="28"/>
      <c r="B135" s="161"/>
      <c r="C135" s="162" t="s">
        <v>194</v>
      </c>
      <c r="D135" s="162" t="s">
        <v>140</v>
      </c>
      <c r="E135" s="163" t="s">
        <v>571</v>
      </c>
      <c r="F135" s="164" t="s">
        <v>572</v>
      </c>
      <c r="G135" s="165" t="s">
        <v>428</v>
      </c>
      <c r="H135" s="166">
        <v>5</v>
      </c>
      <c r="I135" s="167">
        <v>1500</v>
      </c>
      <c r="J135" s="167">
        <f>ROUND(I135*H135,2)</f>
        <v>7500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144</v>
      </c>
      <c r="AT135" s="174" t="s">
        <v>140</v>
      </c>
      <c r="AU135" s="174" t="s">
        <v>78</v>
      </c>
      <c r="AY135" s="15" t="s">
        <v>137</v>
      </c>
      <c r="BE135" s="175">
        <f>IF(N135="základní",J135,0)</f>
        <v>7500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7500</v>
      </c>
      <c r="BL135" s="15" t="s">
        <v>145</v>
      </c>
      <c r="BM135" s="174" t="s">
        <v>573</v>
      </c>
    </row>
    <row r="136" s="12" customFormat="1" ht="25.92" customHeight="1">
      <c r="A136" s="12"/>
      <c r="B136" s="149"/>
      <c r="C136" s="12"/>
      <c r="D136" s="150" t="s">
        <v>69</v>
      </c>
      <c r="E136" s="151" t="s">
        <v>252</v>
      </c>
      <c r="F136" s="151" t="s">
        <v>253</v>
      </c>
      <c r="G136" s="12"/>
      <c r="H136" s="12"/>
      <c r="I136" s="12"/>
      <c r="J136" s="152">
        <f>BK136</f>
        <v>124900</v>
      </c>
      <c r="K136" s="12"/>
      <c r="L136" s="149"/>
      <c r="M136" s="153"/>
      <c r="N136" s="154"/>
      <c r="O136" s="154"/>
      <c r="P136" s="155">
        <f>SUM(P137:P152)</f>
        <v>146.57499999999999</v>
      </c>
      <c r="Q136" s="154"/>
      <c r="R136" s="155">
        <f>SUM(R137:R152)</f>
        <v>0</v>
      </c>
      <c r="S136" s="154"/>
      <c r="T136" s="156">
        <f>SUM(T137:T152)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0" t="s">
        <v>78</v>
      </c>
      <c r="AT136" s="157" t="s">
        <v>69</v>
      </c>
      <c r="AU136" s="157" t="s">
        <v>70</v>
      </c>
      <c r="AY136" s="150" t="s">
        <v>137</v>
      </c>
      <c r="BK136" s="158">
        <f>SUM(BK137:BK152)</f>
        <v>124900</v>
      </c>
    </row>
    <row r="137" s="2" customFormat="1" ht="33" customHeight="1">
      <c r="A137" s="28"/>
      <c r="B137" s="161"/>
      <c r="C137" s="176" t="s">
        <v>8</v>
      </c>
      <c r="D137" s="176" t="s">
        <v>255</v>
      </c>
      <c r="E137" s="177" t="s">
        <v>574</v>
      </c>
      <c r="F137" s="178" t="s">
        <v>575</v>
      </c>
      <c r="G137" s="179" t="s">
        <v>143</v>
      </c>
      <c r="H137" s="180">
        <v>1</v>
      </c>
      <c r="I137" s="181">
        <v>8180</v>
      </c>
      <c r="J137" s="181">
        <f>ROUND(I137*H137,2)</f>
        <v>8180</v>
      </c>
      <c r="K137" s="182"/>
      <c r="L137" s="29"/>
      <c r="M137" s="183" t="s">
        <v>1</v>
      </c>
      <c r="N137" s="184" t="s">
        <v>35</v>
      </c>
      <c r="O137" s="172">
        <v>9.5999999999999996</v>
      </c>
      <c r="P137" s="172">
        <f>O137*H137</f>
        <v>9.5999999999999996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419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8180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8180</v>
      </c>
      <c r="BL137" s="15" t="s">
        <v>419</v>
      </c>
      <c r="BM137" s="174" t="s">
        <v>576</v>
      </c>
    </row>
    <row r="138" s="2" customFormat="1" ht="16.5" customHeight="1">
      <c r="A138" s="28"/>
      <c r="B138" s="161"/>
      <c r="C138" s="176" t="s">
        <v>201</v>
      </c>
      <c r="D138" s="176" t="s">
        <v>255</v>
      </c>
      <c r="E138" s="177" t="s">
        <v>577</v>
      </c>
      <c r="F138" s="178" t="s">
        <v>578</v>
      </c>
      <c r="G138" s="179" t="s">
        <v>143</v>
      </c>
      <c r="H138" s="180">
        <v>20</v>
      </c>
      <c r="I138" s="181">
        <v>826</v>
      </c>
      <c r="J138" s="181">
        <f>ROUND(I138*H138,2)</f>
        <v>16520</v>
      </c>
      <c r="K138" s="182"/>
      <c r="L138" s="29"/>
      <c r="M138" s="183" t="s">
        <v>1</v>
      </c>
      <c r="N138" s="184" t="s">
        <v>35</v>
      </c>
      <c r="O138" s="172">
        <v>0.96999999999999997</v>
      </c>
      <c r="P138" s="172">
        <f>O138*H138</f>
        <v>19.399999999999999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201</v>
      </c>
      <c r="AT138" s="174" t="s">
        <v>255</v>
      </c>
      <c r="AU138" s="174" t="s">
        <v>78</v>
      </c>
      <c r="AY138" s="15" t="s">
        <v>137</v>
      </c>
      <c r="BE138" s="175">
        <f>IF(N138="základní",J138,0)</f>
        <v>16520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16520</v>
      </c>
      <c r="BL138" s="15" t="s">
        <v>201</v>
      </c>
      <c r="BM138" s="174" t="s">
        <v>579</v>
      </c>
    </row>
    <row r="139" s="2" customFormat="1" ht="21.75" customHeight="1">
      <c r="A139" s="28"/>
      <c r="B139" s="161"/>
      <c r="C139" s="176" t="s">
        <v>205</v>
      </c>
      <c r="D139" s="176" t="s">
        <v>255</v>
      </c>
      <c r="E139" s="177" t="s">
        <v>580</v>
      </c>
      <c r="F139" s="178" t="s">
        <v>581</v>
      </c>
      <c r="G139" s="179" t="s">
        <v>143</v>
      </c>
      <c r="H139" s="180">
        <v>50</v>
      </c>
      <c r="I139" s="181">
        <v>162</v>
      </c>
      <c r="J139" s="181">
        <f>ROUND(I139*H139,2)</f>
        <v>8100</v>
      </c>
      <c r="K139" s="182"/>
      <c r="L139" s="29"/>
      <c r="M139" s="183" t="s">
        <v>1</v>
      </c>
      <c r="N139" s="184" t="s">
        <v>35</v>
      </c>
      <c r="O139" s="172">
        <v>0.19</v>
      </c>
      <c r="P139" s="172">
        <f>O139*H139</f>
        <v>9.5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201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8100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8100</v>
      </c>
      <c r="BL139" s="15" t="s">
        <v>201</v>
      </c>
      <c r="BM139" s="174" t="s">
        <v>582</v>
      </c>
    </row>
    <row r="140" s="2" customFormat="1" ht="21.75" customHeight="1">
      <c r="A140" s="28"/>
      <c r="B140" s="161"/>
      <c r="C140" s="176" t="s">
        <v>209</v>
      </c>
      <c r="D140" s="176" t="s">
        <v>255</v>
      </c>
      <c r="E140" s="177" t="s">
        <v>583</v>
      </c>
      <c r="F140" s="178" t="s">
        <v>584</v>
      </c>
      <c r="G140" s="179" t="s">
        <v>143</v>
      </c>
      <c r="H140" s="180">
        <v>5</v>
      </c>
      <c r="I140" s="181">
        <v>571</v>
      </c>
      <c r="J140" s="181">
        <f>ROUND(I140*H140,2)</f>
        <v>2855</v>
      </c>
      <c r="K140" s="182"/>
      <c r="L140" s="29"/>
      <c r="M140" s="183" t="s">
        <v>1</v>
      </c>
      <c r="N140" s="184" t="s">
        <v>35</v>
      </c>
      <c r="O140" s="172">
        <v>0.67000000000000004</v>
      </c>
      <c r="P140" s="172">
        <f>O140*H140</f>
        <v>3.3500000000000001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201</v>
      </c>
      <c r="AT140" s="174" t="s">
        <v>255</v>
      </c>
      <c r="AU140" s="174" t="s">
        <v>78</v>
      </c>
      <c r="AY140" s="15" t="s">
        <v>137</v>
      </c>
      <c r="BE140" s="175">
        <f>IF(N140="základní",J140,0)</f>
        <v>2855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2855</v>
      </c>
      <c r="BL140" s="15" t="s">
        <v>201</v>
      </c>
      <c r="BM140" s="174" t="s">
        <v>585</v>
      </c>
    </row>
    <row r="141" s="2" customFormat="1" ht="16.5" customHeight="1">
      <c r="A141" s="28"/>
      <c r="B141" s="161"/>
      <c r="C141" s="176" t="s">
        <v>213</v>
      </c>
      <c r="D141" s="176" t="s">
        <v>255</v>
      </c>
      <c r="E141" s="177" t="s">
        <v>586</v>
      </c>
      <c r="F141" s="178" t="s">
        <v>587</v>
      </c>
      <c r="G141" s="179" t="s">
        <v>143</v>
      </c>
      <c r="H141" s="180">
        <v>5</v>
      </c>
      <c r="I141" s="181">
        <v>132</v>
      </c>
      <c r="J141" s="181">
        <f>ROUND(I141*H141,2)</f>
        <v>660</v>
      </c>
      <c r="K141" s="182"/>
      <c r="L141" s="29"/>
      <c r="M141" s="183" t="s">
        <v>1</v>
      </c>
      <c r="N141" s="184" t="s">
        <v>35</v>
      </c>
      <c r="O141" s="172">
        <v>0.155</v>
      </c>
      <c r="P141" s="172">
        <f>O141*H141</f>
        <v>0.77500000000000002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201</v>
      </c>
      <c r="AT141" s="174" t="s">
        <v>255</v>
      </c>
      <c r="AU141" s="174" t="s">
        <v>78</v>
      </c>
      <c r="AY141" s="15" t="s">
        <v>137</v>
      </c>
      <c r="BE141" s="175">
        <f>IF(N141="základní",J141,0)</f>
        <v>660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660</v>
      </c>
      <c r="BL141" s="15" t="s">
        <v>201</v>
      </c>
      <c r="BM141" s="174" t="s">
        <v>588</v>
      </c>
    </row>
    <row r="142" s="2" customFormat="1" ht="16.5" customHeight="1">
      <c r="A142" s="28"/>
      <c r="B142" s="161"/>
      <c r="C142" s="176" t="s">
        <v>219</v>
      </c>
      <c r="D142" s="176" t="s">
        <v>255</v>
      </c>
      <c r="E142" s="177" t="s">
        <v>589</v>
      </c>
      <c r="F142" s="178" t="s">
        <v>590</v>
      </c>
      <c r="G142" s="179" t="s">
        <v>143</v>
      </c>
      <c r="H142" s="180">
        <v>1</v>
      </c>
      <c r="I142" s="181">
        <v>1620</v>
      </c>
      <c r="J142" s="181">
        <f>ROUND(I142*H142,2)</f>
        <v>1620</v>
      </c>
      <c r="K142" s="182"/>
      <c r="L142" s="29"/>
      <c r="M142" s="183" t="s">
        <v>1</v>
      </c>
      <c r="N142" s="184" t="s">
        <v>35</v>
      </c>
      <c r="O142" s="172">
        <v>1.8999999999999999</v>
      </c>
      <c r="P142" s="172">
        <f>O142*H142</f>
        <v>1.8999999999999999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201</v>
      </c>
      <c r="AT142" s="174" t="s">
        <v>255</v>
      </c>
      <c r="AU142" s="174" t="s">
        <v>78</v>
      </c>
      <c r="AY142" s="15" t="s">
        <v>137</v>
      </c>
      <c r="BE142" s="175">
        <f>IF(N142="základní",J142,0)</f>
        <v>1620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1620</v>
      </c>
      <c r="BL142" s="15" t="s">
        <v>201</v>
      </c>
      <c r="BM142" s="174" t="s">
        <v>591</v>
      </c>
    </row>
    <row r="143" s="2" customFormat="1" ht="16.5" customHeight="1">
      <c r="A143" s="28"/>
      <c r="B143" s="161"/>
      <c r="C143" s="176" t="s">
        <v>7</v>
      </c>
      <c r="D143" s="176" t="s">
        <v>255</v>
      </c>
      <c r="E143" s="177" t="s">
        <v>592</v>
      </c>
      <c r="F143" s="178" t="s">
        <v>593</v>
      </c>
      <c r="G143" s="179" t="s">
        <v>143</v>
      </c>
      <c r="H143" s="180">
        <v>1</v>
      </c>
      <c r="I143" s="181">
        <v>256</v>
      </c>
      <c r="J143" s="181">
        <f>ROUND(I143*H143,2)</f>
        <v>256</v>
      </c>
      <c r="K143" s="182"/>
      <c r="L143" s="29"/>
      <c r="M143" s="183" t="s">
        <v>1</v>
      </c>
      <c r="N143" s="184" t="s">
        <v>35</v>
      </c>
      <c r="O143" s="172">
        <v>0.29999999999999999</v>
      </c>
      <c r="P143" s="172">
        <f>O143*H143</f>
        <v>0.29999999999999999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201</v>
      </c>
      <c r="AT143" s="174" t="s">
        <v>255</v>
      </c>
      <c r="AU143" s="174" t="s">
        <v>78</v>
      </c>
      <c r="AY143" s="15" t="s">
        <v>137</v>
      </c>
      <c r="BE143" s="175">
        <f>IF(N143="základní",J143,0)</f>
        <v>256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256</v>
      </c>
      <c r="BL143" s="15" t="s">
        <v>201</v>
      </c>
      <c r="BM143" s="174" t="s">
        <v>594</v>
      </c>
    </row>
    <row r="144" s="2" customFormat="1" ht="16.5" customHeight="1">
      <c r="A144" s="28"/>
      <c r="B144" s="161"/>
      <c r="C144" s="176" t="s">
        <v>228</v>
      </c>
      <c r="D144" s="176" t="s">
        <v>255</v>
      </c>
      <c r="E144" s="177" t="s">
        <v>595</v>
      </c>
      <c r="F144" s="178" t="s">
        <v>596</v>
      </c>
      <c r="G144" s="179" t="s">
        <v>143</v>
      </c>
      <c r="H144" s="180">
        <v>50</v>
      </c>
      <c r="I144" s="181">
        <v>409</v>
      </c>
      <c r="J144" s="181">
        <f>ROUND(I144*H144,2)</f>
        <v>20450</v>
      </c>
      <c r="K144" s="182"/>
      <c r="L144" s="29"/>
      <c r="M144" s="183" t="s">
        <v>1</v>
      </c>
      <c r="N144" s="184" t="s">
        <v>35</v>
      </c>
      <c r="O144" s="172">
        <v>0.47999999999999998</v>
      </c>
      <c r="P144" s="172">
        <f>O144*H144</f>
        <v>24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201</v>
      </c>
      <c r="AT144" s="174" t="s">
        <v>255</v>
      </c>
      <c r="AU144" s="174" t="s">
        <v>78</v>
      </c>
      <c r="AY144" s="15" t="s">
        <v>137</v>
      </c>
      <c r="BE144" s="175">
        <f>IF(N144="základní",J144,0)</f>
        <v>20450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78</v>
      </c>
      <c r="BK144" s="175">
        <f>ROUND(I144*H144,2)</f>
        <v>20450</v>
      </c>
      <c r="BL144" s="15" t="s">
        <v>201</v>
      </c>
      <c r="BM144" s="174" t="s">
        <v>597</v>
      </c>
    </row>
    <row r="145" s="2" customFormat="1" ht="21.75" customHeight="1">
      <c r="A145" s="28"/>
      <c r="B145" s="161"/>
      <c r="C145" s="176" t="s">
        <v>232</v>
      </c>
      <c r="D145" s="176" t="s">
        <v>255</v>
      </c>
      <c r="E145" s="177" t="s">
        <v>598</v>
      </c>
      <c r="F145" s="178" t="s">
        <v>599</v>
      </c>
      <c r="G145" s="179" t="s">
        <v>143</v>
      </c>
      <c r="H145" s="180">
        <v>100</v>
      </c>
      <c r="I145" s="181">
        <v>247</v>
      </c>
      <c r="J145" s="181">
        <f>ROUND(I145*H145,2)</f>
        <v>24700</v>
      </c>
      <c r="K145" s="182"/>
      <c r="L145" s="29"/>
      <c r="M145" s="183" t="s">
        <v>1</v>
      </c>
      <c r="N145" s="184" t="s">
        <v>35</v>
      </c>
      <c r="O145" s="172">
        <v>0.28999999999999998</v>
      </c>
      <c r="P145" s="172">
        <f>O145*H145</f>
        <v>28.999999999999996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201</v>
      </c>
      <c r="AT145" s="174" t="s">
        <v>255</v>
      </c>
      <c r="AU145" s="174" t="s">
        <v>78</v>
      </c>
      <c r="AY145" s="15" t="s">
        <v>137</v>
      </c>
      <c r="BE145" s="175">
        <f>IF(N145="základní",J145,0)</f>
        <v>24700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24700</v>
      </c>
      <c r="BL145" s="15" t="s">
        <v>201</v>
      </c>
      <c r="BM145" s="174" t="s">
        <v>600</v>
      </c>
    </row>
    <row r="146" s="2" customFormat="1" ht="21.75" customHeight="1">
      <c r="A146" s="28"/>
      <c r="B146" s="161"/>
      <c r="C146" s="176" t="s">
        <v>236</v>
      </c>
      <c r="D146" s="176" t="s">
        <v>255</v>
      </c>
      <c r="E146" s="177" t="s">
        <v>601</v>
      </c>
      <c r="F146" s="178" t="s">
        <v>602</v>
      </c>
      <c r="G146" s="179" t="s">
        <v>143</v>
      </c>
      <c r="H146" s="180">
        <v>1</v>
      </c>
      <c r="I146" s="181">
        <v>724</v>
      </c>
      <c r="J146" s="181">
        <f>ROUND(I146*H146,2)</f>
        <v>724</v>
      </c>
      <c r="K146" s="182"/>
      <c r="L146" s="29"/>
      <c r="M146" s="183" t="s">
        <v>1</v>
      </c>
      <c r="N146" s="184" t="s">
        <v>35</v>
      </c>
      <c r="O146" s="172">
        <v>0.84999999999999998</v>
      </c>
      <c r="P146" s="172">
        <f>O146*H146</f>
        <v>0.84999999999999998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201</v>
      </c>
      <c r="AT146" s="174" t="s">
        <v>255</v>
      </c>
      <c r="AU146" s="174" t="s">
        <v>78</v>
      </c>
      <c r="AY146" s="15" t="s">
        <v>137</v>
      </c>
      <c r="BE146" s="175">
        <f>IF(N146="základní",J146,0)</f>
        <v>724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724</v>
      </c>
      <c r="BL146" s="15" t="s">
        <v>201</v>
      </c>
      <c r="BM146" s="174" t="s">
        <v>603</v>
      </c>
    </row>
    <row r="147" s="2" customFormat="1" ht="16.5" customHeight="1">
      <c r="A147" s="28"/>
      <c r="B147" s="161"/>
      <c r="C147" s="176" t="s">
        <v>240</v>
      </c>
      <c r="D147" s="176" t="s">
        <v>255</v>
      </c>
      <c r="E147" s="177" t="s">
        <v>604</v>
      </c>
      <c r="F147" s="178" t="s">
        <v>605</v>
      </c>
      <c r="G147" s="179" t="s">
        <v>143</v>
      </c>
      <c r="H147" s="180">
        <v>200</v>
      </c>
      <c r="I147" s="181">
        <v>35.799999999999997</v>
      </c>
      <c r="J147" s="181">
        <f>ROUND(I147*H147,2)</f>
        <v>7160</v>
      </c>
      <c r="K147" s="182"/>
      <c r="L147" s="29"/>
      <c r="M147" s="183" t="s">
        <v>1</v>
      </c>
      <c r="N147" s="184" t="s">
        <v>35</v>
      </c>
      <c r="O147" s="172">
        <v>0.042000000000000003</v>
      </c>
      <c r="P147" s="172">
        <f>O147*H147</f>
        <v>8.4000000000000004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201</v>
      </c>
      <c r="AT147" s="174" t="s">
        <v>255</v>
      </c>
      <c r="AU147" s="174" t="s">
        <v>78</v>
      </c>
      <c r="AY147" s="15" t="s">
        <v>137</v>
      </c>
      <c r="BE147" s="175">
        <f>IF(N147="základní",J147,0)</f>
        <v>7160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7160</v>
      </c>
      <c r="BL147" s="15" t="s">
        <v>201</v>
      </c>
      <c r="BM147" s="174" t="s">
        <v>606</v>
      </c>
    </row>
    <row r="148" s="2" customFormat="1" ht="16.5" customHeight="1">
      <c r="A148" s="28"/>
      <c r="B148" s="161"/>
      <c r="C148" s="176" t="s">
        <v>244</v>
      </c>
      <c r="D148" s="176" t="s">
        <v>255</v>
      </c>
      <c r="E148" s="177" t="s">
        <v>607</v>
      </c>
      <c r="F148" s="178" t="s">
        <v>608</v>
      </c>
      <c r="G148" s="179" t="s">
        <v>143</v>
      </c>
      <c r="H148" s="180">
        <v>200</v>
      </c>
      <c r="I148" s="181">
        <v>42.600000000000001</v>
      </c>
      <c r="J148" s="181">
        <f>ROUND(I148*H148,2)</f>
        <v>8520</v>
      </c>
      <c r="K148" s="182"/>
      <c r="L148" s="29"/>
      <c r="M148" s="183" t="s">
        <v>1</v>
      </c>
      <c r="N148" s="184" t="s">
        <v>35</v>
      </c>
      <c r="O148" s="172">
        <v>0.050000000000000003</v>
      </c>
      <c r="P148" s="172">
        <f>O148*H148</f>
        <v>10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201</v>
      </c>
      <c r="AT148" s="174" t="s">
        <v>255</v>
      </c>
      <c r="AU148" s="174" t="s">
        <v>78</v>
      </c>
      <c r="AY148" s="15" t="s">
        <v>137</v>
      </c>
      <c r="BE148" s="175">
        <f>IF(N148="základní",J148,0)</f>
        <v>8520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78</v>
      </c>
      <c r="BK148" s="175">
        <f>ROUND(I148*H148,2)</f>
        <v>8520</v>
      </c>
      <c r="BL148" s="15" t="s">
        <v>201</v>
      </c>
      <c r="BM148" s="174" t="s">
        <v>609</v>
      </c>
    </row>
    <row r="149" s="2" customFormat="1" ht="16.5" customHeight="1">
      <c r="A149" s="28"/>
      <c r="B149" s="161"/>
      <c r="C149" s="176" t="s">
        <v>248</v>
      </c>
      <c r="D149" s="176" t="s">
        <v>255</v>
      </c>
      <c r="E149" s="177" t="s">
        <v>610</v>
      </c>
      <c r="F149" s="178" t="s">
        <v>611</v>
      </c>
      <c r="G149" s="179" t="s">
        <v>143</v>
      </c>
      <c r="H149" s="180">
        <v>1</v>
      </c>
      <c r="I149" s="181">
        <v>2130</v>
      </c>
      <c r="J149" s="181">
        <f>ROUND(I149*H149,2)</f>
        <v>2130</v>
      </c>
      <c r="K149" s="182"/>
      <c r="L149" s="29"/>
      <c r="M149" s="183" t="s">
        <v>1</v>
      </c>
      <c r="N149" s="184" t="s">
        <v>35</v>
      </c>
      <c r="O149" s="172">
        <v>2.5</v>
      </c>
      <c r="P149" s="172">
        <f>O149*H149</f>
        <v>2.5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201</v>
      </c>
      <c r="AT149" s="174" t="s">
        <v>255</v>
      </c>
      <c r="AU149" s="174" t="s">
        <v>78</v>
      </c>
      <c r="AY149" s="15" t="s">
        <v>137</v>
      </c>
      <c r="BE149" s="175">
        <f>IF(N149="základní",J149,0)</f>
        <v>2130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2130</v>
      </c>
      <c r="BL149" s="15" t="s">
        <v>201</v>
      </c>
      <c r="BM149" s="174" t="s">
        <v>612</v>
      </c>
    </row>
    <row r="150" s="2" customFormat="1" ht="24.15" customHeight="1">
      <c r="A150" s="28"/>
      <c r="B150" s="161"/>
      <c r="C150" s="176" t="s">
        <v>254</v>
      </c>
      <c r="D150" s="176" t="s">
        <v>255</v>
      </c>
      <c r="E150" s="177" t="s">
        <v>613</v>
      </c>
      <c r="F150" s="178" t="s">
        <v>614</v>
      </c>
      <c r="G150" s="179" t="s">
        <v>143</v>
      </c>
      <c r="H150" s="180">
        <v>10</v>
      </c>
      <c r="I150" s="181">
        <v>1110</v>
      </c>
      <c r="J150" s="181">
        <f>ROUND(I150*H150,2)</f>
        <v>11100</v>
      </c>
      <c r="K150" s="182"/>
      <c r="L150" s="29"/>
      <c r="M150" s="183" t="s">
        <v>1</v>
      </c>
      <c r="N150" s="184" t="s">
        <v>35</v>
      </c>
      <c r="O150" s="172">
        <v>1.3</v>
      </c>
      <c r="P150" s="172">
        <f>O150*H150</f>
        <v>13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201</v>
      </c>
      <c r="AT150" s="174" t="s">
        <v>255</v>
      </c>
      <c r="AU150" s="174" t="s">
        <v>78</v>
      </c>
      <c r="AY150" s="15" t="s">
        <v>137</v>
      </c>
      <c r="BE150" s="175">
        <f>IF(N150="základní",J150,0)</f>
        <v>11100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11100</v>
      </c>
      <c r="BL150" s="15" t="s">
        <v>201</v>
      </c>
      <c r="BM150" s="174" t="s">
        <v>615</v>
      </c>
    </row>
    <row r="151" s="2" customFormat="1" ht="16.5" customHeight="1">
      <c r="A151" s="28"/>
      <c r="B151" s="161"/>
      <c r="C151" s="176" t="s">
        <v>259</v>
      </c>
      <c r="D151" s="176" t="s">
        <v>255</v>
      </c>
      <c r="E151" s="177" t="s">
        <v>616</v>
      </c>
      <c r="F151" s="178" t="s">
        <v>617</v>
      </c>
      <c r="G151" s="179" t="s">
        <v>143</v>
      </c>
      <c r="H151" s="180">
        <v>5</v>
      </c>
      <c r="I151" s="181">
        <v>681</v>
      </c>
      <c r="J151" s="181">
        <f>ROUND(I151*H151,2)</f>
        <v>3405</v>
      </c>
      <c r="K151" s="182"/>
      <c r="L151" s="29"/>
      <c r="M151" s="183" t="s">
        <v>1</v>
      </c>
      <c r="N151" s="184" t="s">
        <v>35</v>
      </c>
      <c r="O151" s="172">
        <v>0.80000000000000004</v>
      </c>
      <c r="P151" s="172">
        <f>O151*H151</f>
        <v>4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201</v>
      </c>
      <c r="AT151" s="174" t="s">
        <v>255</v>
      </c>
      <c r="AU151" s="174" t="s">
        <v>78</v>
      </c>
      <c r="AY151" s="15" t="s">
        <v>137</v>
      </c>
      <c r="BE151" s="175">
        <f>IF(N151="základní",J151,0)</f>
        <v>3405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78</v>
      </c>
      <c r="BK151" s="175">
        <f>ROUND(I151*H151,2)</f>
        <v>3405</v>
      </c>
      <c r="BL151" s="15" t="s">
        <v>201</v>
      </c>
      <c r="BM151" s="174" t="s">
        <v>618</v>
      </c>
    </row>
    <row r="152" s="2" customFormat="1" ht="24.15" customHeight="1">
      <c r="A152" s="28"/>
      <c r="B152" s="161"/>
      <c r="C152" s="176" t="s">
        <v>263</v>
      </c>
      <c r="D152" s="176" t="s">
        <v>255</v>
      </c>
      <c r="E152" s="177" t="s">
        <v>619</v>
      </c>
      <c r="F152" s="178" t="s">
        <v>620</v>
      </c>
      <c r="G152" s="179" t="s">
        <v>143</v>
      </c>
      <c r="H152" s="180">
        <v>10</v>
      </c>
      <c r="I152" s="181">
        <v>852</v>
      </c>
      <c r="J152" s="181">
        <f>ROUND(I152*H152,2)</f>
        <v>8520</v>
      </c>
      <c r="K152" s="182"/>
      <c r="L152" s="29"/>
      <c r="M152" s="183" t="s">
        <v>1</v>
      </c>
      <c r="N152" s="184" t="s">
        <v>35</v>
      </c>
      <c r="O152" s="172">
        <v>1</v>
      </c>
      <c r="P152" s="172">
        <f>O152*H152</f>
        <v>10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201</v>
      </c>
      <c r="AT152" s="174" t="s">
        <v>255</v>
      </c>
      <c r="AU152" s="174" t="s">
        <v>78</v>
      </c>
      <c r="AY152" s="15" t="s">
        <v>137</v>
      </c>
      <c r="BE152" s="175">
        <f>IF(N152="základní",J152,0)</f>
        <v>8520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8520</v>
      </c>
      <c r="BL152" s="15" t="s">
        <v>201</v>
      </c>
      <c r="BM152" s="174" t="s">
        <v>621</v>
      </c>
    </row>
    <row r="153" s="12" customFormat="1" ht="25.92" customHeight="1">
      <c r="A153" s="12"/>
      <c r="B153" s="149"/>
      <c r="C153" s="12"/>
      <c r="D153" s="150" t="s">
        <v>69</v>
      </c>
      <c r="E153" s="151" t="s">
        <v>308</v>
      </c>
      <c r="F153" s="151" t="s">
        <v>309</v>
      </c>
      <c r="G153" s="12"/>
      <c r="H153" s="12"/>
      <c r="I153" s="12"/>
      <c r="J153" s="152">
        <f>BK153</f>
        <v>333675</v>
      </c>
      <c r="K153" s="12"/>
      <c r="L153" s="149"/>
      <c r="M153" s="153"/>
      <c r="N153" s="154"/>
      <c r="O153" s="154"/>
      <c r="P153" s="155">
        <f>SUM(P154:P171)</f>
        <v>352.31999999999999</v>
      </c>
      <c r="Q153" s="154"/>
      <c r="R153" s="155">
        <f>SUM(R154:R171)</f>
        <v>0.50129999999999997</v>
      </c>
      <c r="S153" s="154"/>
      <c r="T153" s="156">
        <f>SUM(T154:T171)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0" t="s">
        <v>78</v>
      </c>
      <c r="AT153" s="157" t="s">
        <v>69</v>
      </c>
      <c r="AU153" s="157" t="s">
        <v>70</v>
      </c>
      <c r="AY153" s="150" t="s">
        <v>137</v>
      </c>
      <c r="BK153" s="158">
        <f>SUM(BK154:BK171)</f>
        <v>333675</v>
      </c>
    </row>
    <row r="154" s="2" customFormat="1" ht="37.8" customHeight="1">
      <c r="A154" s="28"/>
      <c r="B154" s="161"/>
      <c r="C154" s="162" t="s">
        <v>267</v>
      </c>
      <c r="D154" s="162" t="s">
        <v>140</v>
      </c>
      <c r="E154" s="163" t="s">
        <v>622</v>
      </c>
      <c r="F154" s="164" t="s">
        <v>623</v>
      </c>
      <c r="G154" s="165" t="s">
        <v>313</v>
      </c>
      <c r="H154" s="166">
        <v>1000</v>
      </c>
      <c r="I154" s="167">
        <v>17.699999999999999</v>
      </c>
      <c r="J154" s="167">
        <f>ROUND(I154*H154,2)</f>
        <v>17700</v>
      </c>
      <c r="K154" s="168"/>
      <c r="L154" s="169"/>
      <c r="M154" s="170" t="s">
        <v>1</v>
      </c>
      <c r="N154" s="171" t="s">
        <v>35</v>
      </c>
      <c r="O154" s="172">
        <v>0</v>
      </c>
      <c r="P154" s="172">
        <f>O154*H154</f>
        <v>0</v>
      </c>
      <c r="Q154" s="172">
        <v>5.0000000000000002E-05</v>
      </c>
      <c r="R154" s="172">
        <f>Q154*H154</f>
        <v>0.050000000000000003</v>
      </c>
      <c r="S154" s="172">
        <v>0</v>
      </c>
      <c r="T154" s="17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4" t="s">
        <v>144</v>
      </c>
      <c r="AT154" s="174" t="s">
        <v>140</v>
      </c>
      <c r="AU154" s="174" t="s">
        <v>78</v>
      </c>
      <c r="AY154" s="15" t="s">
        <v>137</v>
      </c>
      <c r="BE154" s="175">
        <f>IF(N154="základní",J154,0)</f>
        <v>17700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5" t="s">
        <v>78</v>
      </c>
      <c r="BK154" s="175">
        <f>ROUND(I154*H154,2)</f>
        <v>17700</v>
      </c>
      <c r="BL154" s="15" t="s">
        <v>145</v>
      </c>
      <c r="BM154" s="174" t="s">
        <v>624</v>
      </c>
    </row>
    <row r="155" s="2" customFormat="1" ht="21.75" customHeight="1">
      <c r="A155" s="28"/>
      <c r="B155" s="161"/>
      <c r="C155" s="176" t="s">
        <v>271</v>
      </c>
      <c r="D155" s="176" t="s">
        <v>255</v>
      </c>
      <c r="E155" s="177" t="s">
        <v>316</v>
      </c>
      <c r="F155" s="178" t="s">
        <v>317</v>
      </c>
      <c r="G155" s="179" t="s">
        <v>313</v>
      </c>
      <c r="H155" s="180">
        <v>1000</v>
      </c>
      <c r="I155" s="181">
        <v>21.5</v>
      </c>
      <c r="J155" s="181">
        <f>ROUND(I155*H155,2)</f>
        <v>21500</v>
      </c>
      <c r="K155" s="182"/>
      <c r="L155" s="29"/>
      <c r="M155" s="183" t="s">
        <v>1</v>
      </c>
      <c r="N155" s="184" t="s">
        <v>35</v>
      </c>
      <c r="O155" s="172">
        <v>0.040000000000000001</v>
      </c>
      <c r="P155" s="172">
        <f>O155*H155</f>
        <v>40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201</v>
      </c>
      <c r="AT155" s="174" t="s">
        <v>255</v>
      </c>
      <c r="AU155" s="174" t="s">
        <v>78</v>
      </c>
      <c r="AY155" s="15" t="s">
        <v>137</v>
      </c>
      <c r="BE155" s="175">
        <f>IF(N155="základní",J155,0)</f>
        <v>21500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78</v>
      </c>
      <c r="BK155" s="175">
        <f>ROUND(I155*H155,2)</f>
        <v>21500</v>
      </c>
      <c r="BL155" s="15" t="s">
        <v>201</v>
      </c>
      <c r="BM155" s="174" t="s">
        <v>625</v>
      </c>
    </row>
    <row r="156" s="2" customFormat="1" ht="49.05" customHeight="1">
      <c r="A156" s="28"/>
      <c r="B156" s="161"/>
      <c r="C156" s="162" t="s">
        <v>275</v>
      </c>
      <c r="D156" s="162" t="s">
        <v>140</v>
      </c>
      <c r="E156" s="163" t="s">
        <v>626</v>
      </c>
      <c r="F156" s="164" t="s">
        <v>627</v>
      </c>
      <c r="G156" s="165" t="s">
        <v>313</v>
      </c>
      <c r="H156" s="166">
        <v>1000</v>
      </c>
      <c r="I156" s="167">
        <v>28.5</v>
      </c>
      <c r="J156" s="167">
        <f>ROUND(I156*H156,2)</f>
        <v>28500</v>
      </c>
      <c r="K156" s="168"/>
      <c r="L156" s="169"/>
      <c r="M156" s="170" t="s">
        <v>1</v>
      </c>
      <c r="N156" s="171" t="s">
        <v>35</v>
      </c>
      <c r="O156" s="172">
        <v>0</v>
      </c>
      <c r="P156" s="172">
        <f>O156*H156</f>
        <v>0</v>
      </c>
      <c r="Q156" s="172">
        <v>0.00011</v>
      </c>
      <c r="R156" s="172">
        <f>Q156*H156</f>
        <v>0.11</v>
      </c>
      <c r="S156" s="172">
        <v>0</v>
      </c>
      <c r="T156" s="17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4" t="s">
        <v>628</v>
      </c>
      <c r="AT156" s="174" t="s">
        <v>140</v>
      </c>
      <c r="AU156" s="174" t="s">
        <v>78</v>
      </c>
      <c r="AY156" s="15" t="s">
        <v>137</v>
      </c>
      <c r="BE156" s="175">
        <f>IF(N156="základní",J156,0)</f>
        <v>28500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5" t="s">
        <v>78</v>
      </c>
      <c r="BK156" s="175">
        <f>ROUND(I156*H156,2)</f>
        <v>28500</v>
      </c>
      <c r="BL156" s="15" t="s">
        <v>628</v>
      </c>
      <c r="BM156" s="174" t="s">
        <v>629</v>
      </c>
    </row>
    <row r="157" s="2" customFormat="1" ht="33" customHeight="1">
      <c r="A157" s="28"/>
      <c r="B157" s="161"/>
      <c r="C157" s="176" t="s">
        <v>279</v>
      </c>
      <c r="D157" s="176" t="s">
        <v>255</v>
      </c>
      <c r="E157" s="177" t="s">
        <v>630</v>
      </c>
      <c r="F157" s="178" t="s">
        <v>631</v>
      </c>
      <c r="G157" s="179" t="s">
        <v>313</v>
      </c>
      <c r="H157" s="180">
        <v>1000</v>
      </c>
      <c r="I157" s="181">
        <v>45.5</v>
      </c>
      <c r="J157" s="181">
        <f>ROUND(I157*H157,2)</f>
        <v>45500</v>
      </c>
      <c r="K157" s="182"/>
      <c r="L157" s="29"/>
      <c r="M157" s="183" t="s">
        <v>1</v>
      </c>
      <c r="N157" s="184" t="s">
        <v>35</v>
      </c>
      <c r="O157" s="172">
        <v>0.089999999999999997</v>
      </c>
      <c r="P157" s="172">
        <f>O157*H157</f>
        <v>90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201</v>
      </c>
      <c r="AT157" s="174" t="s">
        <v>255</v>
      </c>
      <c r="AU157" s="174" t="s">
        <v>78</v>
      </c>
      <c r="AY157" s="15" t="s">
        <v>137</v>
      </c>
      <c r="BE157" s="175">
        <f>IF(N157="základní",J157,0)</f>
        <v>45500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78</v>
      </c>
      <c r="BK157" s="175">
        <f>ROUND(I157*H157,2)</f>
        <v>45500</v>
      </c>
      <c r="BL157" s="15" t="s">
        <v>201</v>
      </c>
      <c r="BM157" s="174" t="s">
        <v>632</v>
      </c>
    </row>
    <row r="158" s="2" customFormat="1" ht="55.5" customHeight="1">
      <c r="A158" s="28"/>
      <c r="B158" s="161"/>
      <c r="C158" s="162" t="s">
        <v>283</v>
      </c>
      <c r="D158" s="162" t="s">
        <v>140</v>
      </c>
      <c r="E158" s="163" t="s">
        <v>633</v>
      </c>
      <c r="F158" s="164" t="s">
        <v>634</v>
      </c>
      <c r="G158" s="165" t="s">
        <v>313</v>
      </c>
      <c r="H158" s="166">
        <v>1000</v>
      </c>
      <c r="I158" s="167">
        <v>28.899999999999999</v>
      </c>
      <c r="J158" s="167">
        <f>ROUND(I158*H158,2)</f>
        <v>28900</v>
      </c>
      <c r="K158" s="168"/>
      <c r="L158" s="169"/>
      <c r="M158" s="170" t="s">
        <v>1</v>
      </c>
      <c r="N158" s="171" t="s">
        <v>35</v>
      </c>
      <c r="O158" s="172">
        <v>0</v>
      </c>
      <c r="P158" s="172">
        <f>O158*H158</f>
        <v>0</v>
      </c>
      <c r="Q158" s="172">
        <v>0.00011</v>
      </c>
      <c r="R158" s="172">
        <f>Q158*H158</f>
        <v>0.11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628</v>
      </c>
      <c r="AT158" s="174" t="s">
        <v>140</v>
      </c>
      <c r="AU158" s="174" t="s">
        <v>78</v>
      </c>
      <c r="AY158" s="15" t="s">
        <v>137</v>
      </c>
      <c r="BE158" s="175">
        <f>IF(N158="základní",J158,0)</f>
        <v>28900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78</v>
      </c>
      <c r="BK158" s="175">
        <f>ROUND(I158*H158,2)</f>
        <v>28900</v>
      </c>
      <c r="BL158" s="15" t="s">
        <v>628</v>
      </c>
      <c r="BM158" s="174" t="s">
        <v>635</v>
      </c>
    </row>
    <row r="159" s="2" customFormat="1" ht="21.75" customHeight="1">
      <c r="A159" s="28"/>
      <c r="B159" s="161"/>
      <c r="C159" s="176" t="s">
        <v>287</v>
      </c>
      <c r="D159" s="176" t="s">
        <v>255</v>
      </c>
      <c r="E159" s="177" t="s">
        <v>316</v>
      </c>
      <c r="F159" s="178" t="s">
        <v>317</v>
      </c>
      <c r="G159" s="179" t="s">
        <v>313</v>
      </c>
      <c r="H159" s="180">
        <v>1000</v>
      </c>
      <c r="I159" s="181">
        <v>21.5</v>
      </c>
      <c r="J159" s="181">
        <f>ROUND(I159*H159,2)</f>
        <v>21500</v>
      </c>
      <c r="K159" s="182"/>
      <c r="L159" s="29"/>
      <c r="M159" s="183" t="s">
        <v>1</v>
      </c>
      <c r="N159" s="184" t="s">
        <v>35</v>
      </c>
      <c r="O159" s="172">
        <v>0.040000000000000001</v>
      </c>
      <c r="P159" s="172">
        <f>O159*H159</f>
        <v>40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4" t="s">
        <v>201</v>
      </c>
      <c r="AT159" s="174" t="s">
        <v>255</v>
      </c>
      <c r="AU159" s="174" t="s">
        <v>78</v>
      </c>
      <c r="AY159" s="15" t="s">
        <v>137</v>
      </c>
      <c r="BE159" s="175">
        <f>IF(N159="základní",J159,0)</f>
        <v>21500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5" t="s">
        <v>78</v>
      </c>
      <c r="BK159" s="175">
        <f>ROUND(I159*H159,2)</f>
        <v>21500</v>
      </c>
      <c r="BL159" s="15" t="s">
        <v>201</v>
      </c>
      <c r="BM159" s="174" t="s">
        <v>636</v>
      </c>
    </row>
    <row r="160" s="2" customFormat="1" ht="55.5" customHeight="1">
      <c r="A160" s="28"/>
      <c r="B160" s="161"/>
      <c r="C160" s="162" t="s">
        <v>291</v>
      </c>
      <c r="D160" s="162" t="s">
        <v>140</v>
      </c>
      <c r="E160" s="163" t="s">
        <v>637</v>
      </c>
      <c r="F160" s="164" t="s">
        <v>638</v>
      </c>
      <c r="G160" s="165" t="s">
        <v>313</v>
      </c>
      <c r="H160" s="166">
        <v>1000</v>
      </c>
      <c r="I160" s="167">
        <v>48.200000000000003</v>
      </c>
      <c r="J160" s="167">
        <f>ROUND(I160*H160,2)</f>
        <v>48200</v>
      </c>
      <c r="K160" s="168"/>
      <c r="L160" s="169"/>
      <c r="M160" s="170" t="s">
        <v>1</v>
      </c>
      <c r="N160" s="171" t="s">
        <v>35</v>
      </c>
      <c r="O160" s="172">
        <v>0</v>
      </c>
      <c r="P160" s="172">
        <f>O160*H160</f>
        <v>0</v>
      </c>
      <c r="Q160" s="172">
        <v>0.00012999999999999999</v>
      </c>
      <c r="R160" s="172">
        <f>Q160*H160</f>
        <v>0.12999999999999998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628</v>
      </c>
      <c r="AT160" s="174" t="s">
        <v>140</v>
      </c>
      <c r="AU160" s="174" t="s">
        <v>78</v>
      </c>
      <c r="AY160" s="15" t="s">
        <v>137</v>
      </c>
      <c r="BE160" s="175">
        <f>IF(N160="základní",J160,0)</f>
        <v>48200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78</v>
      </c>
      <c r="BK160" s="175">
        <f>ROUND(I160*H160,2)</f>
        <v>48200</v>
      </c>
      <c r="BL160" s="15" t="s">
        <v>628</v>
      </c>
      <c r="BM160" s="174" t="s">
        <v>639</v>
      </c>
    </row>
    <row r="161" s="2" customFormat="1" ht="21.75" customHeight="1">
      <c r="A161" s="28"/>
      <c r="B161" s="161"/>
      <c r="C161" s="176" t="s">
        <v>295</v>
      </c>
      <c r="D161" s="176" t="s">
        <v>255</v>
      </c>
      <c r="E161" s="177" t="s">
        <v>316</v>
      </c>
      <c r="F161" s="178" t="s">
        <v>317</v>
      </c>
      <c r="G161" s="179" t="s">
        <v>313</v>
      </c>
      <c r="H161" s="180">
        <v>1000</v>
      </c>
      <c r="I161" s="181">
        <v>21.5</v>
      </c>
      <c r="J161" s="181">
        <f>ROUND(I161*H161,2)</f>
        <v>21500</v>
      </c>
      <c r="K161" s="182"/>
      <c r="L161" s="29"/>
      <c r="M161" s="183" t="s">
        <v>1</v>
      </c>
      <c r="N161" s="184" t="s">
        <v>35</v>
      </c>
      <c r="O161" s="172">
        <v>0.040000000000000001</v>
      </c>
      <c r="P161" s="172">
        <f>O161*H161</f>
        <v>40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4" t="s">
        <v>201</v>
      </c>
      <c r="AT161" s="174" t="s">
        <v>255</v>
      </c>
      <c r="AU161" s="174" t="s">
        <v>78</v>
      </c>
      <c r="AY161" s="15" t="s">
        <v>137</v>
      </c>
      <c r="BE161" s="175">
        <f>IF(N161="základní",J161,0)</f>
        <v>21500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5" t="s">
        <v>78</v>
      </c>
      <c r="BK161" s="175">
        <f>ROUND(I161*H161,2)</f>
        <v>21500</v>
      </c>
      <c r="BL161" s="15" t="s">
        <v>201</v>
      </c>
      <c r="BM161" s="174" t="s">
        <v>640</v>
      </c>
    </row>
    <row r="162" s="2" customFormat="1" ht="21.75" customHeight="1">
      <c r="A162" s="28"/>
      <c r="B162" s="161"/>
      <c r="C162" s="162" t="s">
        <v>299</v>
      </c>
      <c r="D162" s="162" t="s">
        <v>140</v>
      </c>
      <c r="E162" s="163" t="s">
        <v>356</v>
      </c>
      <c r="F162" s="164" t="s">
        <v>357</v>
      </c>
      <c r="G162" s="165" t="s">
        <v>313</v>
      </c>
      <c r="H162" s="166">
        <v>500</v>
      </c>
      <c r="I162" s="167">
        <v>8.9800000000000004</v>
      </c>
      <c r="J162" s="167">
        <f>ROUND(I162*H162,2)</f>
        <v>4490</v>
      </c>
      <c r="K162" s="168"/>
      <c r="L162" s="169"/>
      <c r="M162" s="170" t="s">
        <v>1</v>
      </c>
      <c r="N162" s="171" t="s">
        <v>35</v>
      </c>
      <c r="O162" s="172">
        <v>0</v>
      </c>
      <c r="P162" s="172">
        <f>O162*H162</f>
        <v>0</v>
      </c>
      <c r="Q162" s="172">
        <v>4.0000000000000003E-05</v>
      </c>
      <c r="R162" s="172">
        <f>Q162*H162</f>
        <v>0.02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271</v>
      </c>
      <c r="AT162" s="174" t="s">
        <v>140</v>
      </c>
      <c r="AU162" s="174" t="s">
        <v>78</v>
      </c>
      <c r="AY162" s="15" t="s">
        <v>137</v>
      </c>
      <c r="BE162" s="175">
        <f>IF(N162="základní",J162,0)</f>
        <v>4490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78</v>
      </c>
      <c r="BK162" s="175">
        <f>ROUND(I162*H162,2)</f>
        <v>4490</v>
      </c>
      <c r="BL162" s="15" t="s">
        <v>201</v>
      </c>
      <c r="BM162" s="174" t="s">
        <v>641</v>
      </c>
    </row>
    <row r="163" s="2" customFormat="1" ht="24.15" customHeight="1">
      <c r="A163" s="28"/>
      <c r="B163" s="161"/>
      <c r="C163" s="176" t="s">
        <v>303</v>
      </c>
      <c r="D163" s="176" t="s">
        <v>255</v>
      </c>
      <c r="E163" s="177" t="s">
        <v>360</v>
      </c>
      <c r="F163" s="178" t="s">
        <v>361</v>
      </c>
      <c r="G163" s="179" t="s">
        <v>313</v>
      </c>
      <c r="H163" s="180">
        <v>500</v>
      </c>
      <c r="I163" s="181">
        <v>53.600000000000001</v>
      </c>
      <c r="J163" s="181">
        <f>ROUND(I163*H163,2)</f>
        <v>26800</v>
      </c>
      <c r="K163" s="182"/>
      <c r="L163" s="29"/>
      <c r="M163" s="183" t="s">
        <v>1</v>
      </c>
      <c r="N163" s="184" t="s">
        <v>35</v>
      </c>
      <c r="O163" s="172">
        <v>0.10000000000000001</v>
      </c>
      <c r="P163" s="172">
        <f>O163*H163</f>
        <v>50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201</v>
      </c>
      <c r="AT163" s="174" t="s">
        <v>255</v>
      </c>
      <c r="AU163" s="174" t="s">
        <v>78</v>
      </c>
      <c r="AY163" s="15" t="s">
        <v>137</v>
      </c>
      <c r="BE163" s="175">
        <f>IF(N163="základní",J163,0)</f>
        <v>26800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78</v>
      </c>
      <c r="BK163" s="175">
        <f>ROUND(I163*H163,2)</f>
        <v>26800</v>
      </c>
      <c r="BL163" s="15" t="s">
        <v>201</v>
      </c>
      <c r="BM163" s="174" t="s">
        <v>642</v>
      </c>
    </row>
    <row r="164" s="2" customFormat="1" ht="21.75" customHeight="1">
      <c r="A164" s="28"/>
      <c r="B164" s="161"/>
      <c r="C164" s="162" t="s">
        <v>310</v>
      </c>
      <c r="D164" s="162" t="s">
        <v>140</v>
      </c>
      <c r="E164" s="163" t="s">
        <v>643</v>
      </c>
      <c r="F164" s="164" t="s">
        <v>644</v>
      </c>
      <c r="G164" s="165" t="s">
        <v>313</v>
      </c>
      <c r="H164" s="166">
        <v>500</v>
      </c>
      <c r="I164" s="167">
        <v>22.5</v>
      </c>
      <c r="J164" s="167">
        <f>ROUND(I164*H164,2)</f>
        <v>11250</v>
      </c>
      <c r="K164" s="168"/>
      <c r="L164" s="169"/>
      <c r="M164" s="170" t="s">
        <v>1</v>
      </c>
      <c r="N164" s="171" t="s">
        <v>35</v>
      </c>
      <c r="O164" s="172">
        <v>0</v>
      </c>
      <c r="P164" s="172">
        <f>O164*H164</f>
        <v>0</v>
      </c>
      <c r="Q164" s="172">
        <v>0.00010000000000000001</v>
      </c>
      <c r="R164" s="172">
        <f>Q164*H164</f>
        <v>0.050000000000000003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271</v>
      </c>
      <c r="AT164" s="174" t="s">
        <v>140</v>
      </c>
      <c r="AU164" s="174" t="s">
        <v>78</v>
      </c>
      <c r="AY164" s="15" t="s">
        <v>137</v>
      </c>
      <c r="BE164" s="175">
        <f>IF(N164="základní",J164,0)</f>
        <v>11250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78</v>
      </c>
      <c r="BK164" s="175">
        <f>ROUND(I164*H164,2)</f>
        <v>11250</v>
      </c>
      <c r="BL164" s="15" t="s">
        <v>201</v>
      </c>
      <c r="BM164" s="174" t="s">
        <v>645</v>
      </c>
    </row>
    <row r="165" s="2" customFormat="1" ht="24.15" customHeight="1">
      <c r="A165" s="28"/>
      <c r="B165" s="161"/>
      <c r="C165" s="176" t="s">
        <v>315</v>
      </c>
      <c r="D165" s="176" t="s">
        <v>255</v>
      </c>
      <c r="E165" s="177" t="s">
        <v>360</v>
      </c>
      <c r="F165" s="178" t="s">
        <v>361</v>
      </c>
      <c r="G165" s="179" t="s">
        <v>313</v>
      </c>
      <c r="H165" s="180">
        <v>500</v>
      </c>
      <c r="I165" s="181">
        <v>53.600000000000001</v>
      </c>
      <c r="J165" s="181">
        <f>ROUND(I165*H165,2)</f>
        <v>26800</v>
      </c>
      <c r="K165" s="182"/>
      <c r="L165" s="29"/>
      <c r="M165" s="183" t="s">
        <v>1</v>
      </c>
      <c r="N165" s="184" t="s">
        <v>35</v>
      </c>
      <c r="O165" s="172">
        <v>0.10000000000000001</v>
      </c>
      <c r="P165" s="172">
        <f>O165*H165</f>
        <v>50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201</v>
      </c>
      <c r="AT165" s="174" t="s">
        <v>255</v>
      </c>
      <c r="AU165" s="174" t="s">
        <v>78</v>
      </c>
      <c r="AY165" s="15" t="s">
        <v>137</v>
      </c>
      <c r="BE165" s="175">
        <f>IF(N165="základní",J165,0)</f>
        <v>26800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78</v>
      </c>
      <c r="BK165" s="175">
        <f>ROUND(I165*H165,2)</f>
        <v>26800</v>
      </c>
      <c r="BL165" s="15" t="s">
        <v>201</v>
      </c>
      <c r="BM165" s="174" t="s">
        <v>646</v>
      </c>
    </row>
    <row r="166" s="2" customFormat="1" ht="21.75" customHeight="1">
      <c r="A166" s="28"/>
      <c r="B166" s="161"/>
      <c r="C166" s="162" t="s">
        <v>319</v>
      </c>
      <c r="D166" s="162" t="s">
        <v>140</v>
      </c>
      <c r="E166" s="163" t="s">
        <v>370</v>
      </c>
      <c r="F166" s="164" t="s">
        <v>371</v>
      </c>
      <c r="G166" s="165" t="s">
        <v>313</v>
      </c>
      <c r="H166" s="166">
        <v>200</v>
      </c>
      <c r="I166" s="167">
        <v>28.899999999999999</v>
      </c>
      <c r="J166" s="167">
        <f>ROUND(I166*H166,2)</f>
        <v>5780</v>
      </c>
      <c r="K166" s="168"/>
      <c r="L166" s="169"/>
      <c r="M166" s="170" t="s">
        <v>1</v>
      </c>
      <c r="N166" s="171" t="s">
        <v>35</v>
      </c>
      <c r="O166" s="172">
        <v>0</v>
      </c>
      <c r="P166" s="172">
        <f>O166*H166</f>
        <v>0</v>
      </c>
      <c r="Q166" s="172">
        <v>0.00012</v>
      </c>
      <c r="R166" s="172">
        <f>Q166*H166</f>
        <v>0.024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271</v>
      </c>
      <c r="AT166" s="174" t="s">
        <v>140</v>
      </c>
      <c r="AU166" s="174" t="s">
        <v>78</v>
      </c>
      <c r="AY166" s="15" t="s">
        <v>137</v>
      </c>
      <c r="BE166" s="175">
        <f>IF(N166="základní",J166,0)</f>
        <v>5780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78</v>
      </c>
      <c r="BK166" s="175">
        <f>ROUND(I166*H166,2)</f>
        <v>5780</v>
      </c>
      <c r="BL166" s="15" t="s">
        <v>201</v>
      </c>
      <c r="BM166" s="174" t="s">
        <v>647</v>
      </c>
    </row>
    <row r="167" s="2" customFormat="1" ht="24.15" customHeight="1">
      <c r="A167" s="28"/>
      <c r="B167" s="161"/>
      <c r="C167" s="176" t="s">
        <v>323</v>
      </c>
      <c r="D167" s="176" t="s">
        <v>255</v>
      </c>
      <c r="E167" s="177" t="s">
        <v>360</v>
      </c>
      <c r="F167" s="178" t="s">
        <v>361</v>
      </c>
      <c r="G167" s="179" t="s">
        <v>313</v>
      </c>
      <c r="H167" s="180">
        <v>200</v>
      </c>
      <c r="I167" s="181">
        <v>53.600000000000001</v>
      </c>
      <c r="J167" s="181">
        <f>ROUND(I167*H167,2)</f>
        <v>10720</v>
      </c>
      <c r="K167" s="182"/>
      <c r="L167" s="29"/>
      <c r="M167" s="183" t="s">
        <v>1</v>
      </c>
      <c r="N167" s="184" t="s">
        <v>35</v>
      </c>
      <c r="O167" s="172">
        <v>0.10000000000000001</v>
      </c>
      <c r="P167" s="172">
        <f>O167*H167</f>
        <v>20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201</v>
      </c>
      <c r="AT167" s="174" t="s">
        <v>255</v>
      </c>
      <c r="AU167" s="174" t="s">
        <v>78</v>
      </c>
      <c r="AY167" s="15" t="s">
        <v>137</v>
      </c>
      <c r="BE167" s="175">
        <f>IF(N167="základní",J167,0)</f>
        <v>10720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78</v>
      </c>
      <c r="BK167" s="175">
        <f>ROUND(I167*H167,2)</f>
        <v>10720</v>
      </c>
      <c r="BL167" s="15" t="s">
        <v>201</v>
      </c>
      <c r="BM167" s="174" t="s">
        <v>648</v>
      </c>
    </row>
    <row r="168" s="2" customFormat="1" ht="24.15" customHeight="1">
      <c r="A168" s="28"/>
      <c r="B168" s="161"/>
      <c r="C168" s="162" t="s">
        <v>325</v>
      </c>
      <c r="D168" s="162" t="s">
        <v>140</v>
      </c>
      <c r="E168" s="163" t="s">
        <v>376</v>
      </c>
      <c r="F168" s="164" t="s">
        <v>377</v>
      </c>
      <c r="G168" s="165" t="s">
        <v>143</v>
      </c>
      <c r="H168" s="166">
        <v>100</v>
      </c>
      <c r="I168" s="167">
        <v>34.200000000000003</v>
      </c>
      <c r="J168" s="167">
        <f>ROUND(I168*H168,2)</f>
        <v>3420</v>
      </c>
      <c r="K168" s="168"/>
      <c r="L168" s="169"/>
      <c r="M168" s="170" t="s">
        <v>1</v>
      </c>
      <c r="N168" s="171" t="s">
        <v>35</v>
      </c>
      <c r="O168" s="172">
        <v>0</v>
      </c>
      <c r="P168" s="172">
        <f>O168*H168</f>
        <v>0</v>
      </c>
      <c r="Q168" s="172">
        <v>5.0000000000000002E-05</v>
      </c>
      <c r="R168" s="172">
        <f>Q168*H168</f>
        <v>0.0050000000000000001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144</v>
      </c>
      <c r="AT168" s="174" t="s">
        <v>140</v>
      </c>
      <c r="AU168" s="174" t="s">
        <v>78</v>
      </c>
      <c r="AY168" s="15" t="s">
        <v>137</v>
      </c>
      <c r="BE168" s="175">
        <f>IF(N168="základní",J168,0)</f>
        <v>3420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78</v>
      </c>
      <c r="BK168" s="175">
        <f>ROUND(I168*H168,2)</f>
        <v>3420</v>
      </c>
      <c r="BL168" s="15" t="s">
        <v>145</v>
      </c>
      <c r="BM168" s="174" t="s">
        <v>649</v>
      </c>
    </row>
    <row r="169" s="2" customFormat="1" ht="16.5" customHeight="1">
      <c r="A169" s="28"/>
      <c r="B169" s="161"/>
      <c r="C169" s="176" t="s">
        <v>329</v>
      </c>
      <c r="D169" s="176" t="s">
        <v>255</v>
      </c>
      <c r="E169" s="177" t="s">
        <v>380</v>
      </c>
      <c r="F169" s="178" t="s">
        <v>381</v>
      </c>
      <c r="G169" s="179" t="s">
        <v>143</v>
      </c>
      <c r="H169" s="180">
        <v>100</v>
      </c>
      <c r="I169" s="181">
        <v>85.799999999999997</v>
      </c>
      <c r="J169" s="181">
        <f>ROUND(I169*H169,2)</f>
        <v>8580</v>
      </c>
      <c r="K169" s="182"/>
      <c r="L169" s="29"/>
      <c r="M169" s="183" t="s">
        <v>1</v>
      </c>
      <c r="N169" s="184" t="s">
        <v>35</v>
      </c>
      <c r="O169" s="172">
        <v>0.20000000000000001</v>
      </c>
      <c r="P169" s="172">
        <f>O169*H169</f>
        <v>20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201</v>
      </c>
      <c r="AT169" s="174" t="s">
        <v>255</v>
      </c>
      <c r="AU169" s="174" t="s">
        <v>78</v>
      </c>
      <c r="AY169" s="15" t="s">
        <v>137</v>
      </c>
      <c r="BE169" s="175">
        <f>IF(N169="základní",J169,0)</f>
        <v>8580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78</v>
      </c>
      <c r="BK169" s="175">
        <f>ROUND(I169*H169,2)</f>
        <v>8580</v>
      </c>
      <c r="BL169" s="15" t="s">
        <v>201</v>
      </c>
      <c r="BM169" s="174" t="s">
        <v>650</v>
      </c>
    </row>
    <row r="170" s="2" customFormat="1" ht="24.15" customHeight="1">
      <c r="A170" s="28"/>
      <c r="B170" s="161"/>
      <c r="C170" s="162" t="s">
        <v>331</v>
      </c>
      <c r="D170" s="162" t="s">
        <v>140</v>
      </c>
      <c r="E170" s="163" t="s">
        <v>384</v>
      </c>
      <c r="F170" s="164" t="s">
        <v>385</v>
      </c>
      <c r="G170" s="165" t="s">
        <v>143</v>
      </c>
      <c r="H170" s="166">
        <v>10</v>
      </c>
      <c r="I170" s="167">
        <v>154</v>
      </c>
      <c r="J170" s="167">
        <f>ROUND(I170*H170,2)</f>
        <v>1540</v>
      </c>
      <c r="K170" s="168"/>
      <c r="L170" s="169"/>
      <c r="M170" s="170" t="s">
        <v>1</v>
      </c>
      <c r="N170" s="171" t="s">
        <v>35</v>
      </c>
      <c r="O170" s="172">
        <v>0</v>
      </c>
      <c r="P170" s="172">
        <f>O170*H170</f>
        <v>0</v>
      </c>
      <c r="Q170" s="172">
        <v>0.00023000000000000001</v>
      </c>
      <c r="R170" s="172">
        <f>Q170*H170</f>
        <v>0.0023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144</v>
      </c>
      <c r="AT170" s="174" t="s">
        <v>140</v>
      </c>
      <c r="AU170" s="174" t="s">
        <v>78</v>
      </c>
      <c r="AY170" s="15" t="s">
        <v>137</v>
      </c>
      <c r="BE170" s="175">
        <f>IF(N170="základní",J170,0)</f>
        <v>1540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78</v>
      </c>
      <c r="BK170" s="175">
        <f>ROUND(I170*H170,2)</f>
        <v>1540</v>
      </c>
      <c r="BL170" s="15" t="s">
        <v>145</v>
      </c>
      <c r="BM170" s="174" t="s">
        <v>651</v>
      </c>
    </row>
    <row r="171" s="2" customFormat="1" ht="16.5" customHeight="1">
      <c r="A171" s="28"/>
      <c r="B171" s="161"/>
      <c r="C171" s="176" t="s">
        <v>335</v>
      </c>
      <c r="D171" s="176" t="s">
        <v>255</v>
      </c>
      <c r="E171" s="177" t="s">
        <v>388</v>
      </c>
      <c r="F171" s="178" t="s">
        <v>389</v>
      </c>
      <c r="G171" s="179" t="s">
        <v>143</v>
      </c>
      <c r="H171" s="180">
        <v>10</v>
      </c>
      <c r="I171" s="181">
        <v>99.5</v>
      </c>
      <c r="J171" s="181">
        <f>ROUND(I171*H171,2)</f>
        <v>995</v>
      </c>
      <c r="K171" s="182"/>
      <c r="L171" s="29"/>
      <c r="M171" s="183" t="s">
        <v>1</v>
      </c>
      <c r="N171" s="184" t="s">
        <v>35</v>
      </c>
      <c r="O171" s="172">
        <v>0.23200000000000001</v>
      </c>
      <c r="P171" s="172">
        <f>O171*H171</f>
        <v>2.3200000000000003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4" t="s">
        <v>201</v>
      </c>
      <c r="AT171" s="174" t="s">
        <v>255</v>
      </c>
      <c r="AU171" s="174" t="s">
        <v>78</v>
      </c>
      <c r="AY171" s="15" t="s">
        <v>137</v>
      </c>
      <c r="BE171" s="175">
        <f>IF(N171="základní",J171,0)</f>
        <v>995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5" t="s">
        <v>78</v>
      </c>
      <c r="BK171" s="175">
        <f>ROUND(I171*H171,2)</f>
        <v>995</v>
      </c>
      <c r="BL171" s="15" t="s">
        <v>201</v>
      </c>
      <c r="BM171" s="174" t="s">
        <v>652</v>
      </c>
    </row>
    <row r="172" s="12" customFormat="1" ht="25.92" customHeight="1">
      <c r="A172" s="12"/>
      <c r="B172" s="149"/>
      <c r="C172" s="12"/>
      <c r="D172" s="150" t="s">
        <v>69</v>
      </c>
      <c r="E172" s="151" t="s">
        <v>397</v>
      </c>
      <c r="F172" s="151" t="s">
        <v>103</v>
      </c>
      <c r="G172" s="12"/>
      <c r="H172" s="12"/>
      <c r="I172" s="12"/>
      <c r="J172" s="152">
        <f>BK172</f>
        <v>211470</v>
      </c>
      <c r="K172" s="12"/>
      <c r="L172" s="149"/>
      <c r="M172" s="153"/>
      <c r="N172" s="154"/>
      <c r="O172" s="154"/>
      <c r="P172" s="155">
        <f>SUM(P173:P178)</f>
        <v>346.44499999999999</v>
      </c>
      <c r="Q172" s="154"/>
      <c r="R172" s="155">
        <f>SUM(R173:R178)</f>
        <v>0</v>
      </c>
      <c r="S172" s="154"/>
      <c r="T172" s="156">
        <f>SUM(T173:T178)</f>
        <v>0.505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0" t="s">
        <v>78</v>
      </c>
      <c r="AT172" s="157" t="s">
        <v>69</v>
      </c>
      <c r="AU172" s="157" t="s">
        <v>70</v>
      </c>
      <c r="AY172" s="150" t="s">
        <v>137</v>
      </c>
      <c r="BK172" s="158">
        <f>SUM(BK173:BK178)</f>
        <v>211470</v>
      </c>
    </row>
    <row r="173" s="2" customFormat="1" ht="33" customHeight="1">
      <c r="A173" s="28"/>
      <c r="B173" s="161"/>
      <c r="C173" s="176" t="s">
        <v>339</v>
      </c>
      <c r="D173" s="176" t="s">
        <v>255</v>
      </c>
      <c r="E173" s="177" t="s">
        <v>399</v>
      </c>
      <c r="F173" s="178" t="s">
        <v>400</v>
      </c>
      <c r="G173" s="179" t="s">
        <v>143</v>
      </c>
      <c r="H173" s="180">
        <v>50</v>
      </c>
      <c r="I173" s="181">
        <v>102</v>
      </c>
      <c r="J173" s="181">
        <f>ROUND(I173*H173,2)</f>
        <v>5100</v>
      </c>
      <c r="K173" s="182"/>
      <c r="L173" s="29"/>
      <c r="M173" s="183" t="s">
        <v>1</v>
      </c>
      <c r="N173" s="184" t="s">
        <v>35</v>
      </c>
      <c r="O173" s="172">
        <v>0.27300000000000002</v>
      </c>
      <c r="P173" s="172">
        <f>O173*H173</f>
        <v>13.65</v>
      </c>
      <c r="Q173" s="172">
        <v>0</v>
      </c>
      <c r="R173" s="172">
        <f>Q173*H173</f>
        <v>0</v>
      </c>
      <c r="S173" s="172">
        <v>0.0080000000000000002</v>
      </c>
      <c r="T173" s="173">
        <f>S173*H173</f>
        <v>0.40000000000000002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4" t="s">
        <v>201</v>
      </c>
      <c r="AT173" s="174" t="s">
        <v>255</v>
      </c>
      <c r="AU173" s="174" t="s">
        <v>78</v>
      </c>
      <c r="AY173" s="15" t="s">
        <v>137</v>
      </c>
      <c r="BE173" s="175">
        <f>IF(N173="základní",J173,0)</f>
        <v>5100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5" t="s">
        <v>78</v>
      </c>
      <c r="BK173" s="175">
        <f>ROUND(I173*H173,2)</f>
        <v>5100</v>
      </c>
      <c r="BL173" s="15" t="s">
        <v>201</v>
      </c>
      <c r="BM173" s="174" t="s">
        <v>653</v>
      </c>
    </row>
    <row r="174" s="2" customFormat="1" ht="33" customHeight="1">
      <c r="A174" s="28"/>
      <c r="B174" s="161"/>
      <c r="C174" s="176" t="s">
        <v>343</v>
      </c>
      <c r="D174" s="176" t="s">
        <v>255</v>
      </c>
      <c r="E174" s="177" t="s">
        <v>403</v>
      </c>
      <c r="F174" s="178" t="s">
        <v>404</v>
      </c>
      <c r="G174" s="179" t="s">
        <v>143</v>
      </c>
      <c r="H174" s="180">
        <v>5</v>
      </c>
      <c r="I174" s="181">
        <v>390</v>
      </c>
      <c r="J174" s="181">
        <f>ROUND(I174*H174,2)</f>
        <v>1950</v>
      </c>
      <c r="K174" s="182"/>
      <c r="L174" s="29"/>
      <c r="M174" s="183" t="s">
        <v>1</v>
      </c>
      <c r="N174" s="184" t="s">
        <v>35</v>
      </c>
      <c r="O174" s="172">
        <v>1.04</v>
      </c>
      <c r="P174" s="172">
        <f>O174*H174</f>
        <v>5.2000000000000002</v>
      </c>
      <c r="Q174" s="172">
        <v>0</v>
      </c>
      <c r="R174" s="172">
        <f>Q174*H174</f>
        <v>0</v>
      </c>
      <c r="S174" s="172">
        <v>0.021000000000000001</v>
      </c>
      <c r="T174" s="173">
        <f>S174*H174</f>
        <v>0.10500000000000001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201</v>
      </c>
      <c r="AT174" s="174" t="s">
        <v>255</v>
      </c>
      <c r="AU174" s="174" t="s">
        <v>78</v>
      </c>
      <c r="AY174" s="15" t="s">
        <v>137</v>
      </c>
      <c r="BE174" s="175">
        <f>IF(N174="základní",J174,0)</f>
        <v>1950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78</v>
      </c>
      <c r="BK174" s="175">
        <f>ROUND(I174*H174,2)</f>
        <v>1950</v>
      </c>
      <c r="BL174" s="15" t="s">
        <v>201</v>
      </c>
      <c r="BM174" s="174" t="s">
        <v>654</v>
      </c>
    </row>
    <row r="175" s="2" customFormat="1" ht="24.15" customHeight="1">
      <c r="A175" s="28"/>
      <c r="B175" s="161"/>
      <c r="C175" s="176" t="s">
        <v>347</v>
      </c>
      <c r="D175" s="176" t="s">
        <v>255</v>
      </c>
      <c r="E175" s="177" t="s">
        <v>407</v>
      </c>
      <c r="F175" s="178" t="s">
        <v>408</v>
      </c>
      <c r="G175" s="179" t="s">
        <v>143</v>
      </c>
      <c r="H175" s="180">
        <v>100</v>
      </c>
      <c r="I175" s="181">
        <v>11.699999999999999</v>
      </c>
      <c r="J175" s="181">
        <f>ROUND(I175*H175,2)</f>
        <v>1170</v>
      </c>
      <c r="K175" s="182"/>
      <c r="L175" s="29"/>
      <c r="M175" s="183" t="s">
        <v>1</v>
      </c>
      <c r="N175" s="184" t="s">
        <v>35</v>
      </c>
      <c r="O175" s="172">
        <v>0.025999999999999999</v>
      </c>
      <c r="P175" s="172">
        <f>O175*H175</f>
        <v>2.6000000000000001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395</v>
      </c>
      <c r="AT175" s="174" t="s">
        <v>255</v>
      </c>
      <c r="AU175" s="174" t="s">
        <v>78</v>
      </c>
      <c r="AY175" s="15" t="s">
        <v>137</v>
      </c>
      <c r="BE175" s="175">
        <f>IF(N175="základní",J175,0)</f>
        <v>1170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78</v>
      </c>
      <c r="BK175" s="175">
        <f>ROUND(I175*H175,2)</f>
        <v>1170</v>
      </c>
      <c r="BL175" s="15" t="s">
        <v>395</v>
      </c>
      <c r="BM175" s="174" t="s">
        <v>655</v>
      </c>
    </row>
    <row r="176" s="2" customFormat="1" ht="24.15" customHeight="1">
      <c r="A176" s="28"/>
      <c r="B176" s="161"/>
      <c r="C176" s="176" t="s">
        <v>351</v>
      </c>
      <c r="D176" s="176" t="s">
        <v>255</v>
      </c>
      <c r="E176" s="177" t="s">
        <v>411</v>
      </c>
      <c r="F176" s="178" t="s">
        <v>412</v>
      </c>
      <c r="G176" s="179" t="s">
        <v>413</v>
      </c>
      <c r="H176" s="180">
        <v>0.5</v>
      </c>
      <c r="I176" s="181">
        <v>5220</v>
      </c>
      <c r="J176" s="181">
        <f>ROUND(I176*H176,2)</f>
        <v>2610</v>
      </c>
      <c r="K176" s="182"/>
      <c r="L176" s="29"/>
      <c r="M176" s="183" t="s">
        <v>1</v>
      </c>
      <c r="N176" s="184" t="s">
        <v>35</v>
      </c>
      <c r="O176" s="172">
        <v>9.9900000000000002</v>
      </c>
      <c r="P176" s="172">
        <f>O176*H176</f>
        <v>4.9950000000000001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4" t="s">
        <v>395</v>
      </c>
      <c r="AT176" s="174" t="s">
        <v>255</v>
      </c>
      <c r="AU176" s="174" t="s">
        <v>78</v>
      </c>
      <c r="AY176" s="15" t="s">
        <v>137</v>
      </c>
      <c r="BE176" s="175">
        <f>IF(N176="základní",J176,0)</f>
        <v>2610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5" t="s">
        <v>78</v>
      </c>
      <c r="BK176" s="175">
        <f>ROUND(I176*H176,2)</f>
        <v>2610</v>
      </c>
      <c r="BL176" s="15" t="s">
        <v>395</v>
      </c>
      <c r="BM176" s="174" t="s">
        <v>656</v>
      </c>
    </row>
    <row r="177" s="2" customFormat="1" ht="21.75" customHeight="1">
      <c r="A177" s="28"/>
      <c r="B177" s="161"/>
      <c r="C177" s="176" t="s">
        <v>355</v>
      </c>
      <c r="D177" s="176" t="s">
        <v>255</v>
      </c>
      <c r="E177" s="177" t="s">
        <v>416</v>
      </c>
      <c r="F177" s="178" t="s">
        <v>417</v>
      </c>
      <c r="G177" s="179" t="s">
        <v>418</v>
      </c>
      <c r="H177" s="180">
        <v>160</v>
      </c>
      <c r="I177" s="181">
        <v>680</v>
      </c>
      <c r="J177" s="181">
        <f>ROUND(I177*H177,2)</f>
        <v>108800</v>
      </c>
      <c r="K177" s="182"/>
      <c r="L177" s="29"/>
      <c r="M177" s="183" t="s">
        <v>1</v>
      </c>
      <c r="N177" s="184" t="s">
        <v>35</v>
      </c>
      <c r="O177" s="172">
        <v>1</v>
      </c>
      <c r="P177" s="172">
        <f>O177*H177</f>
        <v>160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4" t="s">
        <v>419</v>
      </c>
      <c r="AT177" s="174" t="s">
        <v>255</v>
      </c>
      <c r="AU177" s="174" t="s">
        <v>78</v>
      </c>
      <c r="AY177" s="15" t="s">
        <v>137</v>
      </c>
      <c r="BE177" s="175">
        <f>IF(N177="základní",J177,0)</f>
        <v>108800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5" t="s">
        <v>78</v>
      </c>
      <c r="BK177" s="175">
        <f>ROUND(I177*H177,2)</f>
        <v>108800</v>
      </c>
      <c r="BL177" s="15" t="s">
        <v>419</v>
      </c>
      <c r="BM177" s="174" t="s">
        <v>657</v>
      </c>
    </row>
    <row r="178" s="2" customFormat="1" ht="16.5" customHeight="1">
      <c r="A178" s="28"/>
      <c r="B178" s="161"/>
      <c r="C178" s="176" t="s">
        <v>359</v>
      </c>
      <c r="D178" s="176" t="s">
        <v>255</v>
      </c>
      <c r="E178" s="177" t="s">
        <v>422</v>
      </c>
      <c r="F178" s="178" t="s">
        <v>423</v>
      </c>
      <c r="G178" s="179" t="s">
        <v>418</v>
      </c>
      <c r="H178" s="180">
        <v>160</v>
      </c>
      <c r="I178" s="181">
        <v>574</v>
      </c>
      <c r="J178" s="181">
        <f>ROUND(I178*H178,2)</f>
        <v>91840</v>
      </c>
      <c r="K178" s="182"/>
      <c r="L178" s="29"/>
      <c r="M178" s="189" t="s">
        <v>1</v>
      </c>
      <c r="N178" s="190" t="s">
        <v>35</v>
      </c>
      <c r="O178" s="187">
        <v>1</v>
      </c>
      <c r="P178" s="187">
        <f>O178*H178</f>
        <v>160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419</v>
      </c>
      <c r="AT178" s="174" t="s">
        <v>255</v>
      </c>
      <c r="AU178" s="174" t="s">
        <v>78</v>
      </c>
      <c r="AY178" s="15" t="s">
        <v>137</v>
      </c>
      <c r="BE178" s="175">
        <f>IF(N178="základní",J178,0)</f>
        <v>91840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78</v>
      </c>
      <c r="BK178" s="175">
        <f>ROUND(I178*H178,2)</f>
        <v>91840</v>
      </c>
      <c r="BL178" s="15" t="s">
        <v>419</v>
      </c>
      <c r="BM178" s="174" t="s">
        <v>658</v>
      </c>
    </row>
    <row r="179" s="2" customFormat="1" ht="6.96" customHeight="1">
      <c r="A179" s="28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29"/>
      <c r="M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</row>
  </sheetData>
  <autoFilter ref="C119:K17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659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2695586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ROUND((SUM(BE120:BE178)),  2)</f>
        <v>2695586</v>
      </c>
      <c r="G33" s="28"/>
      <c r="H33" s="28"/>
      <c r="I33" s="118">
        <v>0.20999999999999999</v>
      </c>
      <c r="J33" s="117">
        <f>ROUND(((SUM(BE120:BE178))*I33),  2)</f>
        <v>566073.06000000006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ROUND((SUM(BF120:BF178)),  2)</f>
        <v>0</v>
      </c>
      <c r="G34" s="28"/>
      <c r="H34" s="28"/>
      <c r="I34" s="118">
        <v>0.14999999999999999</v>
      </c>
      <c r="J34" s="117">
        <f>ROUND(((SUM(BF120:BF178))*I34),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ROUND((SUM(BG120:BG178)),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ROUND((SUM(BH120:BH178)),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ROUND((SUM(BI120:BI178)),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3261659.0600000001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005 - ACS/EKV - Systém elektronické kontroly vstupu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J120</f>
        <v>2695586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113</v>
      </c>
      <c r="E97" s="132"/>
      <c r="F97" s="132"/>
      <c r="G97" s="132"/>
      <c r="H97" s="132"/>
      <c r="I97" s="132"/>
      <c r="J97" s="133">
        <f>J121</f>
        <v>1929886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119</v>
      </c>
      <c r="E98" s="132"/>
      <c r="F98" s="132"/>
      <c r="G98" s="132"/>
      <c r="H98" s="132"/>
      <c r="I98" s="132"/>
      <c r="J98" s="133">
        <f>J144</f>
        <v>161419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120</v>
      </c>
      <c r="E99" s="132"/>
      <c r="F99" s="132"/>
      <c r="G99" s="132"/>
      <c r="H99" s="132"/>
      <c r="I99" s="132"/>
      <c r="J99" s="133">
        <f>J153</f>
        <v>397935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121</v>
      </c>
      <c r="E100" s="132"/>
      <c r="F100" s="132"/>
      <c r="G100" s="132"/>
      <c r="H100" s="132"/>
      <c r="I100" s="132"/>
      <c r="J100" s="133">
        <f>J172</f>
        <v>206346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122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Novostavba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106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005 - ACS/EKV - Systém elektronické kontroly vstupu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123</v>
      </c>
      <c r="D119" s="141" t="s">
        <v>55</v>
      </c>
      <c r="E119" s="141" t="s">
        <v>51</v>
      </c>
      <c r="F119" s="141" t="s">
        <v>52</v>
      </c>
      <c r="G119" s="141" t="s">
        <v>124</v>
      </c>
      <c r="H119" s="141" t="s">
        <v>125</v>
      </c>
      <c r="I119" s="141" t="s">
        <v>126</v>
      </c>
      <c r="J119" s="142" t="s">
        <v>110</v>
      </c>
      <c r="K119" s="143" t="s">
        <v>127</v>
      </c>
      <c r="L119" s="144"/>
      <c r="M119" s="75" t="s">
        <v>1</v>
      </c>
      <c r="N119" s="76" t="s">
        <v>34</v>
      </c>
      <c r="O119" s="76" t="s">
        <v>128</v>
      </c>
      <c r="P119" s="76" t="s">
        <v>129</v>
      </c>
      <c r="Q119" s="76" t="s">
        <v>130</v>
      </c>
      <c r="R119" s="76" t="s">
        <v>131</v>
      </c>
      <c r="S119" s="76" t="s">
        <v>132</v>
      </c>
      <c r="T119" s="77" t="s">
        <v>133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134</v>
      </c>
      <c r="D120" s="28"/>
      <c r="E120" s="28"/>
      <c r="F120" s="28"/>
      <c r="G120" s="28"/>
      <c r="H120" s="28"/>
      <c r="I120" s="28"/>
      <c r="J120" s="145">
        <f>BK120</f>
        <v>2695586</v>
      </c>
      <c r="K120" s="28"/>
      <c r="L120" s="29"/>
      <c r="M120" s="78"/>
      <c r="N120" s="62"/>
      <c r="O120" s="79"/>
      <c r="P120" s="146">
        <f>P121+P144+P153+P172</f>
        <v>991.34699999999998</v>
      </c>
      <c r="Q120" s="79"/>
      <c r="R120" s="146">
        <f>R121+R144+R153+R172</f>
        <v>0.62130000000000007</v>
      </c>
      <c r="S120" s="79"/>
      <c r="T120" s="147">
        <f>T121+T144+T153+T172</f>
        <v>0.185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112</v>
      </c>
      <c r="BK120" s="148">
        <f>BK121+BK144+BK153+BK172</f>
        <v>2695586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135</v>
      </c>
      <c r="F121" s="151" t="s">
        <v>136</v>
      </c>
      <c r="G121" s="12"/>
      <c r="H121" s="12"/>
      <c r="I121" s="12"/>
      <c r="J121" s="152">
        <f>BK121</f>
        <v>1929886</v>
      </c>
      <c r="K121" s="12"/>
      <c r="L121" s="149"/>
      <c r="M121" s="153"/>
      <c r="N121" s="154"/>
      <c r="O121" s="154"/>
      <c r="P121" s="155">
        <f>SUM(P122:P143)</f>
        <v>0</v>
      </c>
      <c r="Q121" s="154"/>
      <c r="R121" s="155">
        <f>SUM(R122:R143)</f>
        <v>0.050000000000000003</v>
      </c>
      <c r="S121" s="154"/>
      <c r="T121" s="156">
        <f>SUM(T122:T143)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137</v>
      </c>
      <c r="BK121" s="158">
        <f>SUM(BK122:BK143)</f>
        <v>1929886</v>
      </c>
    </row>
    <row r="122" s="2" customFormat="1" ht="33" customHeight="1">
      <c r="A122" s="28"/>
      <c r="B122" s="161"/>
      <c r="C122" s="162" t="s">
        <v>78</v>
      </c>
      <c r="D122" s="162" t="s">
        <v>140</v>
      </c>
      <c r="E122" s="163" t="s">
        <v>660</v>
      </c>
      <c r="F122" s="164" t="s">
        <v>661</v>
      </c>
      <c r="G122" s="165" t="s">
        <v>143</v>
      </c>
      <c r="H122" s="166">
        <v>30</v>
      </c>
      <c r="I122" s="167">
        <v>9500</v>
      </c>
      <c r="J122" s="167">
        <f>ROUND(I122*H122,2)</f>
        <v>285000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285000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285000</v>
      </c>
      <c r="BL122" s="15" t="s">
        <v>145</v>
      </c>
      <c r="BM122" s="174" t="s">
        <v>662</v>
      </c>
    </row>
    <row r="123" s="2" customFormat="1" ht="33" customHeight="1">
      <c r="A123" s="28"/>
      <c r="B123" s="161"/>
      <c r="C123" s="162" t="s">
        <v>80</v>
      </c>
      <c r="D123" s="162" t="s">
        <v>140</v>
      </c>
      <c r="E123" s="163" t="s">
        <v>663</v>
      </c>
      <c r="F123" s="164" t="s">
        <v>664</v>
      </c>
      <c r="G123" s="165" t="s">
        <v>143</v>
      </c>
      <c r="H123" s="166">
        <v>4</v>
      </c>
      <c r="I123" s="167">
        <v>22500</v>
      </c>
      <c r="J123" s="167">
        <f>ROUND(I123*H123,2)</f>
        <v>90000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90000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90000</v>
      </c>
      <c r="BL123" s="15" t="s">
        <v>145</v>
      </c>
      <c r="BM123" s="174" t="s">
        <v>665</v>
      </c>
    </row>
    <row r="124" s="2" customFormat="1" ht="37.8" customHeight="1">
      <c r="A124" s="28"/>
      <c r="B124" s="161"/>
      <c r="C124" s="162" t="s">
        <v>150</v>
      </c>
      <c r="D124" s="162" t="s">
        <v>140</v>
      </c>
      <c r="E124" s="163" t="s">
        <v>666</v>
      </c>
      <c r="F124" s="164" t="s">
        <v>667</v>
      </c>
      <c r="G124" s="165" t="s">
        <v>143</v>
      </c>
      <c r="H124" s="166">
        <v>8</v>
      </c>
      <c r="I124" s="167">
        <v>12500</v>
      </c>
      <c r="J124" s="167">
        <f>ROUND(I124*H124,2)</f>
        <v>100000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144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100000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100000</v>
      </c>
      <c r="BL124" s="15" t="s">
        <v>145</v>
      </c>
      <c r="BM124" s="174" t="s">
        <v>668</v>
      </c>
    </row>
    <row r="125" s="2" customFormat="1" ht="44.25" customHeight="1">
      <c r="A125" s="28"/>
      <c r="B125" s="161"/>
      <c r="C125" s="162" t="s">
        <v>145</v>
      </c>
      <c r="D125" s="162" t="s">
        <v>140</v>
      </c>
      <c r="E125" s="163" t="s">
        <v>669</v>
      </c>
      <c r="F125" s="164" t="s">
        <v>670</v>
      </c>
      <c r="G125" s="165" t="s">
        <v>671</v>
      </c>
      <c r="H125" s="166">
        <v>10</v>
      </c>
      <c r="I125" s="167">
        <v>25500</v>
      </c>
      <c r="J125" s="167">
        <f>ROUND(I125*H125,2)</f>
        <v>255000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255000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255000</v>
      </c>
      <c r="BL125" s="15" t="s">
        <v>145</v>
      </c>
      <c r="BM125" s="174" t="s">
        <v>672</v>
      </c>
    </row>
    <row r="126" s="2" customFormat="1" ht="16.5" customHeight="1">
      <c r="A126" s="28"/>
      <c r="B126" s="161"/>
      <c r="C126" s="162" t="s">
        <v>157</v>
      </c>
      <c r="D126" s="162" t="s">
        <v>140</v>
      </c>
      <c r="E126" s="163" t="s">
        <v>673</v>
      </c>
      <c r="F126" s="164" t="s">
        <v>674</v>
      </c>
      <c r="G126" s="165" t="s">
        <v>143</v>
      </c>
      <c r="H126" s="166">
        <v>10</v>
      </c>
      <c r="I126" s="167">
        <v>1550</v>
      </c>
      <c r="J126" s="167">
        <f>ROUND(I126*H126,2)</f>
        <v>15500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15500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15500</v>
      </c>
      <c r="BL126" s="15" t="s">
        <v>145</v>
      </c>
      <c r="BM126" s="174" t="s">
        <v>675</v>
      </c>
    </row>
    <row r="127" s="2" customFormat="1" ht="16.5" customHeight="1">
      <c r="A127" s="28"/>
      <c r="B127" s="161"/>
      <c r="C127" s="162" t="s">
        <v>161</v>
      </c>
      <c r="D127" s="162" t="s">
        <v>140</v>
      </c>
      <c r="E127" s="163" t="s">
        <v>676</v>
      </c>
      <c r="F127" s="164" t="s">
        <v>677</v>
      </c>
      <c r="G127" s="165" t="s">
        <v>143</v>
      </c>
      <c r="H127" s="166">
        <v>10</v>
      </c>
      <c r="I127" s="167">
        <v>180</v>
      </c>
      <c r="J127" s="167">
        <f>ROUND(I127*H127,2)</f>
        <v>1800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1800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1800</v>
      </c>
      <c r="BL127" s="15" t="s">
        <v>145</v>
      </c>
      <c r="BM127" s="174" t="s">
        <v>678</v>
      </c>
    </row>
    <row r="128" s="2" customFormat="1" ht="16.5" customHeight="1">
      <c r="A128" s="28"/>
      <c r="B128" s="161"/>
      <c r="C128" s="162" t="s">
        <v>165</v>
      </c>
      <c r="D128" s="162" t="s">
        <v>140</v>
      </c>
      <c r="E128" s="163" t="s">
        <v>679</v>
      </c>
      <c r="F128" s="164" t="s">
        <v>680</v>
      </c>
      <c r="G128" s="165" t="s">
        <v>143</v>
      </c>
      <c r="H128" s="166">
        <v>10</v>
      </c>
      <c r="I128" s="167">
        <v>9500</v>
      </c>
      <c r="J128" s="167">
        <f>ROUND(I128*H128,2)</f>
        <v>95000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78</v>
      </c>
      <c r="AY128" s="15" t="s">
        <v>137</v>
      </c>
      <c r="BE128" s="175">
        <f>IF(N128="základní",J128,0)</f>
        <v>95000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95000</v>
      </c>
      <c r="BL128" s="15" t="s">
        <v>145</v>
      </c>
      <c r="BM128" s="174" t="s">
        <v>681</v>
      </c>
    </row>
    <row r="129" s="2" customFormat="1" ht="16.5" customHeight="1">
      <c r="A129" s="28"/>
      <c r="B129" s="161"/>
      <c r="C129" s="162" t="s">
        <v>144</v>
      </c>
      <c r="D129" s="162" t="s">
        <v>140</v>
      </c>
      <c r="E129" s="163" t="s">
        <v>682</v>
      </c>
      <c r="F129" s="164" t="s">
        <v>683</v>
      </c>
      <c r="G129" s="165" t="s">
        <v>143</v>
      </c>
      <c r="H129" s="166">
        <v>10</v>
      </c>
      <c r="I129" s="167">
        <v>7500</v>
      </c>
      <c r="J129" s="167">
        <f>ROUND(I129*H129,2)</f>
        <v>75000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75000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75000</v>
      </c>
      <c r="BL129" s="15" t="s">
        <v>145</v>
      </c>
      <c r="BM129" s="174" t="s">
        <v>684</v>
      </c>
    </row>
    <row r="130" s="2" customFormat="1" ht="21.75" customHeight="1">
      <c r="A130" s="28"/>
      <c r="B130" s="161"/>
      <c r="C130" s="162" t="s">
        <v>172</v>
      </c>
      <c r="D130" s="162" t="s">
        <v>140</v>
      </c>
      <c r="E130" s="163" t="s">
        <v>685</v>
      </c>
      <c r="F130" s="164" t="s">
        <v>686</v>
      </c>
      <c r="G130" s="165" t="s">
        <v>143</v>
      </c>
      <c r="H130" s="166">
        <v>200</v>
      </c>
      <c r="I130" s="167">
        <v>120</v>
      </c>
      <c r="J130" s="167">
        <f>ROUND(I130*H130,2)</f>
        <v>24000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78</v>
      </c>
      <c r="AY130" s="15" t="s">
        <v>137</v>
      </c>
      <c r="BE130" s="175">
        <f>IF(N130="základní",J130,0)</f>
        <v>24000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24000</v>
      </c>
      <c r="BL130" s="15" t="s">
        <v>145</v>
      </c>
      <c r="BM130" s="174" t="s">
        <v>687</v>
      </c>
    </row>
    <row r="131" s="2" customFormat="1" ht="16.5" customHeight="1">
      <c r="A131" s="28"/>
      <c r="B131" s="161"/>
      <c r="C131" s="162" t="s">
        <v>178</v>
      </c>
      <c r="D131" s="162" t="s">
        <v>140</v>
      </c>
      <c r="E131" s="163" t="s">
        <v>688</v>
      </c>
      <c r="F131" s="164" t="s">
        <v>689</v>
      </c>
      <c r="G131" s="165" t="s">
        <v>143</v>
      </c>
      <c r="H131" s="166">
        <v>1</v>
      </c>
      <c r="I131" s="167">
        <v>18750</v>
      </c>
      <c r="J131" s="167">
        <f>ROUND(I131*H131,2)</f>
        <v>18750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78</v>
      </c>
      <c r="AY131" s="15" t="s">
        <v>137</v>
      </c>
      <c r="BE131" s="175">
        <f>IF(N131="základní",J131,0)</f>
        <v>18750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18750</v>
      </c>
      <c r="BL131" s="15" t="s">
        <v>145</v>
      </c>
      <c r="BM131" s="174" t="s">
        <v>690</v>
      </c>
    </row>
    <row r="132" s="2" customFormat="1" ht="16.5" customHeight="1">
      <c r="A132" s="28"/>
      <c r="B132" s="161"/>
      <c r="C132" s="162" t="s">
        <v>182</v>
      </c>
      <c r="D132" s="162" t="s">
        <v>140</v>
      </c>
      <c r="E132" s="163" t="s">
        <v>691</v>
      </c>
      <c r="F132" s="164" t="s">
        <v>692</v>
      </c>
      <c r="G132" s="165" t="s">
        <v>143</v>
      </c>
      <c r="H132" s="166">
        <v>1</v>
      </c>
      <c r="I132" s="167">
        <v>22500</v>
      </c>
      <c r="J132" s="167">
        <f>ROUND(I132*H132,2)</f>
        <v>22500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144</v>
      </c>
      <c r="AT132" s="174" t="s">
        <v>140</v>
      </c>
      <c r="AU132" s="174" t="s">
        <v>78</v>
      </c>
      <c r="AY132" s="15" t="s">
        <v>137</v>
      </c>
      <c r="BE132" s="175">
        <f>IF(N132="základní",J132,0)</f>
        <v>22500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22500</v>
      </c>
      <c r="BL132" s="15" t="s">
        <v>145</v>
      </c>
      <c r="BM132" s="174" t="s">
        <v>693</v>
      </c>
    </row>
    <row r="133" s="2" customFormat="1" ht="24.15" customHeight="1">
      <c r="A133" s="28"/>
      <c r="B133" s="161"/>
      <c r="C133" s="162" t="s">
        <v>186</v>
      </c>
      <c r="D133" s="162" t="s">
        <v>140</v>
      </c>
      <c r="E133" s="163" t="s">
        <v>694</v>
      </c>
      <c r="F133" s="164" t="s">
        <v>695</v>
      </c>
      <c r="G133" s="165" t="s">
        <v>143</v>
      </c>
      <c r="H133" s="166">
        <v>1</v>
      </c>
      <c r="I133" s="167">
        <v>25000</v>
      </c>
      <c r="J133" s="167">
        <f>ROUND(I133*H133,2)</f>
        <v>25000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144</v>
      </c>
      <c r="AT133" s="174" t="s">
        <v>140</v>
      </c>
      <c r="AU133" s="174" t="s">
        <v>78</v>
      </c>
      <c r="AY133" s="15" t="s">
        <v>137</v>
      </c>
      <c r="BE133" s="175">
        <f>IF(N133="základní",J133,0)</f>
        <v>25000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25000</v>
      </c>
      <c r="BL133" s="15" t="s">
        <v>145</v>
      </c>
      <c r="BM133" s="174" t="s">
        <v>696</v>
      </c>
    </row>
    <row r="134" s="2" customFormat="1" ht="37.8" customHeight="1">
      <c r="A134" s="28"/>
      <c r="B134" s="161"/>
      <c r="C134" s="162" t="s">
        <v>190</v>
      </c>
      <c r="D134" s="162" t="s">
        <v>140</v>
      </c>
      <c r="E134" s="163" t="s">
        <v>697</v>
      </c>
      <c r="F134" s="164" t="s">
        <v>698</v>
      </c>
      <c r="G134" s="165" t="s">
        <v>143</v>
      </c>
      <c r="H134" s="166">
        <v>1</v>
      </c>
      <c r="I134" s="167">
        <v>50000</v>
      </c>
      <c r="J134" s="167">
        <f>ROUND(I134*H134,2)</f>
        <v>50000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144</v>
      </c>
      <c r="AT134" s="174" t="s">
        <v>140</v>
      </c>
      <c r="AU134" s="174" t="s">
        <v>78</v>
      </c>
      <c r="AY134" s="15" t="s">
        <v>137</v>
      </c>
      <c r="BE134" s="175">
        <f>IF(N134="základní",J134,0)</f>
        <v>50000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50000</v>
      </c>
      <c r="BL134" s="15" t="s">
        <v>145</v>
      </c>
      <c r="BM134" s="174" t="s">
        <v>699</v>
      </c>
    </row>
    <row r="135" s="2" customFormat="1" ht="24.15" customHeight="1">
      <c r="A135" s="28"/>
      <c r="B135" s="161"/>
      <c r="C135" s="162" t="s">
        <v>194</v>
      </c>
      <c r="D135" s="162" t="s">
        <v>140</v>
      </c>
      <c r="E135" s="163" t="s">
        <v>700</v>
      </c>
      <c r="F135" s="164" t="s">
        <v>701</v>
      </c>
      <c r="G135" s="165" t="s">
        <v>143</v>
      </c>
      <c r="H135" s="166">
        <v>30</v>
      </c>
      <c r="I135" s="167">
        <v>13560</v>
      </c>
      <c r="J135" s="167">
        <f>ROUND(I135*H135,2)</f>
        <v>406800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271</v>
      </c>
      <c r="AT135" s="174" t="s">
        <v>140</v>
      </c>
      <c r="AU135" s="174" t="s">
        <v>78</v>
      </c>
      <c r="AY135" s="15" t="s">
        <v>137</v>
      </c>
      <c r="BE135" s="175">
        <f>IF(N135="základní",J135,0)</f>
        <v>406800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406800</v>
      </c>
      <c r="BL135" s="15" t="s">
        <v>201</v>
      </c>
      <c r="BM135" s="174" t="s">
        <v>702</v>
      </c>
    </row>
    <row r="136" s="2" customFormat="1" ht="24.15" customHeight="1">
      <c r="A136" s="28"/>
      <c r="B136" s="161"/>
      <c r="C136" s="162" t="s">
        <v>8</v>
      </c>
      <c r="D136" s="162" t="s">
        <v>140</v>
      </c>
      <c r="E136" s="163" t="s">
        <v>703</v>
      </c>
      <c r="F136" s="164" t="s">
        <v>704</v>
      </c>
      <c r="G136" s="165" t="s">
        <v>143</v>
      </c>
      <c r="H136" s="166">
        <v>30</v>
      </c>
      <c r="I136" s="167">
        <v>1200</v>
      </c>
      <c r="J136" s="167">
        <f>ROUND(I136*H136,2)</f>
        <v>36000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271</v>
      </c>
      <c r="AT136" s="174" t="s">
        <v>140</v>
      </c>
      <c r="AU136" s="174" t="s">
        <v>78</v>
      </c>
      <c r="AY136" s="15" t="s">
        <v>137</v>
      </c>
      <c r="BE136" s="175">
        <f>IF(N136="základní",J136,0)</f>
        <v>36000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36000</v>
      </c>
      <c r="BL136" s="15" t="s">
        <v>201</v>
      </c>
      <c r="BM136" s="174" t="s">
        <v>705</v>
      </c>
    </row>
    <row r="137" s="2" customFormat="1" ht="24.15" customHeight="1">
      <c r="A137" s="28"/>
      <c r="B137" s="161"/>
      <c r="C137" s="162" t="s">
        <v>201</v>
      </c>
      <c r="D137" s="162" t="s">
        <v>140</v>
      </c>
      <c r="E137" s="163" t="s">
        <v>706</v>
      </c>
      <c r="F137" s="164" t="s">
        <v>707</v>
      </c>
      <c r="G137" s="165" t="s">
        <v>143</v>
      </c>
      <c r="H137" s="166">
        <v>30</v>
      </c>
      <c r="I137" s="167">
        <v>670</v>
      </c>
      <c r="J137" s="167">
        <f>ROUND(I137*H137,2)</f>
        <v>20100</v>
      </c>
      <c r="K137" s="168"/>
      <c r="L137" s="169"/>
      <c r="M137" s="170" t="s">
        <v>1</v>
      </c>
      <c r="N137" s="171" t="s">
        <v>35</v>
      </c>
      <c r="O137" s="172">
        <v>0</v>
      </c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271</v>
      </c>
      <c r="AT137" s="174" t="s">
        <v>140</v>
      </c>
      <c r="AU137" s="174" t="s">
        <v>78</v>
      </c>
      <c r="AY137" s="15" t="s">
        <v>137</v>
      </c>
      <c r="BE137" s="175">
        <f>IF(N137="základní",J137,0)</f>
        <v>20100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20100</v>
      </c>
      <c r="BL137" s="15" t="s">
        <v>201</v>
      </c>
      <c r="BM137" s="174" t="s">
        <v>708</v>
      </c>
    </row>
    <row r="138" s="2" customFormat="1" ht="24.15" customHeight="1">
      <c r="A138" s="28"/>
      <c r="B138" s="161"/>
      <c r="C138" s="162" t="s">
        <v>205</v>
      </c>
      <c r="D138" s="162" t="s">
        <v>140</v>
      </c>
      <c r="E138" s="163" t="s">
        <v>709</v>
      </c>
      <c r="F138" s="164" t="s">
        <v>710</v>
      </c>
      <c r="G138" s="165" t="s">
        <v>143</v>
      </c>
      <c r="H138" s="166">
        <v>30</v>
      </c>
      <c r="I138" s="167">
        <v>400</v>
      </c>
      <c r="J138" s="167">
        <f>ROUND(I138*H138,2)</f>
        <v>12000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271</v>
      </c>
      <c r="AT138" s="174" t="s">
        <v>140</v>
      </c>
      <c r="AU138" s="174" t="s">
        <v>78</v>
      </c>
      <c r="AY138" s="15" t="s">
        <v>137</v>
      </c>
      <c r="BE138" s="175">
        <f>IF(N138="základní",J138,0)</f>
        <v>12000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12000</v>
      </c>
      <c r="BL138" s="15" t="s">
        <v>201</v>
      </c>
      <c r="BM138" s="174" t="s">
        <v>711</v>
      </c>
    </row>
    <row r="139" s="2" customFormat="1" ht="24.15" customHeight="1">
      <c r="A139" s="28"/>
      <c r="B139" s="161"/>
      <c r="C139" s="162" t="s">
        <v>209</v>
      </c>
      <c r="D139" s="162" t="s">
        <v>140</v>
      </c>
      <c r="E139" s="163" t="s">
        <v>712</v>
      </c>
      <c r="F139" s="164" t="s">
        <v>713</v>
      </c>
      <c r="G139" s="165" t="s">
        <v>143</v>
      </c>
      <c r="H139" s="166">
        <v>30</v>
      </c>
      <c r="I139" s="167">
        <v>3800</v>
      </c>
      <c r="J139" s="167">
        <f>ROUND(I139*H139,2)</f>
        <v>114000</v>
      </c>
      <c r="K139" s="168"/>
      <c r="L139" s="169"/>
      <c r="M139" s="170" t="s">
        <v>1</v>
      </c>
      <c r="N139" s="171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271</v>
      </c>
      <c r="AT139" s="174" t="s">
        <v>140</v>
      </c>
      <c r="AU139" s="174" t="s">
        <v>78</v>
      </c>
      <c r="AY139" s="15" t="s">
        <v>137</v>
      </c>
      <c r="BE139" s="175">
        <f>IF(N139="základní",J139,0)</f>
        <v>114000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114000</v>
      </c>
      <c r="BL139" s="15" t="s">
        <v>201</v>
      </c>
      <c r="BM139" s="174" t="s">
        <v>714</v>
      </c>
    </row>
    <row r="140" s="2" customFormat="1" ht="24.15" customHeight="1">
      <c r="A140" s="28"/>
      <c r="B140" s="161"/>
      <c r="C140" s="162" t="s">
        <v>213</v>
      </c>
      <c r="D140" s="162" t="s">
        <v>140</v>
      </c>
      <c r="E140" s="163" t="s">
        <v>535</v>
      </c>
      <c r="F140" s="164" t="s">
        <v>536</v>
      </c>
      <c r="G140" s="165" t="s">
        <v>143</v>
      </c>
      <c r="H140" s="166">
        <v>10</v>
      </c>
      <c r="I140" s="167">
        <v>2477</v>
      </c>
      <c r="J140" s="167">
        <f>ROUND(I140*H140,2)</f>
        <v>24770</v>
      </c>
      <c r="K140" s="168"/>
      <c r="L140" s="169"/>
      <c r="M140" s="170" t="s">
        <v>1</v>
      </c>
      <c r="N140" s="171" t="s">
        <v>35</v>
      </c>
      <c r="O140" s="172">
        <v>0</v>
      </c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271</v>
      </c>
      <c r="AT140" s="174" t="s">
        <v>140</v>
      </c>
      <c r="AU140" s="174" t="s">
        <v>78</v>
      </c>
      <c r="AY140" s="15" t="s">
        <v>137</v>
      </c>
      <c r="BE140" s="175">
        <f>IF(N140="základní",J140,0)</f>
        <v>24770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24770</v>
      </c>
      <c r="BL140" s="15" t="s">
        <v>201</v>
      </c>
      <c r="BM140" s="174" t="s">
        <v>715</v>
      </c>
    </row>
    <row r="141" s="2" customFormat="1" ht="21.75" customHeight="1">
      <c r="A141" s="28"/>
      <c r="B141" s="161"/>
      <c r="C141" s="162" t="s">
        <v>219</v>
      </c>
      <c r="D141" s="162" t="s">
        <v>140</v>
      </c>
      <c r="E141" s="163" t="s">
        <v>538</v>
      </c>
      <c r="F141" s="164" t="s">
        <v>539</v>
      </c>
      <c r="G141" s="165" t="s">
        <v>143</v>
      </c>
      <c r="H141" s="166">
        <v>10</v>
      </c>
      <c r="I141" s="167">
        <v>1070</v>
      </c>
      <c r="J141" s="167">
        <f>ROUND(I141*H141,2)</f>
        <v>10700</v>
      </c>
      <c r="K141" s="168"/>
      <c r="L141" s="169"/>
      <c r="M141" s="170" t="s">
        <v>1</v>
      </c>
      <c r="N141" s="171" t="s">
        <v>35</v>
      </c>
      <c r="O141" s="172">
        <v>0</v>
      </c>
      <c r="P141" s="172">
        <f>O141*H141</f>
        <v>0</v>
      </c>
      <c r="Q141" s="172">
        <v>0.0050000000000000001</v>
      </c>
      <c r="R141" s="172">
        <f>Q141*H141</f>
        <v>0.050000000000000003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271</v>
      </c>
      <c r="AT141" s="174" t="s">
        <v>140</v>
      </c>
      <c r="AU141" s="174" t="s">
        <v>78</v>
      </c>
      <c r="AY141" s="15" t="s">
        <v>137</v>
      </c>
      <c r="BE141" s="175">
        <f>IF(N141="základní",J141,0)</f>
        <v>10700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10700</v>
      </c>
      <c r="BL141" s="15" t="s">
        <v>201</v>
      </c>
      <c r="BM141" s="174" t="s">
        <v>716</v>
      </c>
    </row>
    <row r="142" s="2" customFormat="1" ht="24.15" customHeight="1">
      <c r="A142" s="28"/>
      <c r="B142" s="161"/>
      <c r="C142" s="162" t="s">
        <v>7</v>
      </c>
      <c r="D142" s="162" t="s">
        <v>140</v>
      </c>
      <c r="E142" s="163" t="s">
        <v>717</v>
      </c>
      <c r="F142" s="164" t="s">
        <v>718</v>
      </c>
      <c r="G142" s="165" t="s">
        <v>143</v>
      </c>
      <c r="H142" s="166">
        <v>2</v>
      </c>
      <c r="I142" s="167">
        <v>98983</v>
      </c>
      <c r="J142" s="167">
        <f>ROUND(I142*H142,2)</f>
        <v>197966</v>
      </c>
      <c r="K142" s="168"/>
      <c r="L142" s="169"/>
      <c r="M142" s="170" t="s">
        <v>1</v>
      </c>
      <c r="N142" s="171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271</v>
      </c>
      <c r="AT142" s="174" t="s">
        <v>140</v>
      </c>
      <c r="AU142" s="174" t="s">
        <v>78</v>
      </c>
      <c r="AY142" s="15" t="s">
        <v>137</v>
      </c>
      <c r="BE142" s="175">
        <f>IF(N142="základní",J142,0)</f>
        <v>197966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197966</v>
      </c>
      <c r="BL142" s="15" t="s">
        <v>201</v>
      </c>
      <c r="BM142" s="174" t="s">
        <v>719</v>
      </c>
    </row>
    <row r="143" s="2" customFormat="1" ht="16.5" customHeight="1">
      <c r="A143" s="28"/>
      <c r="B143" s="161"/>
      <c r="C143" s="162" t="s">
        <v>228</v>
      </c>
      <c r="D143" s="162" t="s">
        <v>140</v>
      </c>
      <c r="E143" s="163" t="s">
        <v>720</v>
      </c>
      <c r="F143" s="164" t="s">
        <v>721</v>
      </c>
      <c r="G143" s="165" t="s">
        <v>143</v>
      </c>
      <c r="H143" s="166">
        <v>2</v>
      </c>
      <c r="I143" s="167">
        <v>25000</v>
      </c>
      <c r="J143" s="167">
        <f>ROUND(I143*H143,2)</f>
        <v>50000</v>
      </c>
      <c r="K143" s="168"/>
      <c r="L143" s="169"/>
      <c r="M143" s="170" t="s">
        <v>1</v>
      </c>
      <c r="N143" s="171" t="s">
        <v>35</v>
      </c>
      <c r="O143" s="172">
        <v>0</v>
      </c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271</v>
      </c>
      <c r="AT143" s="174" t="s">
        <v>140</v>
      </c>
      <c r="AU143" s="174" t="s">
        <v>78</v>
      </c>
      <c r="AY143" s="15" t="s">
        <v>137</v>
      </c>
      <c r="BE143" s="175">
        <f>IF(N143="základní",J143,0)</f>
        <v>50000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50000</v>
      </c>
      <c r="BL143" s="15" t="s">
        <v>201</v>
      </c>
      <c r="BM143" s="174" t="s">
        <v>722</v>
      </c>
    </row>
    <row r="144" s="12" customFormat="1" ht="25.92" customHeight="1">
      <c r="A144" s="12"/>
      <c r="B144" s="149"/>
      <c r="C144" s="12"/>
      <c r="D144" s="150" t="s">
        <v>69</v>
      </c>
      <c r="E144" s="151" t="s">
        <v>252</v>
      </c>
      <c r="F144" s="151" t="s">
        <v>253</v>
      </c>
      <c r="G144" s="12"/>
      <c r="H144" s="12"/>
      <c r="I144" s="12"/>
      <c r="J144" s="152">
        <f>BK144</f>
        <v>161419</v>
      </c>
      <c r="K144" s="12"/>
      <c r="L144" s="149"/>
      <c r="M144" s="153"/>
      <c r="N144" s="154"/>
      <c r="O144" s="154"/>
      <c r="P144" s="155">
        <f>SUM(P145:P152)</f>
        <v>189.69999999999996</v>
      </c>
      <c r="Q144" s="154"/>
      <c r="R144" s="155">
        <f>SUM(R145:R152)</f>
        <v>0</v>
      </c>
      <c r="S144" s="154"/>
      <c r="T144" s="156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0" t="s">
        <v>78</v>
      </c>
      <c r="AT144" s="157" t="s">
        <v>69</v>
      </c>
      <c r="AU144" s="157" t="s">
        <v>70</v>
      </c>
      <c r="AY144" s="150" t="s">
        <v>137</v>
      </c>
      <c r="BK144" s="158">
        <f>SUM(BK145:BK152)</f>
        <v>161419</v>
      </c>
    </row>
    <row r="145" s="2" customFormat="1" ht="21.75" customHeight="1">
      <c r="A145" s="28"/>
      <c r="B145" s="161"/>
      <c r="C145" s="176" t="s">
        <v>232</v>
      </c>
      <c r="D145" s="176" t="s">
        <v>255</v>
      </c>
      <c r="E145" s="177" t="s">
        <v>723</v>
      </c>
      <c r="F145" s="178" t="s">
        <v>724</v>
      </c>
      <c r="G145" s="179" t="s">
        <v>143</v>
      </c>
      <c r="H145" s="180">
        <v>50</v>
      </c>
      <c r="I145" s="181">
        <v>1140</v>
      </c>
      <c r="J145" s="181">
        <f>ROUND(I145*H145,2)</f>
        <v>57000</v>
      </c>
      <c r="K145" s="182"/>
      <c r="L145" s="29"/>
      <c r="M145" s="183" t="s">
        <v>1</v>
      </c>
      <c r="N145" s="184" t="s">
        <v>35</v>
      </c>
      <c r="O145" s="172">
        <v>1.3400000000000001</v>
      </c>
      <c r="P145" s="172">
        <f>O145*H145</f>
        <v>67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201</v>
      </c>
      <c r="AT145" s="174" t="s">
        <v>255</v>
      </c>
      <c r="AU145" s="174" t="s">
        <v>78</v>
      </c>
      <c r="AY145" s="15" t="s">
        <v>137</v>
      </c>
      <c r="BE145" s="175">
        <f>IF(N145="základní",J145,0)</f>
        <v>57000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57000</v>
      </c>
      <c r="BL145" s="15" t="s">
        <v>201</v>
      </c>
      <c r="BM145" s="174" t="s">
        <v>725</v>
      </c>
    </row>
    <row r="146" s="2" customFormat="1" ht="24.15" customHeight="1">
      <c r="A146" s="28"/>
      <c r="B146" s="161"/>
      <c r="C146" s="176" t="s">
        <v>236</v>
      </c>
      <c r="D146" s="176" t="s">
        <v>255</v>
      </c>
      <c r="E146" s="177" t="s">
        <v>726</v>
      </c>
      <c r="F146" s="178" t="s">
        <v>727</v>
      </c>
      <c r="G146" s="179" t="s">
        <v>143</v>
      </c>
      <c r="H146" s="180">
        <v>200</v>
      </c>
      <c r="I146" s="181">
        <v>4.2599999999999998</v>
      </c>
      <c r="J146" s="181">
        <f>ROUND(I146*H146,2)</f>
        <v>852</v>
      </c>
      <c r="K146" s="182"/>
      <c r="L146" s="29"/>
      <c r="M146" s="183" t="s">
        <v>1</v>
      </c>
      <c r="N146" s="184" t="s">
        <v>35</v>
      </c>
      <c r="O146" s="172">
        <v>0.0050000000000000001</v>
      </c>
      <c r="P146" s="172">
        <f>O146*H146</f>
        <v>1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201</v>
      </c>
      <c r="AT146" s="174" t="s">
        <v>255</v>
      </c>
      <c r="AU146" s="174" t="s">
        <v>78</v>
      </c>
      <c r="AY146" s="15" t="s">
        <v>137</v>
      </c>
      <c r="BE146" s="175">
        <f>IF(N146="základní",J146,0)</f>
        <v>852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852</v>
      </c>
      <c r="BL146" s="15" t="s">
        <v>201</v>
      </c>
      <c r="BM146" s="174" t="s">
        <v>728</v>
      </c>
    </row>
    <row r="147" s="2" customFormat="1" ht="24.15" customHeight="1">
      <c r="A147" s="28"/>
      <c r="B147" s="161"/>
      <c r="C147" s="176" t="s">
        <v>240</v>
      </c>
      <c r="D147" s="176" t="s">
        <v>255</v>
      </c>
      <c r="E147" s="177" t="s">
        <v>729</v>
      </c>
      <c r="F147" s="178" t="s">
        <v>730</v>
      </c>
      <c r="G147" s="179" t="s">
        <v>143</v>
      </c>
      <c r="H147" s="180">
        <v>15</v>
      </c>
      <c r="I147" s="181">
        <v>4510</v>
      </c>
      <c r="J147" s="181">
        <f>ROUND(I147*H147,2)</f>
        <v>67650</v>
      </c>
      <c r="K147" s="182"/>
      <c r="L147" s="29"/>
      <c r="M147" s="183" t="s">
        <v>1</v>
      </c>
      <c r="N147" s="184" t="s">
        <v>35</v>
      </c>
      <c r="O147" s="172">
        <v>5.2999999999999998</v>
      </c>
      <c r="P147" s="172">
        <f>O147*H147</f>
        <v>79.5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201</v>
      </c>
      <c r="AT147" s="174" t="s">
        <v>255</v>
      </c>
      <c r="AU147" s="174" t="s">
        <v>78</v>
      </c>
      <c r="AY147" s="15" t="s">
        <v>137</v>
      </c>
      <c r="BE147" s="175">
        <f>IF(N147="základní",J147,0)</f>
        <v>67650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67650</v>
      </c>
      <c r="BL147" s="15" t="s">
        <v>201</v>
      </c>
      <c r="BM147" s="174" t="s">
        <v>731</v>
      </c>
    </row>
    <row r="148" s="2" customFormat="1" ht="24.15" customHeight="1">
      <c r="A148" s="28"/>
      <c r="B148" s="161"/>
      <c r="C148" s="176" t="s">
        <v>244</v>
      </c>
      <c r="D148" s="176" t="s">
        <v>255</v>
      </c>
      <c r="E148" s="177" t="s">
        <v>732</v>
      </c>
      <c r="F148" s="178" t="s">
        <v>733</v>
      </c>
      <c r="G148" s="179" t="s">
        <v>143</v>
      </c>
      <c r="H148" s="180">
        <v>1</v>
      </c>
      <c r="I148" s="181">
        <v>937</v>
      </c>
      <c r="J148" s="181">
        <f>ROUND(I148*H148,2)</f>
        <v>937</v>
      </c>
      <c r="K148" s="182"/>
      <c r="L148" s="29"/>
      <c r="M148" s="183" t="s">
        <v>1</v>
      </c>
      <c r="N148" s="184" t="s">
        <v>35</v>
      </c>
      <c r="O148" s="172">
        <v>1.1000000000000001</v>
      </c>
      <c r="P148" s="172">
        <f>O148*H148</f>
        <v>1.1000000000000001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201</v>
      </c>
      <c r="AT148" s="174" t="s">
        <v>255</v>
      </c>
      <c r="AU148" s="174" t="s">
        <v>78</v>
      </c>
      <c r="AY148" s="15" t="s">
        <v>137</v>
      </c>
      <c r="BE148" s="175">
        <f>IF(N148="základní",J148,0)</f>
        <v>937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78</v>
      </c>
      <c r="BK148" s="175">
        <f>ROUND(I148*H148,2)</f>
        <v>937</v>
      </c>
      <c r="BL148" s="15" t="s">
        <v>201</v>
      </c>
      <c r="BM148" s="174" t="s">
        <v>734</v>
      </c>
    </row>
    <row r="149" s="2" customFormat="1" ht="24.15" customHeight="1">
      <c r="A149" s="28"/>
      <c r="B149" s="161"/>
      <c r="C149" s="176" t="s">
        <v>248</v>
      </c>
      <c r="D149" s="176" t="s">
        <v>255</v>
      </c>
      <c r="E149" s="177" t="s">
        <v>735</v>
      </c>
      <c r="F149" s="178" t="s">
        <v>736</v>
      </c>
      <c r="G149" s="179" t="s">
        <v>143</v>
      </c>
      <c r="H149" s="180">
        <v>50</v>
      </c>
      <c r="I149" s="181">
        <v>383</v>
      </c>
      <c r="J149" s="181">
        <f>ROUND(I149*H149,2)</f>
        <v>19150</v>
      </c>
      <c r="K149" s="182"/>
      <c r="L149" s="29"/>
      <c r="M149" s="183" t="s">
        <v>1</v>
      </c>
      <c r="N149" s="184" t="s">
        <v>35</v>
      </c>
      <c r="O149" s="172">
        <v>0.45000000000000001</v>
      </c>
      <c r="P149" s="172">
        <f>O149*H149</f>
        <v>22.5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201</v>
      </c>
      <c r="AT149" s="174" t="s">
        <v>255</v>
      </c>
      <c r="AU149" s="174" t="s">
        <v>78</v>
      </c>
      <c r="AY149" s="15" t="s">
        <v>137</v>
      </c>
      <c r="BE149" s="175">
        <f>IF(N149="základní",J149,0)</f>
        <v>19150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19150</v>
      </c>
      <c r="BL149" s="15" t="s">
        <v>201</v>
      </c>
      <c r="BM149" s="174" t="s">
        <v>737</v>
      </c>
    </row>
    <row r="150" s="2" customFormat="1" ht="37.8" customHeight="1">
      <c r="A150" s="28"/>
      <c r="B150" s="161"/>
      <c r="C150" s="176" t="s">
        <v>254</v>
      </c>
      <c r="D150" s="176" t="s">
        <v>255</v>
      </c>
      <c r="E150" s="177" t="s">
        <v>738</v>
      </c>
      <c r="F150" s="178" t="s">
        <v>739</v>
      </c>
      <c r="G150" s="179" t="s">
        <v>143</v>
      </c>
      <c r="H150" s="180">
        <v>10</v>
      </c>
      <c r="I150" s="181">
        <v>698</v>
      </c>
      <c r="J150" s="181">
        <f>ROUND(I150*H150,2)</f>
        <v>6980</v>
      </c>
      <c r="K150" s="182"/>
      <c r="L150" s="29"/>
      <c r="M150" s="183" t="s">
        <v>1</v>
      </c>
      <c r="N150" s="184" t="s">
        <v>35</v>
      </c>
      <c r="O150" s="172">
        <v>0.81999999999999995</v>
      </c>
      <c r="P150" s="172">
        <f>O150*H150</f>
        <v>8.1999999999999993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201</v>
      </c>
      <c r="AT150" s="174" t="s">
        <v>255</v>
      </c>
      <c r="AU150" s="174" t="s">
        <v>78</v>
      </c>
      <c r="AY150" s="15" t="s">
        <v>137</v>
      </c>
      <c r="BE150" s="175">
        <f>IF(N150="základní",J150,0)</f>
        <v>6980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6980</v>
      </c>
      <c r="BL150" s="15" t="s">
        <v>201</v>
      </c>
      <c r="BM150" s="174" t="s">
        <v>740</v>
      </c>
    </row>
    <row r="151" s="2" customFormat="1" ht="21.75" customHeight="1">
      <c r="A151" s="28"/>
      <c r="B151" s="161"/>
      <c r="C151" s="176" t="s">
        <v>259</v>
      </c>
      <c r="D151" s="176" t="s">
        <v>255</v>
      </c>
      <c r="E151" s="177" t="s">
        <v>741</v>
      </c>
      <c r="F151" s="178" t="s">
        <v>742</v>
      </c>
      <c r="G151" s="179" t="s">
        <v>143</v>
      </c>
      <c r="H151" s="180">
        <v>1</v>
      </c>
      <c r="I151" s="181">
        <v>4000</v>
      </c>
      <c r="J151" s="181">
        <f>ROUND(I151*H151,2)</f>
        <v>4000</v>
      </c>
      <c r="K151" s="182"/>
      <c r="L151" s="29"/>
      <c r="M151" s="183" t="s">
        <v>1</v>
      </c>
      <c r="N151" s="184" t="s">
        <v>35</v>
      </c>
      <c r="O151" s="172">
        <v>4.7000000000000002</v>
      </c>
      <c r="P151" s="172">
        <f>O151*H151</f>
        <v>4.7000000000000002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201</v>
      </c>
      <c r="AT151" s="174" t="s">
        <v>255</v>
      </c>
      <c r="AU151" s="174" t="s">
        <v>78</v>
      </c>
      <c r="AY151" s="15" t="s">
        <v>137</v>
      </c>
      <c r="BE151" s="175">
        <f>IF(N151="základní",J151,0)</f>
        <v>4000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78</v>
      </c>
      <c r="BK151" s="175">
        <f>ROUND(I151*H151,2)</f>
        <v>4000</v>
      </c>
      <c r="BL151" s="15" t="s">
        <v>201</v>
      </c>
      <c r="BM151" s="174" t="s">
        <v>743</v>
      </c>
    </row>
    <row r="152" s="2" customFormat="1" ht="16.5" customHeight="1">
      <c r="A152" s="28"/>
      <c r="B152" s="161"/>
      <c r="C152" s="176" t="s">
        <v>263</v>
      </c>
      <c r="D152" s="176" t="s">
        <v>255</v>
      </c>
      <c r="E152" s="177" t="s">
        <v>744</v>
      </c>
      <c r="F152" s="178" t="s">
        <v>745</v>
      </c>
      <c r="G152" s="179" t="s">
        <v>143</v>
      </c>
      <c r="H152" s="180">
        <v>1</v>
      </c>
      <c r="I152" s="181">
        <v>4850</v>
      </c>
      <c r="J152" s="181">
        <f>ROUND(I152*H152,2)</f>
        <v>4850</v>
      </c>
      <c r="K152" s="182"/>
      <c r="L152" s="29"/>
      <c r="M152" s="183" t="s">
        <v>1</v>
      </c>
      <c r="N152" s="184" t="s">
        <v>35</v>
      </c>
      <c r="O152" s="172">
        <v>5.7000000000000002</v>
      </c>
      <c r="P152" s="172">
        <f>O152*H152</f>
        <v>5.7000000000000002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201</v>
      </c>
      <c r="AT152" s="174" t="s">
        <v>255</v>
      </c>
      <c r="AU152" s="174" t="s">
        <v>78</v>
      </c>
      <c r="AY152" s="15" t="s">
        <v>137</v>
      </c>
      <c r="BE152" s="175">
        <f>IF(N152="základní",J152,0)</f>
        <v>4850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4850</v>
      </c>
      <c r="BL152" s="15" t="s">
        <v>201</v>
      </c>
      <c r="BM152" s="174" t="s">
        <v>746</v>
      </c>
    </row>
    <row r="153" s="12" customFormat="1" ht="25.92" customHeight="1">
      <c r="A153" s="12"/>
      <c r="B153" s="149"/>
      <c r="C153" s="12"/>
      <c r="D153" s="150" t="s">
        <v>69</v>
      </c>
      <c r="E153" s="151" t="s">
        <v>308</v>
      </c>
      <c r="F153" s="151" t="s">
        <v>309</v>
      </c>
      <c r="G153" s="12"/>
      <c r="H153" s="12"/>
      <c r="I153" s="12"/>
      <c r="J153" s="152">
        <f>BK153</f>
        <v>397935</v>
      </c>
      <c r="K153" s="12"/>
      <c r="L153" s="149"/>
      <c r="M153" s="153"/>
      <c r="N153" s="154"/>
      <c r="O153" s="154"/>
      <c r="P153" s="155">
        <f>SUM(P154:P171)</f>
        <v>468.12</v>
      </c>
      <c r="Q153" s="154"/>
      <c r="R153" s="155">
        <f>SUM(R154:R171)</f>
        <v>0.57130000000000003</v>
      </c>
      <c r="S153" s="154"/>
      <c r="T153" s="156">
        <f>SUM(T154:T171)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0" t="s">
        <v>78</v>
      </c>
      <c r="AT153" s="157" t="s">
        <v>69</v>
      </c>
      <c r="AU153" s="157" t="s">
        <v>70</v>
      </c>
      <c r="AY153" s="150" t="s">
        <v>137</v>
      </c>
      <c r="BK153" s="158">
        <f>SUM(BK154:BK171)</f>
        <v>397935</v>
      </c>
    </row>
    <row r="154" s="2" customFormat="1" ht="37.8" customHeight="1">
      <c r="A154" s="28"/>
      <c r="B154" s="161"/>
      <c r="C154" s="162" t="s">
        <v>267</v>
      </c>
      <c r="D154" s="162" t="s">
        <v>140</v>
      </c>
      <c r="E154" s="163" t="s">
        <v>622</v>
      </c>
      <c r="F154" s="164" t="s">
        <v>623</v>
      </c>
      <c r="G154" s="165" t="s">
        <v>313</v>
      </c>
      <c r="H154" s="166">
        <v>1500</v>
      </c>
      <c r="I154" s="167">
        <v>17.699999999999999</v>
      </c>
      <c r="J154" s="167">
        <f>ROUND(I154*H154,2)</f>
        <v>26550</v>
      </c>
      <c r="K154" s="168"/>
      <c r="L154" s="169"/>
      <c r="M154" s="170" t="s">
        <v>1</v>
      </c>
      <c r="N154" s="171" t="s">
        <v>35</v>
      </c>
      <c r="O154" s="172">
        <v>0</v>
      </c>
      <c r="P154" s="172">
        <f>O154*H154</f>
        <v>0</v>
      </c>
      <c r="Q154" s="172">
        <v>5.0000000000000002E-05</v>
      </c>
      <c r="R154" s="172">
        <f>Q154*H154</f>
        <v>0.074999999999999997</v>
      </c>
      <c r="S154" s="172">
        <v>0</v>
      </c>
      <c r="T154" s="17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4" t="s">
        <v>144</v>
      </c>
      <c r="AT154" s="174" t="s">
        <v>140</v>
      </c>
      <c r="AU154" s="174" t="s">
        <v>78</v>
      </c>
      <c r="AY154" s="15" t="s">
        <v>137</v>
      </c>
      <c r="BE154" s="175">
        <f>IF(N154="základní",J154,0)</f>
        <v>26550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5" t="s">
        <v>78</v>
      </c>
      <c r="BK154" s="175">
        <f>ROUND(I154*H154,2)</f>
        <v>26550</v>
      </c>
      <c r="BL154" s="15" t="s">
        <v>145</v>
      </c>
      <c r="BM154" s="174" t="s">
        <v>747</v>
      </c>
    </row>
    <row r="155" s="2" customFormat="1" ht="21.75" customHeight="1">
      <c r="A155" s="28"/>
      <c r="B155" s="161"/>
      <c r="C155" s="176" t="s">
        <v>271</v>
      </c>
      <c r="D155" s="176" t="s">
        <v>255</v>
      </c>
      <c r="E155" s="177" t="s">
        <v>316</v>
      </c>
      <c r="F155" s="178" t="s">
        <v>317</v>
      </c>
      <c r="G155" s="179" t="s">
        <v>313</v>
      </c>
      <c r="H155" s="180">
        <v>1500</v>
      </c>
      <c r="I155" s="181">
        <v>21.5</v>
      </c>
      <c r="J155" s="181">
        <f>ROUND(I155*H155,2)</f>
        <v>32250</v>
      </c>
      <c r="K155" s="182"/>
      <c r="L155" s="29"/>
      <c r="M155" s="183" t="s">
        <v>1</v>
      </c>
      <c r="N155" s="184" t="s">
        <v>35</v>
      </c>
      <c r="O155" s="172">
        <v>0.040000000000000001</v>
      </c>
      <c r="P155" s="172">
        <f>O155*H155</f>
        <v>60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201</v>
      </c>
      <c r="AT155" s="174" t="s">
        <v>255</v>
      </c>
      <c r="AU155" s="174" t="s">
        <v>78</v>
      </c>
      <c r="AY155" s="15" t="s">
        <v>137</v>
      </c>
      <c r="BE155" s="175">
        <f>IF(N155="základní",J155,0)</f>
        <v>32250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78</v>
      </c>
      <c r="BK155" s="175">
        <f>ROUND(I155*H155,2)</f>
        <v>32250</v>
      </c>
      <c r="BL155" s="15" t="s">
        <v>201</v>
      </c>
      <c r="BM155" s="174" t="s">
        <v>748</v>
      </c>
    </row>
    <row r="156" s="2" customFormat="1" ht="49.05" customHeight="1">
      <c r="A156" s="28"/>
      <c r="B156" s="161"/>
      <c r="C156" s="162" t="s">
        <v>275</v>
      </c>
      <c r="D156" s="162" t="s">
        <v>140</v>
      </c>
      <c r="E156" s="163" t="s">
        <v>626</v>
      </c>
      <c r="F156" s="164" t="s">
        <v>627</v>
      </c>
      <c r="G156" s="165" t="s">
        <v>313</v>
      </c>
      <c r="H156" s="166">
        <v>1500</v>
      </c>
      <c r="I156" s="167">
        <v>28.5</v>
      </c>
      <c r="J156" s="167">
        <f>ROUND(I156*H156,2)</f>
        <v>42750</v>
      </c>
      <c r="K156" s="168"/>
      <c r="L156" s="169"/>
      <c r="M156" s="170" t="s">
        <v>1</v>
      </c>
      <c r="N156" s="171" t="s">
        <v>35</v>
      </c>
      <c r="O156" s="172">
        <v>0</v>
      </c>
      <c r="P156" s="172">
        <f>O156*H156</f>
        <v>0</v>
      </c>
      <c r="Q156" s="172">
        <v>0.00011</v>
      </c>
      <c r="R156" s="172">
        <f>Q156*H156</f>
        <v>0.16500000000000001</v>
      </c>
      <c r="S156" s="172">
        <v>0</v>
      </c>
      <c r="T156" s="17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4" t="s">
        <v>628</v>
      </c>
      <c r="AT156" s="174" t="s">
        <v>140</v>
      </c>
      <c r="AU156" s="174" t="s">
        <v>78</v>
      </c>
      <c r="AY156" s="15" t="s">
        <v>137</v>
      </c>
      <c r="BE156" s="175">
        <f>IF(N156="základní",J156,0)</f>
        <v>42750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5" t="s">
        <v>78</v>
      </c>
      <c r="BK156" s="175">
        <f>ROUND(I156*H156,2)</f>
        <v>42750</v>
      </c>
      <c r="BL156" s="15" t="s">
        <v>628</v>
      </c>
      <c r="BM156" s="174" t="s">
        <v>749</v>
      </c>
    </row>
    <row r="157" s="2" customFormat="1" ht="33" customHeight="1">
      <c r="A157" s="28"/>
      <c r="B157" s="161"/>
      <c r="C157" s="176" t="s">
        <v>279</v>
      </c>
      <c r="D157" s="176" t="s">
        <v>255</v>
      </c>
      <c r="E157" s="177" t="s">
        <v>630</v>
      </c>
      <c r="F157" s="178" t="s">
        <v>631</v>
      </c>
      <c r="G157" s="179" t="s">
        <v>313</v>
      </c>
      <c r="H157" s="180">
        <v>1500</v>
      </c>
      <c r="I157" s="181">
        <v>45.5</v>
      </c>
      <c r="J157" s="181">
        <f>ROUND(I157*H157,2)</f>
        <v>68250</v>
      </c>
      <c r="K157" s="182"/>
      <c r="L157" s="29"/>
      <c r="M157" s="183" t="s">
        <v>1</v>
      </c>
      <c r="N157" s="184" t="s">
        <v>35</v>
      </c>
      <c r="O157" s="172">
        <v>0.089999999999999997</v>
      </c>
      <c r="P157" s="172">
        <f>O157*H157</f>
        <v>135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201</v>
      </c>
      <c r="AT157" s="174" t="s">
        <v>255</v>
      </c>
      <c r="AU157" s="174" t="s">
        <v>78</v>
      </c>
      <c r="AY157" s="15" t="s">
        <v>137</v>
      </c>
      <c r="BE157" s="175">
        <f>IF(N157="základní",J157,0)</f>
        <v>68250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78</v>
      </c>
      <c r="BK157" s="175">
        <f>ROUND(I157*H157,2)</f>
        <v>68250</v>
      </c>
      <c r="BL157" s="15" t="s">
        <v>201</v>
      </c>
      <c r="BM157" s="174" t="s">
        <v>750</v>
      </c>
    </row>
    <row r="158" s="2" customFormat="1" ht="55.5" customHeight="1">
      <c r="A158" s="28"/>
      <c r="B158" s="161"/>
      <c r="C158" s="162" t="s">
        <v>283</v>
      </c>
      <c r="D158" s="162" t="s">
        <v>140</v>
      </c>
      <c r="E158" s="163" t="s">
        <v>633</v>
      </c>
      <c r="F158" s="164" t="s">
        <v>634</v>
      </c>
      <c r="G158" s="165" t="s">
        <v>313</v>
      </c>
      <c r="H158" s="166">
        <v>1500</v>
      </c>
      <c r="I158" s="167">
        <v>28.899999999999999</v>
      </c>
      <c r="J158" s="167">
        <f>ROUND(I158*H158,2)</f>
        <v>43350</v>
      </c>
      <c r="K158" s="168"/>
      <c r="L158" s="169"/>
      <c r="M158" s="170" t="s">
        <v>1</v>
      </c>
      <c r="N158" s="171" t="s">
        <v>35</v>
      </c>
      <c r="O158" s="172">
        <v>0</v>
      </c>
      <c r="P158" s="172">
        <f>O158*H158</f>
        <v>0</v>
      </c>
      <c r="Q158" s="172">
        <v>0.00011</v>
      </c>
      <c r="R158" s="172">
        <f>Q158*H158</f>
        <v>0.16500000000000001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628</v>
      </c>
      <c r="AT158" s="174" t="s">
        <v>140</v>
      </c>
      <c r="AU158" s="174" t="s">
        <v>78</v>
      </c>
      <c r="AY158" s="15" t="s">
        <v>137</v>
      </c>
      <c r="BE158" s="175">
        <f>IF(N158="základní",J158,0)</f>
        <v>43350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78</v>
      </c>
      <c r="BK158" s="175">
        <f>ROUND(I158*H158,2)</f>
        <v>43350</v>
      </c>
      <c r="BL158" s="15" t="s">
        <v>628</v>
      </c>
      <c r="BM158" s="174" t="s">
        <v>751</v>
      </c>
    </row>
    <row r="159" s="2" customFormat="1" ht="21.75" customHeight="1">
      <c r="A159" s="28"/>
      <c r="B159" s="161"/>
      <c r="C159" s="176" t="s">
        <v>287</v>
      </c>
      <c r="D159" s="176" t="s">
        <v>255</v>
      </c>
      <c r="E159" s="177" t="s">
        <v>316</v>
      </c>
      <c r="F159" s="178" t="s">
        <v>317</v>
      </c>
      <c r="G159" s="179" t="s">
        <v>313</v>
      </c>
      <c r="H159" s="180">
        <v>1500</v>
      </c>
      <c r="I159" s="181">
        <v>21.5</v>
      </c>
      <c r="J159" s="181">
        <f>ROUND(I159*H159,2)</f>
        <v>32250</v>
      </c>
      <c r="K159" s="182"/>
      <c r="L159" s="29"/>
      <c r="M159" s="183" t="s">
        <v>1</v>
      </c>
      <c r="N159" s="184" t="s">
        <v>35</v>
      </c>
      <c r="O159" s="172">
        <v>0.040000000000000001</v>
      </c>
      <c r="P159" s="172">
        <f>O159*H159</f>
        <v>60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4" t="s">
        <v>201</v>
      </c>
      <c r="AT159" s="174" t="s">
        <v>255</v>
      </c>
      <c r="AU159" s="174" t="s">
        <v>78</v>
      </c>
      <c r="AY159" s="15" t="s">
        <v>137</v>
      </c>
      <c r="BE159" s="175">
        <f>IF(N159="základní",J159,0)</f>
        <v>32250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5" t="s">
        <v>78</v>
      </c>
      <c r="BK159" s="175">
        <f>ROUND(I159*H159,2)</f>
        <v>32250</v>
      </c>
      <c r="BL159" s="15" t="s">
        <v>201</v>
      </c>
      <c r="BM159" s="174" t="s">
        <v>752</v>
      </c>
    </row>
    <row r="160" s="2" customFormat="1" ht="21.75" customHeight="1">
      <c r="A160" s="28"/>
      <c r="B160" s="161"/>
      <c r="C160" s="162" t="s">
        <v>291</v>
      </c>
      <c r="D160" s="162" t="s">
        <v>140</v>
      </c>
      <c r="E160" s="163" t="s">
        <v>356</v>
      </c>
      <c r="F160" s="164" t="s">
        <v>357</v>
      </c>
      <c r="G160" s="165" t="s">
        <v>313</v>
      </c>
      <c r="H160" s="166">
        <v>1000</v>
      </c>
      <c r="I160" s="167">
        <v>8.9800000000000004</v>
      </c>
      <c r="J160" s="167">
        <f>ROUND(I160*H160,2)</f>
        <v>8980</v>
      </c>
      <c r="K160" s="168"/>
      <c r="L160" s="169"/>
      <c r="M160" s="170" t="s">
        <v>1</v>
      </c>
      <c r="N160" s="171" t="s">
        <v>35</v>
      </c>
      <c r="O160" s="172">
        <v>0</v>
      </c>
      <c r="P160" s="172">
        <f>O160*H160</f>
        <v>0</v>
      </c>
      <c r="Q160" s="172">
        <v>4.0000000000000003E-05</v>
      </c>
      <c r="R160" s="172">
        <f>Q160*H160</f>
        <v>0.040000000000000001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271</v>
      </c>
      <c r="AT160" s="174" t="s">
        <v>140</v>
      </c>
      <c r="AU160" s="174" t="s">
        <v>78</v>
      </c>
      <c r="AY160" s="15" t="s">
        <v>137</v>
      </c>
      <c r="BE160" s="175">
        <f>IF(N160="základní",J160,0)</f>
        <v>8980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78</v>
      </c>
      <c r="BK160" s="175">
        <f>ROUND(I160*H160,2)</f>
        <v>8980</v>
      </c>
      <c r="BL160" s="15" t="s">
        <v>201</v>
      </c>
      <c r="BM160" s="174" t="s">
        <v>753</v>
      </c>
    </row>
    <row r="161" s="2" customFormat="1" ht="24.15" customHeight="1">
      <c r="A161" s="28"/>
      <c r="B161" s="161"/>
      <c r="C161" s="176" t="s">
        <v>295</v>
      </c>
      <c r="D161" s="176" t="s">
        <v>255</v>
      </c>
      <c r="E161" s="177" t="s">
        <v>360</v>
      </c>
      <c r="F161" s="178" t="s">
        <v>361</v>
      </c>
      <c r="G161" s="179" t="s">
        <v>313</v>
      </c>
      <c r="H161" s="180">
        <v>1000</v>
      </c>
      <c r="I161" s="181">
        <v>53.600000000000001</v>
      </c>
      <c r="J161" s="181">
        <f>ROUND(I161*H161,2)</f>
        <v>53600</v>
      </c>
      <c r="K161" s="182"/>
      <c r="L161" s="29"/>
      <c r="M161" s="183" t="s">
        <v>1</v>
      </c>
      <c r="N161" s="184" t="s">
        <v>35</v>
      </c>
      <c r="O161" s="172">
        <v>0.10000000000000001</v>
      </c>
      <c r="P161" s="172">
        <f>O161*H161</f>
        <v>100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4" t="s">
        <v>201</v>
      </c>
      <c r="AT161" s="174" t="s">
        <v>255</v>
      </c>
      <c r="AU161" s="174" t="s">
        <v>78</v>
      </c>
      <c r="AY161" s="15" t="s">
        <v>137</v>
      </c>
      <c r="BE161" s="175">
        <f>IF(N161="základní",J161,0)</f>
        <v>53600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5" t="s">
        <v>78</v>
      </c>
      <c r="BK161" s="175">
        <f>ROUND(I161*H161,2)</f>
        <v>53600</v>
      </c>
      <c r="BL161" s="15" t="s">
        <v>201</v>
      </c>
      <c r="BM161" s="174" t="s">
        <v>754</v>
      </c>
    </row>
    <row r="162" s="2" customFormat="1" ht="21.75" customHeight="1">
      <c r="A162" s="28"/>
      <c r="B162" s="161"/>
      <c r="C162" s="162" t="s">
        <v>299</v>
      </c>
      <c r="D162" s="162" t="s">
        <v>140</v>
      </c>
      <c r="E162" s="163" t="s">
        <v>643</v>
      </c>
      <c r="F162" s="164" t="s">
        <v>644</v>
      </c>
      <c r="G162" s="165" t="s">
        <v>313</v>
      </c>
      <c r="H162" s="166">
        <v>500</v>
      </c>
      <c r="I162" s="167">
        <v>22.5</v>
      </c>
      <c r="J162" s="167">
        <f>ROUND(I162*H162,2)</f>
        <v>11250</v>
      </c>
      <c r="K162" s="168"/>
      <c r="L162" s="169"/>
      <c r="M162" s="170" t="s">
        <v>1</v>
      </c>
      <c r="N162" s="171" t="s">
        <v>35</v>
      </c>
      <c r="O162" s="172">
        <v>0</v>
      </c>
      <c r="P162" s="172">
        <f>O162*H162</f>
        <v>0</v>
      </c>
      <c r="Q162" s="172">
        <v>0.00010000000000000001</v>
      </c>
      <c r="R162" s="172">
        <f>Q162*H162</f>
        <v>0.050000000000000003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271</v>
      </c>
      <c r="AT162" s="174" t="s">
        <v>140</v>
      </c>
      <c r="AU162" s="174" t="s">
        <v>78</v>
      </c>
      <c r="AY162" s="15" t="s">
        <v>137</v>
      </c>
      <c r="BE162" s="175">
        <f>IF(N162="základní",J162,0)</f>
        <v>11250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78</v>
      </c>
      <c r="BK162" s="175">
        <f>ROUND(I162*H162,2)</f>
        <v>11250</v>
      </c>
      <c r="BL162" s="15" t="s">
        <v>201</v>
      </c>
      <c r="BM162" s="174" t="s">
        <v>755</v>
      </c>
    </row>
    <row r="163" s="2" customFormat="1" ht="24.15" customHeight="1">
      <c r="A163" s="28"/>
      <c r="B163" s="161"/>
      <c r="C163" s="176" t="s">
        <v>303</v>
      </c>
      <c r="D163" s="176" t="s">
        <v>255</v>
      </c>
      <c r="E163" s="177" t="s">
        <v>360</v>
      </c>
      <c r="F163" s="178" t="s">
        <v>361</v>
      </c>
      <c r="G163" s="179" t="s">
        <v>313</v>
      </c>
      <c r="H163" s="180">
        <v>500</v>
      </c>
      <c r="I163" s="181">
        <v>53.600000000000001</v>
      </c>
      <c r="J163" s="181">
        <f>ROUND(I163*H163,2)</f>
        <v>26800</v>
      </c>
      <c r="K163" s="182"/>
      <c r="L163" s="29"/>
      <c r="M163" s="183" t="s">
        <v>1</v>
      </c>
      <c r="N163" s="184" t="s">
        <v>35</v>
      </c>
      <c r="O163" s="172">
        <v>0.10000000000000001</v>
      </c>
      <c r="P163" s="172">
        <f>O163*H163</f>
        <v>50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201</v>
      </c>
      <c r="AT163" s="174" t="s">
        <v>255</v>
      </c>
      <c r="AU163" s="174" t="s">
        <v>78</v>
      </c>
      <c r="AY163" s="15" t="s">
        <v>137</v>
      </c>
      <c r="BE163" s="175">
        <f>IF(N163="základní",J163,0)</f>
        <v>26800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78</v>
      </c>
      <c r="BK163" s="175">
        <f>ROUND(I163*H163,2)</f>
        <v>26800</v>
      </c>
      <c r="BL163" s="15" t="s">
        <v>201</v>
      </c>
      <c r="BM163" s="174" t="s">
        <v>756</v>
      </c>
    </row>
    <row r="164" s="2" customFormat="1" ht="21.75" customHeight="1">
      <c r="A164" s="28"/>
      <c r="B164" s="161"/>
      <c r="C164" s="162" t="s">
        <v>310</v>
      </c>
      <c r="D164" s="162" t="s">
        <v>140</v>
      </c>
      <c r="E164" s="163" t="s">
        <v>370</v>
      </c>
      <c r="F164" s="164" t="s">
        <v>371</v>
      </c>
      <c r="G164" s="165" t="s">
        <v>313</v>
      </c>
      <c r="H164" s="166">
        <v>500</v>
      </c>
      <c r="I164" s="167">
        <v>28.899999999999999</v>
      </c>
      <c r="J164" s="167">
        <f>ROUND(I164*H164,2)</f>
        <v>14450</v>
      </c>
      <c r="K164" s="168"/>
      <c r="L164" s="169"/>
      <c r="M164" s="170" t="s">
        <v>1</v>
      </c>
      <c r="N164" s="171" t="s">
        <v>35</v>
      </c>
      <c r="O164" s="172">
        <v>0</v>
      </c>
      <c r="P164" s="172">
        <f>O164*H164</f>
        <v>0</v>
      </c>
      <c r="Q164" s="172">
        <v>0.00012</v>
      </c>
      <c r="R164" s="172">
        <f>Q164*H164</f>
        <v>0.060000000000000005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271</v>
      </c>
      <c r="AT164" s="174" t="s">
        <v>140</v>
      </c>
      <c r="AU164" s="174" t="s">
        <v>78</v>
      </c>
      <c r="AY164" s="15" t="s">
        <v>137</v>
      </c>
      <c r="BE164" s="175">
        <f>IF(N164="základní",J164,0)</f>
        <v>14450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78</v>
      </c>
      <c r="BK164" s="175">
        <f>ROUND(I164*H164,2)</f>
        <v>14450</v>
      </c>
      <c r="BL164" s="15" t="s">
        <v>201</v>
      </c>
      <c r="BM164" s="174" t="s">
        <v>757</v>
      </c>
    </row>
    <row r="165" s="2" customFormat="1" ht="24.15" customHeight="1">
      <c r="A165" s="28"/>
      <c r="B165" s="161"/>
      <c r="C165" s="176" t="s">
        <v>315</v>
      </c>
      <c r="D165" s="176" t="s">
        <v>255</v>
      </c>
      <c r="E165" s="177" t="s">
        <v>360</v>
      </c>
      <c r="F165" s="178" t="s">
        <v>361</v>
      </c>
      <c r="G165" s="179" t="s">
        <v>313</v>
      </c>
      <c r="H165" s="180">
        <v>500</v>
      </c>
      <c r="I165" s="181">
        <v>53.600000000000001</v>
      </c>
      <c r="J165" s="181">
        <f>ROUND(I165*H165,2)</f>
        <v>26800</v>
      </c>
      <c r="K165" s="182"/>
      <c r="L165" s="29"/>
      <c r="M165" s="183" t="s">
        <v>1</v>
      </c>
      <c r="N165" s="184" t="s">
        <v>35</v>
      </c>
      <c r="O165" s="172">
        <v>0.10000000000000001</v>
      </c>
      <c r="P165" s="172">
        <f>O165*H165</f>
        <v>50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201</v>
      </c>
      <c r="AT165" s="174" t="s">
        <v>255</v>
      </c>
      <c r="AU165" s="174" t="s">
        <v>78</v>
      </c>
      <c r="AY165" s="15" t="s">
        <v>137</v>
      </c>
      <c r="BE165" s="175">
        <f>IF(N165="základní",J165,0)</f>
        <v>26800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78</v>
      </c>
      <c r="BK165" s="175">
        <f>ROUND(I165*H165,2)</f>
        <v>26800</v>
      </c>
      <c r="BL165" s="15" t="s">
        <v>201</v>
      </c>
      <c r="BM165" s="174" t="s">
        <v>758</v>
      </c>
    </row>
    <row r="166" s="2" customFormat="1" ht="16.5" customHeight="1">
      <c r="A166" s="28"/>
      <c r="B166" s="161"/>
      <c r="C166" s="162" t="s">
        <v>319</v>
      </c>
      <c r="D166" s="162" t="s">
        <v>140</v>
      </c>
      <c r="E166" s="163" t="s">
        <v>759</v>
      </c>
      <c r="F166" s="164" t="s">
        <v>760</v>
      </c>
      <c r="G166" s="165" t="s">
        <v>313</v>
      </c>
      <c r="H166" s="166">
        <v>100</v>
      </c>
      <c r="I166" s="167">
        <v>20.699999999999999</v>
      </c>
      <c r="J166" s="167">
        <f>ROUND(I166*H166,2)</f>
        <v>2070</v>
      </c>
      <c r="K166" s="168"/>
      <c r="L166" s="169"/>
      <c r="M166" s="170" t="s">
        <v>1</v>
      </c>
      <c r="N166" s="171" t="s">
        <v>35</v>
      </c>
      <c r="O166" s="172">
        <v>0</v>
      </c>
      <c r="P166" s="172">
        <f>O166*H166</f>
        <v>0</v>
      </c>
      <c r="Q166" s="172">
        <v>0.00012999999999999999</v>
      </c>
      <c r="R166" s="172">
        <f>Q166*H166</f>
        <v>0.012999999999999999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271</v>
      </c>
      <c r="AT166" s="174" t="s">
        <v>140</v>
      </c>
      <c r="AU166" s="174" t="s">
        <v>78</v>
      </c>
      <c r="AY166" s="15" t="s">
        <v>137</v>
      </c>
      <c r="BE166" s="175">
        <f>IF(N166="základní",J166,0)</f>
        <v>2070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78</v>
      </c>
      <c r="BK166" s="175">
        <f>ROUND(I166*H166,2)</f>
        <v>2070</v>
      </c>
      <c r="BL166" s="15" t="s">
        <v>201</v>
      </c>
      <c r="BM166" s="174" t="s">
        <v>761</v>
      </c>
    </row>
    <row r="167" s="2" customFormat="1" ht="16.5" customHeight="1">
      <c r="A167" s="28"/>
      <c r="B167" s="161"/>
      <c r="C167" s="176" t="s">
        <v>323</v>
      </c>
      <c r="D167" s="176" t="s">
        <v>255</v>
      </c>
      <c r="E167" s="177" t="s">
        <v>762</v>
      </c>
      <c r="F167" s="178" t="s">
        <v>763</v>
      </c>
      <c r="G167" s="179" t="s">
        <v>313</v>
      </c>
      <c r="H167" s="180">
        <v>100</v>
      </c>
      <c r="I167" s="181">
        <v>36.5</v>
      </c>
      <c r="J167" s="181">
        <f>ROUND(I167*H167,2)</f>
        <v>3650</v>
      </c>
      <c r="K167" s="182"/>
      <c r="L167" s="29"/>
      <c r="M167" s="183" t="s">
        <v>1</v>
      </c>
      <c r="N167" s="184" t="s">
        <v>35</v>
      </c>
      <c r="O167" s="172">
        <v>0.068000000000000005</v>
      </c>
      <c r="P167" s="172">
        <f>O167*H167</f>
        <v>6.8000000000000007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201</v>
      </c>
      <c r="AT167" s="174" t="s">
        <v>255</v>
      </c>
      <c r="AU167" s="174" t="s">
        <v>78</v>
      </c>
      <c r="AY167" s="15" t="s">
        <v>137</v>
      </c>
      <c r="BE167" s="175">
        <f>IF(N167="základní",J167,0)</f>
        <v>3650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78</v>
      </c>
      <c r="BK167" s="175">
        <f>ROUND(I167*H167,2)</f>
        <v>3650</v>
      </c>
      <c r="BL167" s="15" t="s">
        <v>201</v>
      </c>
      <c r="BM167" s="174" t="s">
        <v>764</v>
      </c>
    </row>
    <row r="168" s="2" customFormat="1" ht="24.15" customHeight="1">
      <c r="A168" s="28"/>
      <c r="B168" s="161"/>
      <c r="C168" s="162" t="s">
        <v>325</v>
      </c>
      <c r="D168" s="162" t="s">
        <v>140</v>
      </c>
      <c r="E168" s="163" t="s">
        <v>376</v>
      </c>
      <c r="F168" s="164" t="s">
        <v>377</v>
      </c>
      <c r="G168" s="165" t="s">
        <v>143</v>
      </c>
      <c r="H168" s="166">
        <v>20</v>
      </c>
      <c r="I168" s="167">
        <v>34.200000000000003</v>
      </c>
      <c r="J168" s="167">
        <f>ROUND(I168*H168,2)</f>
        <v>684</v>
      </c>
      <c r="K168" s="168"/>
      <c r="L168" s="169"/>
      <c r="M168" s="170" t="s">
        <v>1</v>
      </c>
      <c r="N168" s="171" t="s">
        <v>35</v>
      </c>
      <c r="O168" s="172">
        <v>0</v>
      </c>
      <c r="P168" s="172">
        <f>O168*H168</f>
        <v>0</v>
      </c>
      <c r="Q168" s="172">
        <v>5.0000000000000002E-05</v>
      </c>
      <c r="R168" s="172">
        <f>Q168*H168</f>
        <v>0.001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144</v>
      </c>
      <c r="AT168" s="174" t="s">
        <v>140</v>
      </c>
      <c r="AU168" s="174" t="s">
        <v>78</v>
      </c>
      <c r="AY168" s="15" t="s">
        <v>137</v>
      </c>
      <c r="BE168" s="175">
        <f>IF(N168="základní",J168,0)</f>
        <v>684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78</v>
      </c>
      <c r="BK168" s="175">
        <f>ROUND(I168*H168,2)</f>
        <v>684</v>
      </c>
      <c r="BL168" s="15" t="s">
        <v>145</v>
      </c>
      <c r="BM168" s="174" t="s">
        <v>765</v>
      </c>
    </row>
    <row r="169" s="2" customFormat="1" ht="16.5" customHeight="1">
      <c r="A169" s="28"/>
      <c r="B169" s="161"/>
      <c r="C169" s="176" t="s">
        <v>329</v>
      </c>
      <c r="D169" s="176" t="s">
        <v>255</v>
      </c>
      <c r="E169" s="177" t="s">
        <v>380</v>
      </c>
      <c r="F169" s="178" t="s">
        <v>381</v>
      </c>
      <c r="G169" s="179" t="s">
        <v>143</v>
      </c>
      <c r="H169" s="180">
        <v>20</v>
      </c>
      <c r="I169" s="181">
        <v>85.799999999999997</v>
      </c>
      <c r="J169" s="181">
        <f>ROUND(I169*H169,2)</f>
        <v>1716</v>
      </c>
      <c r="K169" s="182"/>
      <c r="L169" s="29"/>
      <c r="M169" s="183" t="s">
        <v>1</v>
      </c>
      <c r="N169" s="184" t="s">
        <v>35</v>
      </c>
      <c r="O169" s="172">
        <v>0.20000000000000001</v>
      </c>
      <c r="P169" s="172">
        <f>O169*H169</f>
        <v>4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201</v>
      </c>
      <c r="AT169" s="174" t="s">
        <v>255</v>
      </c>
      <c r="AU169" s="174" t="s">
        <v>78</v>
      </c>
      <c r="AY169" s="15" t="s">
        <v>137</v>
      </c>
      <c r="BE169" s="175">
        <f>IF(N169="základní",J169,0)</f>
        <v>1716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78</v>
      </c>
      <c r="BK169" s="175">
        <f>ROUND(I169*H169,2)</f>
        <v>1716</v>
      </c>
      <c r="BL169" s="15" t="s">
        <v>201</v>
      </c>
      <c r="BM169" s="174" t="s">
        <v>766</v>
      </c>
    </row>
    <row r="170" s="2" customFormat="1" ht="24.15" customHeight="1">
      <c r="A170" s="28"/>
      <c r="B170" s="161"/>
      <c r="C170" s="162" t="s">
        <v>331</v>
      </c>
      <c r="D170" s="162" t="s">
        <v>140</v>
      </c>
      <c r="E170" s="163" t="s">
        <v>384</v>
      </c>
      <c r="F170" s="164" t="s">
        <v>385</v>
      </c>
      <c r="G170" s="165" t="s">
        <v>143</v>
      </c>
      <c r="H170" s="166">
        <v>10</v>
      </c>
      <c r="I170" s="167">
        <v>154</v>
      </c>
      <c r="J170" s="167">
        <f>ROUND(I170*H170,2)</f>
        <v>1540</v>
      </c>
      <c r="K170" s="168"/>
      <c r="L170" s="169"/>
      <c r="M170" s="170" t="s">
        <v>1</v>
      </c>
      <c r="N170" s="171" t="s">
        <v>35</v>
      </c>
      <c r="O170" s="172">
        <v>0</v>
      </c>
      <c r="P170" s="172">
        <f>O170*H170</f>
        <v>0</v>
      </c>
      <c r="Q170" s="172">
        <v>0.00023000000000000001</v>
      </c>
      <c r="R170" s="172">
        <f>Q170*H170</f>
        <v>0.0023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144</v>
      </c>
      <c r="AT170" s="174" t="s">
        <v>140</v>
      </c>
      <c r="AU170" s="174" t="s">
        <v>78</v>
      </c>
      <c r="AY170" s="15" t="s">
        <v>137</v>
      </c>
      <c r="BE170" s="175">
        <f>IF(N170="základní",J170,0)</f>
        <v>1540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78</v>
      </c>
      <c r="BK170" s="175">
        <f>ROUND(I170*H170,2)</f>
        <v>1540</v>
      </c>
      <c r="BL170" s="15" t="s">
        <v>145</v>
      </c>
      <c r="BM170" s="174" t="s">
        <v>767</v>
      </c>
    </row>
    <row r="171" s="2" customFormat="1" ht="16.5" customHeight="1">
      <c r="A171" s="28"/>
      <c r="B171" s="161"/>
      <c r="C171" s="176" t="s">
        <v>335</v>
      </c>
      <c r="D171" s="176" t="s">
        <v>255</v>
      </c>
      <c r="E171" s="177" t="s">
        <v>388</v>
      </c>
      <c r="F171" s="178" t="s">
        <v>389</v>
      </c>
      <c r="G171" s="179" t="s">
        <v>143</v>
      </c>
      <c r="H171" s="180">
        <v>10</v>
      </c>
      <c r="I171" s="181">
        <v>99.5</v>
      </c>
      <c r="J171" s="181">
        <f>ROUND(I171*H171,2)</f>
        <v>995</v>
      </c>
      <c r="K171" s="182"/>
      <c r="L171" s="29"/>
      <c r="M171" s="183" t="s">
        <v>1</v>
      </c>
      <c r="N171" s="184" t="s">
        <v>35</v>
      </c>
      <c r="O171" s="172">
        <v>0.23200000000000001</v>
      </c>
      <c r="P171" s="172">
        <f>O171*H171</f>
        <v>2.3200000000000003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4" t="s">
        <v>201</v>
      </c>
      <c r="AT171" s="174" t="s">
        <v>255</v>
      </c>
      <c r="AU171" s="174" t="s">
        <v>78</v>
      </c>
      <c r="AY171" s="15" t="s">
        <v>137</v>
      </c>
      <c r="BE171" s="175">
        <f>IF(N171="základní",J171,0)</f>
        <v>995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5" t="s">
        <v>78</v>
      </c>
      <c r="BK171" s="175">
        <f>ROUND(I171*H171,2)</f>
        <v>995</v>
      </c>
      <c r="BL171" s="15" t="s">
        <v>201</v>
      </c>
      <c r="BM171" s="174" t="s">
        <v>768</v>
      </c>
    </row>
    <row r="172" s="12" customFormat="1" ht="25.92" customHeight="1">
      <c r="A172" s="12"/>
      <c r="B172" s="149"/>
      <c r="C172" s="12"/>
      <c r="D172" s="150" t="s">
        <v>69</v>
      </c>
      <c r="E172" s="151" t="s">
        <v>397</v>
      </c>
      <c r="F172" s="151" t="s">
        <v>103</v>
      </c>
      <c r="G172" s="12"/>
      <c r="H172" s="12"/>
      <c r="I172" s="12"/>
      <c r="J172" s="152">
        <f>BK172</f>
        <v>206346</v>
      </c>
      <c r="K172" s="12"/>
      <c r="L172" s="149"/>
      <c r="M172" s="153"/>
      <c r="N172" s="154"/>
      <c r="O172" s="154"/>
      <c r="P172" s="155">
        <f>SUM(P173:P178)</f>
        <v>333.52699999999999</v>
      </c>
      <c r="Q172" s="154"/>
      <c r="R172" s="155">
        <f>SUM(R173:R178)</f>
        <v>0</v>
      </c>
      <c r="S172" s="154"/>
      <c r="T172" s="156">
        <f>SUM(T173:T178)</f>
        <v>0.185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0" t="s">
        <v>78</v>
      </c>
      <c r="AT172" s="157" t="s">
        <v>69</v>
      </c>
      <c r="AU172" s="157" t="s">
        <v>70</v>
      </c>
      <c r="AY172" s="150" t="s">
        <v>137</v>
      </c>
      <c r="BK172" s="158">
        <f>SUM(BK173:BK178)</f>
        <v>206346</v>
      </c>
    </row>
    <row r="173" s="2" customFormat="1" ht="33" customHeight="1">
      <c r="A173" s="28"/>
      <c r="B173" s="161"/>
      <c r="C173" s="176" t="s">
        <v>339</v>
      </c>
      <c r="D173" s="176" t="s">
        <v>255</v>
      </c>
      <c r="E173" s="177" t="s">
        <v>399</v>
      </c>
      <c r="F173" s="178" t="s">
        <v>400</v>
      </c>
      <c r="G173" s="179" t="s">
        <v>143</v>
      </c>
      <c r="H173" s="180">
        <v>10</v>
      </c>
      <c r="I173" s="181">
        <v>102</v>
      </c>
      <c r="J173" s="181">
        <f>ROUND(I173*H173,2)</f>
        <v>1020</v>
      </c>
      <c r="K173" s="182"/>
      <c r="L173" s="29"/>
      <c r="M173" s="183" t="s">
        <v>1</v>
      </c>
      <c r="N173" s="184" t="s">
        <v>35</v>
      </c>
      <c r="O173" s="172">
        <v>0.27300000000000002</v>
      </c>
      <c r="P173" s="172">
        <f>O173*H173</f>
        <v>2.7300000000000004</v>
      </c>
      <c r="Q173" s="172">
        <v>0</v>
      </c>
      <c r="R173" s="172">
        <f>Q173*H173</f>
        <v>0</v>
      </c>
      <c r="S173" s="172">
        <v>0.0080000000000000002</v>
      </c>
      <c r="T173" s="173">
        <f>S173*H173</f>
        <v>0.080000000000000002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4" t="s">
        <v>201</v>
      </c>
      <c r="AT173" s="174" t="s">
        <v>255</v>
      </c>
      <c r="AU173" s="174" t="s">
        <v>78</v>
      </c>
      <c r="AY173" s="15" t="s">
        <v>137</v>
      </c>
      <c r="BE173" s="175">
        <f>IF(N173="základní",J173,0)</f>
        <v>1020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5" t="s">
        <v>78</v>
      </c>
      <c r="BK173" s="175">
        <f>ROUND(I173*H173,2)</f>
        <v>1020</v>
      </c>
      <c r="BL173" s="15" t="s">
        <v>201</v>
      </c>
      <c r="BM173" s="174" t="s">
        <v>769</v>
      </c>
    </row>
    <row r="174" s="2" customFormat="1" ht="33" customHeight="1">
      <c r="A174" s="28"/>
      <c r="B174" s="161"/>
      <c r="C174" s="176" t="s">
        <v>343</v>
      </c>
      <c r="D174" s="176" t="s">
        <v>255</v>
      </c>
      <c r="E174" s="177" t="s">
        <v>403</v>
      </c>
      <c r="F174" s="178" t="s">
        <v>404</v>
      </c>
      <c r="G174" s="179" t="s">
        <v>143</v>
      </c>
      <c r="H174" s="180">
        <v>5</v>
      </c>
      <c r="I174" s="181">
        <v>390</v>
      </c>
      <c r="J174" s="181">
        <f>ROUND(I174*H174,2)</f>
        <v>1950</v>
      </c>
      <c r="K174" s="182"/>
      <c r="L174" s="29"/>
      <c r="M174" s="183" t="s">
        <v>1</v>
      </c>
      <c r="N174" s="184" t="s">
        <v>35</v>
      </c>
      <c r="O174" s="172">
        <v>1.04</v>
      </c>
      <c r="P174" s="172">
        <f>O174*H174</f>
        <v>5.2000000000000002</v>
      </c>
      <c r="Q174" s="172">
        <v>0</v>
      </c>
      <c r="R174" s="172">
        <f>Q174*H174</f>
        <v>0</v>
      </c>
      <c r="S174" s="172">
        <v>0.021000000000000001</v>
      </c>
      <c r="T174" s="173">
        <f>S174*H174</f>
        <v>0.10500000000000001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201</v>
      </c>
      <c r="AT174" s="174" t="s">
        <v>255</v>
      </c>
      <c r="AU174" s="174" t="s">
        <v>78</v>
      </c>
      <c r="AY174" s="15" t="s">
        <v>137</v>
      </c>
      <c r="BE174" s="175">
        <f>IF(N174="základní",J174,0)</f>
        <v>1950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78</v>
      </c>
      <c r="BK174" s="175">
        <f>ROUND(I174*H174,2)</f>
        <v>1950</v>
      </c>
      <c r="BL174" s="15" t="s">
        <v>201</v>
      </c>
      <c r="BM174" s="174" t="s">
        <v>770</v>
      </c>
    </row>
    <row r="175" s="2" customFormat="1" ht="24.15" customHeight="1">
      <c r="A175" s="28"/>
      <c r="B175" s="161"/>
      <c r="C175" s="176" t="s">
        <v>347</v>
      </c>
      <c r="D175" s="176" t="s">
        <v>255</v>
      </c>
      <c r="E175" s="177" t="s">
        <v>407</v>
      </c>
      <c r="F175" s="178" t="s">
        <v>408</v>
      </c>
      <c r="G175" s="179" t="s">
        <v>143</v>
      </c>
      <c r="H175" s="180">
        <v>100</v>
      </c>
      <c r="I175" s="181">
        <v>11.699999999999999</v>
      </c>
      <c r="J175" s="181">
        <f>ROUND(I175*H175,2)</f>
        <v>1170</v>
      </c>
      <c r="K175" s="182"/>
      <c r="L175" s="29"/>
      <c r="M175" s="183" t="s">
        <v>1</v>
      </c>
      <c r="N175" s="184" t="s">
        <v>35</v>
      </c>
      <c r="O175" s="172">
        <v>0.025999999999999999</v>
      </c>
      <c r="P175" s="172">
        <f>O175*H175</f>
        <v>2.6000000000000001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395</v>
      </c>
      <c r="AT175" s="174" t="s">
        <v>255</v>
      </c>
      <c r="AU175" s="174" t="s">
        <v>78</v>
      </c>
      <c r="AY175" s="15" t="s">
        <v>137</v>
      </c>
      <c r="BE175" s="175">
        <f>IF(N175="základní",J175,0)</f>
        <v>1170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78</v>
      </c>
      <c r="BK175" s="175">
        <f>ROUND(I175*H175,2)</f>
        <v>1170</v>
      </c>
      <c r="BL175" s="15" t="s">
        <v>395</v>
      </c>
      <c r="BM175" s="174" t="s">
        <v>771</v>
      </c>
    </row>
    <row r="176" s="2" customFormat="1" ht="24.15" customHeight="1">
      <c r="A176" s="28"/>
      <c r="B176" s="161"/>
      <c r="C176" s="176" t="s">
        <v>351</v>
      </c>
      <c r="D176" s="176" t="s">
        <v>255</v>
      </c>
      <c r="E176" s="177" t="s">
        <v>411</v>
      </c>
      <c r="F176" s="178" t="s">
        <v>412</v>
      </c>
      <c r="G176" s="179" t="s">
        <v>413</v>
      </c>
      <c r="H176" s="180">
        <v>0.29999999999999999</v>
      </c>
      <c r="I176" s="181">
        <v>5220</v>
      </c>
      <c r="J176" s="181">
        <f>ROUND(I176*H176,2)</f>
        <v>1566</v>
      </c>
      <c r="K176" s="182"/>
      <c r="L176" s="29"/>
      <c r="M176" s="183" t="s">
        <v>1</v>
      </c>
      <c r="N176" s="184" t="s">
        <v>35</v>
      </c>
      <c r="O176" s="172">
        <v>9.9900000000000002</v>
      </c>
      <c r="P176" s="172">
        <f>O176*H176</f>
        <v>2.9969999999999999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4" t="s">
        <v>395</v>
      </c>
      <c r="AT176" s="174" t="s">
        <v>255</v>
      </c>
      <c r="AU176" s="174" t="s">
        <v>78</v>
      </c>
      <c r="AY176" s="15" t="s">
        <v>137</v>
      </c>
      <c r="BE176" s="175">
        <f>IF(N176="základní",J176,0)</f>
        <v>1566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5" t="s">
        <v>78</v>
      </c>
      <c r="BK176" s="175">
        <f>ROUND(I176*H176,2)</f>
        <v>1566</v>
      </c>
      <c r="BL176" s="15" t="s">
        <v>395</v>
      </c>
      <c r="BM176" s="174" t="s">
        <v>772</v>
      </c>
    </row>
    <row r="177" s="2" customFormat="1" ht="21.75" customHeight="1">
      <c r="A177" s="28"/>
      <c r="B177" s="161"/>
      <c r="C177" s="176" t="s">
        <v>355</v>
      </c>
      <c r="D177" s="176" t="s">
        <v>255</v>
      </c>
      <c r="E177" s="177" t="s">
        <v>416</v>
      </c>
      <c r="F177" s="178" t="s">
        <v>417</v>
      </c>
      <c r="G177" s="179" t="s">
        <v>418</v>
      </c>
      <c r="H177" s="180">
        <v>160</v>
      </c>
      <c r="I177" s="181">
        <v>680</v>
      </c>
      <c r="J177" s="181">
        <f>ROUND(I177*H177,2)</f>
        <v>108800</v>
      </c>
      <c r="K177" s="182"/>
      <c r="L177" s="29"/>
      <c r="M177" s="183" t="s">
        <v>1</v>
      </c>
      <c r="N177" s="184" t="s">
        <v>35</v>
      </c>
      <c r="O177" s="172">
        <v>1</v>
      </c>
      <c r="P177" s="172">
        <f>O177*H177</f>
        <v>160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4" t="s">
        <v>419</v>
      </c>
      <c r="AT177" s="174" t="s">
        <v>255</v>
      </c>
      <c r="AU177" s="174" t="s">
        <v>78</v>
      </c>
      <c r="AY177" s="15" t="s">
        <v>137</v>
      </c>
      <c r="BE177" s="175">
        <f>IF(N177="základní",J177,0)</f>
        <v>108800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5" t="s">
        <v>78</v>
      </c>
      <c r="BK177" s="175">
        <f>ROUND(I177*H177,2)</f>
        <v>108800</v>
      </c>
      <c r="BL177" s="15" t="s">
        <v>419</v>
      </c>
      <c r="BM177" s="174" t="s">
        <v>773</v>
      </c>
    </row>
    <row r="178" s="2" customFormat="1" ht="16.5" customHeight="1">
      <c r="A178" s="28"/>
      <c r="B178" s="161"/>
      <c r="C178" s="176" t="s">
        <v>359</v>
      </c>
      <c r="D178" s="176" t="s">
        <v>255</v>
      </c>
      <c r="E178" s="177" t="s">
        <v>422</v>
      </c>
      <c r="F178" s="178" t="s">
        <v>423</v>
      </c>
      <c r="G178" s="179" t="s">
        <v>418</v>
      </c>
      <c r="H178" s="180">
        <v>160</v>
      </c>
      <c r="I178" s="181">
        <v>574</v>
      </c>
      <c r="J178" s="181">
        <f>ROUND(I178*H178,2)</f>
        <v>91840</v>
      </c>
      <c r="K178" s="182"/>
      <c r="L178" s="29"/>
      <c r="M178" s="189" t="s">
        <v>1</v>
      </c>
      <c r="N178" s="190" t="s">
        <v>35</v>
      </c>
      <c r="O178" s="187">
        <v>1</v>
      </c>
      <c r="P178" s="187">
        <f>O178*H178</f>
        <v>160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419</v>
      </c>
      <c r="AT178" s="174" t="s">
        <v>255</v>
      </c>
      <c r="AU178" s="174" t="s">
        <v>78</v>
      </c>
      <c r="AY178" s="15" t="s">
        <v>137</v>
      </c>
      <c r="BE178" s="175">
        <f>IF(N178="základní",J178,0)</f>
        <v>91840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78</v>
      </c>
      <c r="BK178" s="175">
        <f>ROUND(I178*H178,2)</f>
        <v>91840</v>
      </c>
      <c r="BL178" s="15" t="s">
        <v>419</v>
      </c>
      <c r="BM178" s="174" t="s">
        <v>774</v>
      </c>
    </row>
    <row r="179" s="2" customFormat="1" ht="6.96" customHeight="1">
      <c r="A179" s="28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29"/>
      <c r="M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</row>
  </sheetData>
  <autoFilter ref="C119:K17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775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ROUND(J118, 2)</f>
        <v>1063119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ROUND((SUM(BE118:BE139)),  2)</f>
        <v>1063119</v>
      </c>
      <c r="G33" s="28"/>
      <c r="H33" s="28"/>
      <c r="I33" s="118">
        <v>0.20999999999999999</v>
      </c>
      <c r="J33" s="117">
        <f>ROUND(((SUM(BE118:BE139))*I33),  2)</f>
        <v>223254.98999999999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ROUND((SUM(BF118:BF139)),  2)</f>
        <v>0</v>
      </c>
      <c r="G34" s="28"/>
      <c r="H34" s="28"/>
      <c r="I34" s="118">
        <v>0.14999999999999999</v>
      </c>
      <c r="J34" s="117">
        <f>ROUND(((SUM(BF118:BF139))*I34),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ROUND((SUM(BG118:BG139)),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ROUND((SUM(BH118:BH139)),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ROUND((SUM(BI118:BI139)),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1286373.99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006 - AKT - Aktivní prvky počítačové sítě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J118</f>
        <v>1063119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776</v>
      </c>
      <c r="E97" s="132"/>
      <c r="F97" s="132"/>
      <c r="G97" s="132"/>
      <c r="H97" s="132"/>
      <c r="I97" s="132"/>
      <c r="J97" s="133">
        <f>J119</f>
        <v>942859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777</v>
      </c>
      <c r="E98" s="132"/>
      <c r="F98" s="132"/>
      <c r="G98" s="132"/>
      <c r="H98" s="132"/>
      <c r="I98" s="132"/>
      <c r="J98" s="133">
        <f>J133</f>
        <v>120260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44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="2" customFormat="1" ht="6.96" customHeight="1">
      <c r="A104" s="28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122</v>
      </c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28"/>
      <c r="D108" s="28"/>
      <c r="E108" s="111" t="str">
        <f>E7</f>
        <v>Novostavba</v>
      </c>
      <c r="F108" s="25"/>
      <c r="G108" s="25"/>
      <c r="H108" s="25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106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56" t="str">
        <f>E9</f>
        <v>006 - AKT - Aktivní prvky počítačové sítě</v>
      </c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18</v>
      </c>
      <c r="D112" s="28"/>
      <c r="E112" s="28"/>
      <c r="F112" s="22" t="str">
        <f>F12</f>
        <v xml:space="preserve"> </v>
      </c>
      <c r="G112" s="28"/>
      <c r="H112" s="28"/>
      <c r="I112" s="25" t="s">
        <v>20</v>
      </c>
      <c r="J112" s="58" t="str">
        <f>IF(J12="","",J12)</f>
        <v>27. 11. 2022</v>
      </c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22</v>
      </c>
      <c r="D114" s="28"/>
      <c r="E114" s="28"/>
      <c r="F114" s="22" t="str">
        <f>E15</f>
        <v xml:space="preserve"> </v>
      </c>
      <c r="G114" s="28"/>
      <c r="H114" s="28"/>
      <c r="I114" s="25" t="s">
        <v>26</v>
      </c>
      <c r="J114" s="26" t="str">
        <f>E21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25</v>
      </c>
      <c r="D115" s="28"/>
      <c r="E115" s="28"/>
      <c r="F115" s="22" t="str">
        <f>IF(E18="","",E18)</f>
        <v xml:space="preserve"> </v>
      </c>
      <c r="G115" s="28"/>
      <c r="H115" s="28"/>
      <c r="I115" s="25" t="s">
        <v>28</v>
      </c>
      <c r="J115" s="26" t="str">
        <f>E24</f>
        <v xml:space="preserve"> 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1" customFormat="1" ht="29.28" customHeight="1">
      <c r="A117" s="138"/>
      <c r="B117" s="139"/>
      <c r="C117" s="140" t="s">
        <v>123</v>
      </c>
      <c r="D117" s="141" t="s">
        <v>55</v>
      </c>
      <c r="E117" s="141" t="s">
        <v>51</v>
      </c>
      <c r="F117" s="141" t="s">
        <v>52</v>
      </c>
      <c r="G117" s="141" t="s">
        <v>124</v>
      </c>
      <c r="H117" s="141" t="s">
        <v>125</v>
      </c>
      <c r="I117" s="141" t="s">
        <v>126</v>
      </c>
      <c r="J117" s="142" t="s">
        <v>110</v>
      </c>
      <c r="K117" s="143" t="s">
        <v>127</v>
      </c>
      <c r="L117" s="144"/>
      <c r="M117" s="75" t="s">
        <v>1</v>
      </c>
      <c r="N117" s="76" t="s">
        <v>34</v>
      </c>
      <c r="O117" s="76" t="s">
        <v>128</v>
      </c>
      <c r="P117" s="76" t="s">
        <v>129</v>
      </c>
      <c r="Q117" s="76" t="s">
        <v>130</v>
      </c>
      <c r="R117" s="76" t="s">
        <v>131</v>
      </c>
      <c r="S117" s="76" t="s">
        <v>132</v>
      </c>
      <c r="T117" s="77" t="s">
        <v>133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="2" customFormat="1" ht="22.8" customHeight="1">
      <c r="A118" s="28"/>
      <c r="B118" s="29"/>
      <c r="C118" s="82" t="s">
        <v>134</v>
      </c>
      <c r="D118" s="28"/>
      <c r="E118" s="28"/>
      <c r="F118" s="28"/>
      <c r="G118" s="28"/>
      <c r="H118" s="28"/>
      <c r="I118" s="28"/>
      <c r="J118" s="145">
        <f>BK118</f>
        <v>1063119</v>
      </c>
      <c r="K118" s="28"/>
      <c r="L118" s="29"/>
      <c r="M118" s="78"/>
      <c r="N118" s="62"/>
      <c r="O118" s="79"/>
      <c r="P118" s="146">
        <f>P119+P133</f>
        <v>69</v>
      </c>
      <c r="Q118" s="79"/>
      <c r="R118" s="146">
        <f>R119+R133</f>
        <v>0</v>
      </c>
      <c r="S118" s="79"/>
      <c r="T118" s="147">
        <f>T119+T133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5" t="s">
        <v>69</v>
      </c>
      <c r="AU118" s="15" t="s">
        <v>112</v>
      </c>
      <c r="BK118" s="148">
        <f>BK119+BK133</f>
        <v>1063119</v>
      </c>
    </row>
    <row r="119" s="12" customFormat="1" ht="25.92" customHeight="1">
      <c r="A119" s="12"/>
      <c r="B119" s="149"/>
      <c r="C119" s="12"/>
      <c r="D119" s="150" t="s">
        <v>69</v>
      </c>
      <c r="E119" s="151" t="s">
        <v>135</v>
      </c>
      <c r="F119" s="151" t="s">
        <v>778</v>
      </c>
      <c r="G119" s="12"/>
      <c r="H119" s="12"/>
      <c r="I119" s="12"/>
      <c r="J119" s="152">
        <f>BK119</f>
        <v>942859</v>
      </c>
      <c r="K119" s="12"/>
      <c r="L119" s="149"/>
      <c r="M119" s="153"/>
      <c r="N119" s="154"/>
      <c r="O119" s="154"/>
      <c r="P119" s="155">
        <f>SUM(P120:P132)</f>
        <v>0</v>
      </c>
      <c r="Q119" s="154"/>
      <c r="R119" s="155">
        <f>SUM(R120:R132)</f>
        <v>0</v>
      </c>
      <c r="S119" s="154"/>
      <c r="T119" s="156">
        <f>SUM(T120:T132)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0" t="s">
        <v>78</v>
      </c>
      <c r="AT119" s="157" t="s">
        <v>69</v>
      </c>
      <c r="AU119" s="157" t="s">
        <v>70</v>
      </c>
      <c r="AY119" s="150" t="s">
        <v>137</v>
      </c>
      <c r="BK119" s="158">
        <f>SUM(BK120:BK132)</f>
        <v>942859</v>
      </c>
    </row>
    <row r="120" s="2" customFormat="1" ht="44.25" customHeight="1">
      <c r="A120" s="28"/>
      <c r="B120" s="161"/>
      <c r="C120" s="162" t="s">
        <v>78</v>
      </c>
      <c r="D120" s="162" t="s">
        <v>140</v>
      </c>
      <c r="E120" s="163" t="s">
        <v>779</v>
      </c>
      <c r="F120" s="164" t="s">
        <v>780</v>
      </c>
      <c r="G120" s="165" t="s">
        <v>143</v>
      </c>
      <c r="H120" s="166">
        <v>1</v>
      </c>
      <c r="I120" s="167">
        <v>9877</v>
      </c>
      <c r="J120" s="167">
        <f>ROUND(I120*H120,2)</f>
        <v>9877</v>
      </c>
      <c r="K120" s="168"/>
      <c r="L120" s="169"/>
      <c r="M120" s="170" t="s">
        <v>1</v>
      </c>
      <c r="N120" s="171" t="s">
        <v>35</v>
      </c>
      <c r="O120" s="172">
        <v>0</v>
      </c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74" t="s">
        <v>144</v>
      </c>
      <c r="AT120" s="174" t="s">
        <v>140</v>
      </c>
      <c r="AU120" s="174" t="s">
        <v>78</v>
      </c>
      <c r="AY120" s="15" t="s">
        <v>137</v>
      </c>
      <c r="BE120" s="175">
        <f>IF(N120="základní",J120,0)</f>
        <v>9877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5" t="s">
        <v>78</v>
      </c>
      <c r="BK120" s="175">
        <f>ROUND(I120*H120,2)</f>
        <v>9877</v>
      </c>
      <c r="BL120" s="15" t="s">
        <v>145</v>
      </c>
      <c r="BM120" s="174" t="s">
        <v>781</v>
      </c>
    </row>
    <row r="121" s="2" customFormat="1" ht="37.8" customHeight="1">
      <c r="A121" s="28"/>
      <c r="B121" s="161"/>
      <c r="C121" s="162" t="s">
        <v>80</v>
      </c>
      <c r="D121" s="162" t="s">
        <v>140</v>
      </c>
      <c r="E121" s="163" t="s">
        <v>782</v>
      </c>
      <c r="F121" s="164" t="s">
        <v>783</v>
      </c>
      <c r="G121" s="165" t="s">
        <v>143</v>
      </c>
      <c r="H121" s="166">
        <v>1</v>
      </c>
      <c r="I121" s="167">
        <v>22194</v>
      </c>
      <c r="J121" s="167">
        <f>ROUND(I121*H121,2)</f>
        <v>22194</v>
      </c>
      <c r="K121" s="168"/>
      <c r="L121" s="169"/>
      <c r="M121" s="170" t="s">
        <v>1</v>
      </c>
      <c r="N121" s="171" t="s">
        <v>35</v>
      </c>
      <c r="O121" s="172">
        <v>0</v>
      </c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74" t="s">
        <v>144</v>
      </c>
      <c r="AT121" s="174" t="s">
        <v>140</v>
      </c>
      <c r="AU121" s="174" t="s">
        <v>78</v>
      </c>
      <c r="AY121" s="15" t="s">
        <v>137</v>
      </c>
      <c r="BE121" s="175">
        <f>IF(N121="základní",J121,0)</f>
        <v>22194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5" t="s">
        <v>78</v>
      </c>
      <c r="BK121" s="175">
        <f>ROUND(I121*H121,2)</f>
        <v>22194</v>
      </c>
      <c r="BL121" s="15" t="s">
        <v>145</v>
      </c>
      <c r="BM121" s="174" t="s">
        <v>784</v>
      </c>
    </row>
    <row r="122" s="2" customFormat="1" ht="24.15" customHeight="1">
      <c r="A122" s="28"/>
      <c r="B122" s="161"/>
      <c r="C122" s="162" t="s">
        <v>150</v>
      </c>
      <c r="D122" s="162" t="s">
        <v>140</v>
      </c>
      <c r="E122" s="163" t="s">
        <v>785</v>
      </c>
      <c r="F122" s="164" t="s">
        <v>786</v>
      </c>
      <c r="G122" s="165" t="s">
        <v>143</v>
      </c>
      <c r="H122" s="166">
        <v>20</v>
      </c>
      <c r="I122" s="167">
        <v>2148</v>
      </c>
      <c r="J122" s="167">
        <f>ROUND(I122*H122,2)</f>
        <v>42960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42960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42960</v>
      </c>
      <c r="BL122" s="15" t="s">
        <v>145</v>
      </c>
      <c r="BM122" s="174" t="s">
        <v>787</v>
      </c>
    </row>
    <row r="123" s="2" customFormat="1" ht="24.15" customHeight="1">
      <c r="A123" s="28"/>
      <c r="B123" s="161"/>
      <c r="C123" s="162" t="s">
        <v>145</v>
      </c>
      <c r="D123" s="162" t="s">
        <v>140</v>
      </c>
      <c r="E123" s="163" t="s">
        <v>788</v>
      </c>
      <c r="F123" s="164" t="s">
        <v>789</v>
      </c>
      <c r="G123" s="165" t="s">
        <v>143</v>
      </c>
      <c r="H123" s="166">
        <v>1</v>
      </c>
      <c r="I123" s="167">
        <v>10349</v>
      </c>
      <c r="J123" s="167">
        <f>ROUND(I123*H123,2)</f>
        <v>10349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10349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10349</v>
      </c>
      <c r="BL123" s="15" t="s">
        <v>145</v>
      </c>
      <c r="BM123" s="174" t="s">
        <v>790</v>
      </c>
    </row>
    <row r="124" s="2" customFormat="1" ht="16.5" customHeight="1">
      <c r="A124" s="28"/>
      <c r="B124" s="161"/>
      <c r="C124" s="162" t="s">
        <v>157</v>
      </c>
      <c r="D124" s="162" t="s">
        <v>140</v>
      </c>
      <c r="E124" s="163" t="s">
        <v>791</v>
      </c>
      <c r="F124" s="164" t="s">
        <v>792</v>
      </c>
      <c r="G124" s="165" t="s">
        <v>143</v>
      </c>
      <c r="H124" s="166">
        <v>1</v>
      </c>
      <c r="I124" s="167">
        <v>757</v>
      </c>
      <c r="J124" s="167">
        <f>ROUND(I124*H124,2)</f>
        <v>757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144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757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757</v>
      </c>
      <c r="BL124" s="15" t="s">
        <v>145</v>
      </c>
      <c r="BM124" s="174" t="s">
        <v>793</v>
      </c>
    </row>
    <row r="125" s="2" customFormat="1" ht="24.15" customHeight="1">
      <c r="A125" s="28"/>
      <c r="B125" s="161"/>
      <c r="C125" s="162" t="s">
        <v>161</v>
      </c>
      <c r="D125" s="162" t="s">
        <v>140</v>
      </c>
      <c r="E125" s="163" t="s">
        <v>794</v>
      </c>
      <c r="F125" s="164" t="s">
        <v>795</v>
      </c>
      <c r="G125" s="165" t="s">
        <v>143</v>
      </c>
      <c r="H125" s="166">
        <v>6</v>
      </c>
      <c r="I125" s="167">
        <v>27139</v>
      </c>
      <c r="J125" s="167">
        <f>ROUND(I125*H125,2)</f>
        <v>162834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162834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162834</v>
      </c>
      <c r="BL125" s="15" t="s">
        <v>145</v>
      </c>
      <c r="BM125" s="174" t="s">
        <v>796</v>
      </c>
    </row>
    <row r="126" s="2" customFormat="1" ht="24.15" customHeight="1">
      <c r="A126" s="28"/>
      <c r="B126" s="161"/>
      <c r="C126" s="162" t="s">
        <v>165</v>
      </c>
      <c r="D126" s="162" t="s">
        <v>140</v>
      </c>
      <c r="E126" s="163" t="s">
        <v>797</v>
      </c>
      <c r="F126" s="164" t="s">
        <v>798</v>
      </c>
      <c r="G126" s="165" t="s">
        <v>143</v>
      </c>
      <c r="H126" s="166">
        <v>6</v>
      </c>
      <c r="I126" s="167">
        <v>17019</v>
      </c>
      <c r="J126" s="167">
        <f>ROUND(I126*H126,2)</f>
        <v>102114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102114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102114</v>
      </c>
      <c r="BL126" s="15" t="s">
        <v>145</v>
      </c>
      <c r="BM126" s="174" t="s">
        <v>799</v>
      </c>
    </row>
    <row r="127" s="2" customFormat="1" ht="24.15" customHeight="1">
      <c r="A127" s="28"/>
      <c r="B127" s="161"/>
      <c r="C127" s="162" t="s">
        <v>144</v>
      </c>
      <c r="D127" s="162" t="s">
        <v>140</v>
      </c>
      <c r="E127" s="163" t="s">
        <v>800</v>
      </c>
      <c r="F127" s="164" t="s">
        <v>801</v>
      </c>
      <c r="G127" s="165" t="s">
        <v>143</v>
      </c>
      <c r="H127" s="166">
        <v>6</v>
      </c>
      <c r="I127" s="167">
        <v>14236</v>
      </c>
      <c r="J127" s="167">
        <f>ROUND(I127*H127,2)</f>
        <v>85416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85416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85416</v>
      </c>
      <c r="BL127" s="15" t="s">
        <v>145</v>
      </c>
      <c r="BM127" s="174" t="s">
        <v>802</v>
      </c>
    </row>
    <row r="128" s="2" customFormat="1" ht="24.15" customHeight="1">
      <c r="A128" s="28"/>
      <c r="B128" s="161"/>
      <c r="C128" s="162" t="s">
        <v>172</v>
      </c>
      <c r="D128" s="162" t="s">
        <v>140</v>
      </c>
      <c r="E128" s="163" t="s">
        <v>803</v>
      </c>
      <c r="F128" s="164" t="s">
        <v>804</v>
      </c>
      <c r="G128" s="165" t="s">
        <v>143</v>
      </c>
      <c r="H128" s="166">
        <v>6</v>
      </c>
      <c r="I128" s="167">
        <v>10119</v>
      </c>
      <c r="J128" s="167">
        <f>ROUND(I128*H128,2)</f>
        <v>60714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78</v>
      </c>
      <c r="AY128" s="15" t="s">
        <v>137</v>
      </c>
      <c r="BE128" s="175">
        <f>IF(N128="základní",J128,0)</f>
        <v>60714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60714</v>
      </c>
      <c r="BL128" s="15" t="s">
        <v>145</v>
      </c>
      <c r="BM128" s="174" t="s">
        <v>805</v>
      </c>
    </row>
    <row r="129" s="2" customFormat="1" ht="24.15" customHeight="1">
      <c r="A129" s="28"/>
      <c r="B129" s="161"/>
      <c r="C129" s="162" t="s">
        <v>178</v>
      </c>
      <c r="D129" s="162" t="s">
        <v>140</v>
      </c>
      <c r="E129" s="163" t="s">
        <v>806</v>
      </c>
      <c r="F129" s="164" t="s">
        <v>807</v>
      </c>
      <c r="G129" s="165" t="s">
        <v>143</v>
      </c>
      <c r="H129" s="166">
        <v>30</v>
      </c>
      <c r="I129" s="167">
        <v>7649</v>
      </c>
      <c r="J129" s="167">
        <f>ROUND(I129*H129,2)</f>
        <v>229470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229470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229470</v>
      </c>
      <c r="BL129" s="15" t="s">
        <v>145</v>
      </c>
      <c r="BM129" s="174" t="s">
        <v>808</v>
      </c>
    </row>
    <row r="130" s="2" customFormat="1" ht="16.5" customHeight="1">
      <c r="A130" s="28"/>
      <c r="B130" s="161"/>
      <c r="C130" s="162" t="s">
        <v>182</v>
      </c>
      <c r="D130" s="162" t="s">
        <v>140</v>
      </c>
      <c r="E130" s="163" t="s">
        <v>809</v>
      </c>
      <c r="F130" s="164" t="s">
        <v>810</v>
      </c>
      <c r="G130" s="165" t="s">
        <v>143</v>
      </c>
      <c r="H130" s="166">
        <v>6</v>
      </c>
      <c r="I130" s="167">
        <v>27859</v>
      </c>
      <c r="J130" s="167">
        <f>ROUND(I130*H130,2)</f>
        <v>167154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78</v>
      </c>
      <c r="AY130" s="15" t="s">
        <v>137</v>
      </c>
      <c r="BE130" s="175">
        <f>IF(N130="základní",J130,0)</f>
        <v>167154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167154</v>
      </c>
      <c r="BL130" s="15" t="s">
        <v>145</v>
      </c>
      <c r="BM130" s="174" t="s">
        <v>811</v>
      </c>
    </row>
    <row r="131" s="2" customFormat="1" ht="16.5" customHeight="1">
      <c r="A131" s="28"/>
      <c r="B131" s="161"/>
      <c r="C131" s="162" t="s">
        <v>186</v>
      </c>
      <c r="D131" s="162" t="s">
        <v>140</v>
      </c>
      <c r="E131" s="163" t="s">
        <v>812</v>
      </c>
      <c r="F131" s="164" t="s">
        <v>813</v>
      </c>
      <c r="G131" s="165" t="s">
        <v>143</v>
      </c>
      <c r="H131" s="166">
        <v>6</v>
      </c>
      <c r="I131" s="167">
        <v>6241</v>
      </c>
      <c r="J131" s="167">
        <f>ROUND(I131*H131,2)</f>
        <v>37446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78</v>
      </c>
      <c r="AY131" s="15" t="s">
        <v>137</v>
      </c>
      <c r="BE131" s="175">
        <f>IF(N131="základní",J131,0)</f>
        <v>37446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37446</v>
      </c>
      <c r="BL131" s="15" t="s">
        <v>145</v>
      </c>
      <c r="BM131" s="174" t="s">
        <v>814</v>
      </c>
    </row>
    <row r="132" s="2" customFormat="1" ht="16.5" customHeight="1">
      <c r="A132" s="28"/>
      <c r="B132" s="161"/>
      <c r="C132" s="162" t="s">
        <v>190</v>
      </c>
      <c r="D132" s="162" t="s">
        <v>140</v>
      </c>
      <c r="E132" s="163" t="s">
        <v>815</v>
      </c>
      <c r="F132" s="164" t="s">
        <v>816</v>
      </c>
      <c r="G132" s="165" t="s">
        <v>143</v>
      </c>
      <c r="H132" s="166">
        <v>6</v>
      </c>
      <c r="I132" s="167">
        <v>1929</v>
      </c>
      <c r="J132" s="167">
        <f>ROUND(I132*H132,2)</f>
        <v>11574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144</v>
      </c>
      <c r="AT132" s="174" t="s">
        <v>140</v>
      </c>
      <c r="AU132" s="174" t="s">
        <v>78</v>
      </c>
      <c r="AY132" s="15" t="s">
        <v>137</v>
      </c>
      <c r="BE132" s="175">
        <f>IF(N132="základní",J132,0)</f>
        <v>11574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11574</v>
      </c>
      <c r="BL132" s="15" t="s">
        <v>145</v>
      </c>
      <c r="BM132" s="174" t="s">
        <v>817</v>
      </c>
    </row>
    <row r="133" s="12" customFormat="1" ht="25.92" customHeight="1">
      <c r="A133" s="12"/>
      <c r="B133" s="149"/>
      <c r="C133" s="12"/>
      <c r="D133" s="150" t="s">
        <v>69</v>
      </c>
      <c r="E133" s="151" t="s">
        <v>252</v>
      </c>
      <c r="F133" s="151" t="s">
        <v>818</v>
      </c>
      <c r="G133" s="12"/>
      <c r="H133" s="12"/>
      <c r="I133" s="12"/>
      <c r="J133" s="152">
        <f>BK133</f>
        <v>120260</v>
      </c>
      <c r="K133" s="12"/>
      <c r="L133" s="149"/>
      <c r="M133" s="153"/>
      <c r="N133" s="154"/>
      <c r="O133" s="154"/>
      <c r="P133" s="155">
        <f>SUM(P134:P139)</f>
        <v>69</v>
      </c>
      <c r="Q133" s="154"/>
      <c r="R133" s="155">
        <f>SUM(R134:R139)</f>
        <v>0</v>
      </c>
      <c r="S133" s="154"/>
      <c r="T133" s="156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78</v>
      </c>
      <c r="AT133" s="157" t="s">
        <v>69</v>
      </c>
      <c r="AU133" s="157" t="s">
        <v>70</v>
      </c>
      <c r="AY133" s="150" t="s">
        <v>137</v>
      </c>
      <c r="BK133" s="158">
        <f>SUM(BK134:BK139)</f>
        <v>120260</v>
      </c>
    </row>
    <row r="134" s="2" customFormat="1" ht="24.15" customHeight="1">
      <c r="A134" s="28"/>
      <c r="B134" s="161"/>
      <c r="C134" s="176" t="s">
        <v>194</v>
      </c>
      <c r="D134" s="176" t="s">
        <v>255</v>
      </c>
      <c r="E134" s="177" t="s">
        <v>475</v>
      </c>
      <c r="F134" s="178" t="s">
        <v>476</v>
      </c>
      <c r="G134" s="179" t="s">
        <v>143</v>
      </c>
      <c r="H134" s="180">
        <v>30</v>
      </c>
      <c r="I134" s="181">
        <v>1960</v>
      </c>
      <c r="J134" s="181">
        <f>ROUND(I134*H134,2)</f>
        <v>58800</v>
      </c>
      <c r="K134" s="182"/>
      <c r="L134" s="29"/>
      <c r="M134" s="183" t="s">
        <v>1</v>
      </c>
      <c r="N134" s="184" t="s">
        <v>35</v>
      </c>
      <c r="O134" s="172">
        <v>2.2999999999999998</v>
      </c>
      <c r="P134" s="172">
        <f>O134*H134</f>
        <v>69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145</v>
      </c>
      <c r="AT134" s="174" t="s">
        <v>255</v>
      </c>
      <c r="AU134" s="174" t="s">
        <v>78</v>
      </c>
      <c r="AY134" s="15" t="s">
        <v>137</v>
      </c>
      <c r="BE134" s="175">
        <f>IF(N134="základní",J134,0)</f>
        <v>58800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58800</v>
      </c>
      <c r="BL134" s="15" t="s">
        <v>145</v>
      </c>
      <c r="BM134" s="174" t="s">
        <v>819</v>
      </c>
    </row>
    <row r="135" s="2" customFormat="1" ht="16.5" customHeight="1">
      <c r="A135" s="28"/>
      <c r="B135" s="161"/>
      <c r="C135" s="176" t="s">
        <v>8</v>
      </c>
      <c r="D135" s="176" t="s">
        <v>255</v>
      </c>
      <c r="E135" s="177" t="s">
        <v>820</v>
      </c>
      <c r="F135" s="178" t="s">
        <v>821</v>
      </c>
      <c r="G135" s="179" t="s">
        <v>143</v>
      </c>
      <c r="H135" s="180">
        <v>40</v>
      </c>
      <c r="I135" s="181">
        <v>543</v>
      </c>
      <c r="J135" s="181">
        <f>ROUND(I135*H135,2)</f>
        <v>21720</v>
      </c>
      <c r="K135" s="182"/>
      <c r="L135" s="29"/>
      <c r="M135" s="183" t="s">
        <v>1</v>
      </c>
      <c r="N135" s="184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419</v>
      </c>
      <c r="AT135" s="174" t="s">
        <v>255</v>
      </c>
      <c r="AU135" s="174" t="s">
        <v>78</v>
      </c>
      <c r="AY135" s="15" t="s">
        <v>137</v>
      </c>
      <c r="BE135" s="175">
        <f>IF(N135="základní",J135,0)</f>
        <v>21720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21720</v>
      </c>
      <c r="BL135" s="15" t="s">
        <v>419</v>
      </c>
      <c r="BM135" s="174" t="s">
        <v>822</v>
      </c>
    </row>
    <row r="136" s="2" customFormat="1" ht="37.8" customHeight="1">
      <c r="A136" s="28"/>
      <c r="B136" s="161"/>
      <c r="C136" s="176" t="s">
        <v>201</v>
      </c>
      <c r="D136" s="176" t="s">
        <v>255</v>
      </c>
      <c r="E136" s="177" t="s">
        <v>823</v>
      </c>
      <c r="F136" s="178" t="s">
        <v>824</v>
      </c>
      <c r="G136" s="179" t="s">
        <v>143</v>
      </c>
      <c r="H136" s="180">
        <v>1</v>
      </c>
      <c r="I136" s="181">
        <v>5980</v>
      </c>
      <c r="J136" s="181">
        <f>ROUND(I136*H136,2)</f>
        <v>5980</v>
      </c>
      <c r="K136" s="182"/>
      <c r="L136" s="29"/>
      <c r="M136" s="183" t="s">
        <v>1</v>
      </c>
      <c r="N136" s="184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419</v>
      </c>
      <c r="AT136" s="174" t="s">
        <v>255</v>
      </c>
      <c r="AU136" s="174" t="s">
        <v>78</v>
      </c>
      <c r="AY136" s="15" t="s">
        <v>137</v>
      </c>
      <c r="BE136" s="175">
        <f>IF(N136="základní",J136,0)</f>
        <v>5980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5980</v>
      </c>
      <c r="BL136" s="15" t="s">
        <v>419</v>
      </c>
      <c r="BM136" s="174" t="s">
        <v>825</v>
      </c>
    </row>
    <row r="137" s="2" customFormat="1" ht="33" customHeight="1">
      <c r="A137" s="28"/>
      <c r="B137" s="161"/>
      <c r="C137" s="176" t="s">
        <v>205</v>
      </c>
      <c r="D137" s="176" t="s">
        <v>255</v>
      </c>
      <c r="E137" s="177" t="s">
        <v>826</v>
      </c>
      <c r="F137" s="178" t="s">
        <v>827</v>
      </c>
      <c r="G137" s="179" t="s">
        <v>143</v>
      </c>
      <c r="H137" s="180">
        <v>30</v>
      </c>
      <c r="I137" s="181">
        <v>845</v>
      </c>
      <c r="J137" s="181">
        <f>ROUND(I137*H137,2)</f>
        <v>25350</v>
      </c>
      <c r="K137" s="182"/>
      <c r="L137" s="29"/>
      <c r="M137" s="183" t="s">
        <v>1</v>
      </c>
      <c r="N137" s="184" t="s">
        <v>35</v>
      </c>
      <c r="O137" s="172">
        <v>0</v>
      </c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419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25350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25350</v>
      </c>
      <c r="BL137" s="15" t="s">
        <v>419</v>
      </c>
      <c r="BM137" s="174" t="s">
        <v>828</v>
      </c>
    </row>
    <row r="138" s="2" customFormat="1" ht="37.8" customHeight="1">
      <c r="A138" s="28"/>
      <c r="B138" s="161"/>
      <c r="C138" s="176" t="s">
        <v>209</v>
      </c>
      <c r="D138" s="176" t="s">
        <v>255</v>
      </c>
      <c r="E138" s="177" t="s">
        <v>829</v>
      </c>
      <c r="F138" s="178" t="s">
        <v>830</v>
      </c>
      <c r="G138" s="179" t="s">
        <v>143</v>
      </c>
      <c r="H138" s="180">
        <v>1</v>
      </c>
      <c r="I138" s="181">
        <v>7370</v>
      </c>
      <c r="J138" s="181">
        <f>ROUND(I138*H138,2)</f>
        <v>7370</v>
      </c>
      <c r="K138" s="182"/>
      <c r="L138" s="29"/>
      <c r="M138" s="183" t="s">
        <v>1</v>
      </c>
      <c r="N138" s="184" t="s">
        <v>35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419</v>
      </c>
      <c r="AT138" s="174" t="s">
        <v>255</v>
      </c>
      <c r="AU138" s="174" t="s">
        <v>78</v>
      </c>
      <c r="AY138" s="15" t="s">
        <v>137</v>
      </c>
      <c r="BE138" s="175">
        <f>IF(N138="základní",J138,0)</f>
        <v>7370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7370</v>
      </c>
      <c r="BL138" s="15" t="s">
        <v>419</v>
      </c>
      <c r="BM138" s="174" t="s">
        <v>831</v>
      </c>
    </row>
    <row r="139" s="2" customFormat="1" ht="24.15" customHeight="1">
      <c r="A139" s="28"/>
      <c r="B139" s="161"/>
      <c r="C139" s="176" t="s">
        <v>213</v>
      </c>
      <c r="D139" s="176" t="s">
        <v>255</v>
      </c>
      <c r="E139" s="177" t="s">
        <v>832</v>
      </c>
      <c r="F139" s="178" t="s">
        <v>833</v>
      </c>
      <c r="G139" s="179" t="s">
        <v>143</v>
      </c>
      <c r="H139" s="180">
        <v>1</v>
      </c>
      <c r="I139" s="181">
        <v>1040</v>
      </c>
      <c r="J139" s="181">
        <f>ROUND(I139*H139,2)</f>
        <v>1040</v>
      </c>
      <c r="K139" s="182"/>
      <c r="L139" s="29"/>
      <c r="M139" s="189" t="s">
        <v>1</v>
      </c>
      <c r="N139" s="190" t="s">
        <v>35</v>
      </c>
      <c r="O139" s="187">
        <v>0</v>
      </c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419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1040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1040</v>
      </c>
      <c r="BL139" s="15" t="s">
        <v>419</v>
      </c>
      <c r="BM139" s="174" t="s">
        <v>834</v>
      </c>
    </row>
    <row r="140" s="2" customFormat="1" ht="6.96" customHeight="1">
      <c r="A140" s="28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29"/>
      <c r="M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</sheetData>
  <autoFilter ref="C117:K13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835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ROUND(J118, 2)</f>
        <v>691775.82999999996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ROUND((SUM(BE118:BE139)),  2)</f>
        <v>691775.82999999996</v>
      </c>
      <c r="G33" s="28"/>
      <c r="H33" s="28"/>
      <c r="I33" s="118">
        <v>0.20999999999999999</v>
      </c>
      <c r="J33" s="117">
        <f>ROUND(((SUM(BE118:BE139))*I33),  2)</f>
        <v>145272.92000000001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ROUND((SUM(BF118:BF139)),  2)</f>
        <v>0</v>
      </c>
      <c r="G34" s="28"/>
      <c r="H34" s="28"/>
      <c r="I34" s="118">
        <v>0.14999999999999999</v>
      </c>
      <c r="J34" s="117">
        <f>ROUND(((SUM(BF118:BF139))*I34),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ROUND((SUM(BG118:BG139)),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ROUND((SUM(BH118:BH139)),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ROUND((SUM(BI118:BI139)),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837048.75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007 - grafická nadstavba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J118</f>
        <v>691775.83000000007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836</v>
      </c>
      <c r="E97" s="132"/>
      <c r="F97" s="132"/>
      <c r="G97" s="132"/>
      <c r="H97" s="132"/>
      <c r="I97" s="132"/>
      <c r="J97" s="133">
        <f>J119</f>
        <v>584725.83000000007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837</v>
      </c>
      <c r="E98" s="132"/>
      <c r="F98" s="132"/>
      <c r="G98" s="132"/>
      <c r="H98" s="132"/>
      <c r="I98" s="132"/>
      <c r="J98" s="133">
        <f>J133</f>
        <v>107050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44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="2" customFormat="1" ht="6.96" customHeight="1">
      <c r="A104" s="28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122</v>
      </c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28"/>
      <c r="D108" s="28"/>
      <c r="E108" s="111" t="str">
        <f>E7</f>
        <v>Novostavba</v>
      </c>
      <c r="F108" s="25"/>
      <c r="G108" s="25"/>
      <c r="H108" s="25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106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56" t="str">
        <f>E9</f>
        <v>007 - grafická nadstavba</v>
      </c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18</v>
      </c>
      <c r="D112" s="28"/>
      <c r="E112" s="28"/>
      <c r="F112" s="22" t="str">
        <f>F12</f>
        <v xml:space="preserve"> </v>
      </c>
      <c r="G112" s="28"/>
      <c r="H112" s="28"/>
      <c r="I112" s="25" t="s">
        <v>20</v>
      </c>
      <c r="J112" s="58" t="str">
        <f>IF(J12="","",J12)</f>
        <v>27. 11. 2022</v>
      </c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22</v>
      </c>
      <c r="D114" s="28"/>
      <c r="E114" s="28"/>
      <c r="F114" s="22" t="str">
        <f>E15</f>
        <v xml:space="preserve"> </v>
      </c>
      <c r="G114" s="28"/>
      <c r="H114" s="28"/>
      <c r="I114" s="25" t="s">
        <v>26</v>
      </c>
      <c r="J114" s="26" t="str">
        <f>E21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25</v>
      </c>
      <c r="D115" s="28"/>
      <c r="E115" s="28"/>
      <c r="F115" s="22" t="str">
        <f>IF(E18="","",E18)</f>
        <v xml:space="preserve"> </v>
      </c>
      <c r="G115" s="28"/>
      <c r="H115" s="28"/>
      <c r="I115" s="25" t="s">
        <v>28</v>
      </c>
      <c r="J115" s="26" t="str">
        <f>E24</f>
        <v xml:space="preserve"> </v>
      </c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1" customFormat="1" ht="29.28" customHeight="1">
      <c r="A117" s="138"/>
      <c r="B117" s="139"/>
      <c r="C117" s="140" t="s">
        <v>123</v>
      </c>
      <c r="D117" s="141" t="s">
        <v>55</v>
      </c>
      <c r="E117" s="141" t="s">
        <v>51</v>
      </c>
      <c r="F117" s="141" t="s">
        <v>52</v>
      </c>
      <c r="G117" s="141" t="s">
        <v>124</v>
      </c>
      <c r="H117" s="141" t="s">
        <v>125</v>
      </c>
      <c r="I117" s="141" t="s">
        <v>126</v>
      </c>
      <c r="J117" s="142" t="s">
        <v>110</v>
      </c>
      <c r="K117" s="143" t="s">
        <v>127</v>
      </c>
      <c r="L117" s="144"/>
      <c r="M117" s="75" t="s">
        <v>1</v>
      </c>
      <c r="N117" s="76" t="s">
        <v>34</v>
      </c>
      <c r="O117" s="76" t="s">
        <v>128</v>
      </c>
      <c r="P117" s="76" t="s">
        <v>129</v>
      </c>
      <c r="Q117" s="76" t="s">
        <v>130</v>
      </c>
      <c r="R117" s="76" t="s">
        <v>131</v>
      </c>
      <c r="S117" s="76" t="s">
        <v>132</v>
      </c>
      <c r="T117" s="77" t="s">
        <v>133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="2" customFormat="1" ht="22.8" customHeight="1">
      <c r="A118" s="28"/>
      <c r="B118" s="29"/>
      <c r="C118" s="82" t="s">
        <v>134</v>
      </c>
      <c r="D118" s="28"/>
      <c r="E118" s="28"/>
      <c r="F118" s="28"/>
      <c r="G118" s="28"/>
      <c r="H118" s="28"/>
      <c r="I118" s="28"/>
      <c r="J118" s="145">
        <f>BK118</f>
        <v>691775.83000000007</v>
      </c>
      <c r="K118" s="28"/>
      <c r="L118" s="29"/>
      <c r="M118" s="78"/>
      <c r="N118" s="62"/>
      <c r="O118" s="79"/>
      <c r="P118" s="146">
        <f>P119+P133</f>
        <v>120.59999999999999</v>
      </c>
      <c r="Q118" s="79"/>
      <c r="R118" s="146">
        <f>R119+R133</f>
        <v>0</v>
      </c>
      <c r="S118" s="79"/>
      <c r="T118" s="147">
        <f>T119+T133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5" t="s">
        <v>69</v>
      </c>
      <c r="AU118" s="15" t="s">
        <v>112</v>
      </c>
      <c r="BK118" s="148">
        <f>BK119+BK133</f>
        <v>691775.83000000007</v>
      </c>
    </row>
    <row r="119" s="12" customFormat="1" ht="25.92" customHeight="1">
      <c r="A119" s="12"/>
      <c r="B119" s="149"/>
      <c r="C119" s="12"/>
      <c r="D119" s="150" t="s">
        <v>69</v>
      </c>
      <c r="E119" s="151" t="s">
        <v>135</v>
      </c>
      <c r="F119" s="151" t="s">
        <v>838</v>
      </c>
      <c r="G119" s="12"/>
      <c r="H119" s="12"/>
      <c r="I119" s="12"/>
      <c r="J119" s="152">
        <f>BK119</f>
        <v>584725.83000000007</v>
      </c>
      <c r="K119" s="12"/>
      <c r="L119" s="149"/>
      <c r="M119" s="153"/>
      <c r="N119" s="154"/>
      <c r="O119" s="154"/>
      <c r="P119" s="155">
        <f>SUM(P120:P132)</f>
        <v>0</v>
      </c>
      <c r="Q119" s="154"/>
      <c r="R119" s="155">
        <f>SUM(R120:R132)</f>
        <v>0</v>
      </c>
      <c r="S119" s="154"/>
      <c r="T119" s="156">
        <f>SUM(T120:T132)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0" t="s">
        <v>78</v>
      </c>
      <c r="AT119" s="157" t="s">
        <v>69</v>
      </c>
      <c r="AU119" s="157" t="s">
        <v>70</v>
      </c>
      <c r="AY119" s="150" t="s">
        <v>137</v>
      </c>
      <c r="BK119" s="158">
        <f>SUM(BK120:BK132)</f>
        <v>584725.83000000007</v>
      </c>
    </row>
    <row r="120" s="2" customFormat="1" ht="62.7" customHeight="1">
      <c r="A120" s="28"/>
      <c r="B120" s="161"/>
      <c r="C120" s="162" t="s">
        <v>78</v>
      </c>
      <c r="D120" s="162" t="s">
        <v>140</v>
      </c>
      <c r="E120" s="163" t="s">
        <v>839</v>
      </c>
      <c r="F120" s="164" t="s">
        <v>840</v>
      </c>
      <c r="G120" s="165" t="s">
        <v>428</v>
      </c>
      <c r="H120" s="166">
        <v>1</v>
      </c>
      <c r="I120" s="167">
        <v>45000</v>
      </c>
      <c r="J120" s="167">
        <f>ROUND(I120*H120,2)</f>
        <v>45000</v>
      </c>
      <c r="K120" s="168"/>
      <c r="L120" s="169"/>
      <c r="M120" s="170" t="s">
        <v>1</v>
      </c>
      <c r="N120" s="171" t="s">
        <v>35</v>
      </c>
      <c r="O120" s="172">
        <v>0</v>
      </c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74" t="s">
        <v>144</v>
      </c>
      <c r="AT120" s="174" t="s">
        <v>140</v>
      </c>
      <c r="AU120" s="174" t="s">
        <v>78</v>
      </c>
      <c r="AY120" s="15" t="s">
        <v>137</v>
      </c>
      <c r="BE120" s="175">
        <f>IF(N120="základní",J120,0)</f>
        <v>45000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5" t="s">
        <v>78</v>
      </c>
      <c r="BK120" s="175">
        <f>ROUND(I120*H120,2)</f>
        <v>45000</v>
      </c>
      <c r="BL120" s="15" t="s">
        <v>145</v>
      </c>
      <c r="BM120" s="174" t="s">
        <v>841</v>
      </c>
    </row>
    <row r="121" s="2" customFormat="1" ht="55.5" customHeight="1">
      <c r="A121" s="28"/>
      <c r="B121" s="161"/>
      <c r="C121" s="162" t="s">
        <v>80</v>
      </c>
      <c r="D121" s="162" t="s">
        <v>140</v>
      </c>
      <c r="E121" s="163" t="s">
        <v>842</v>
      </c>
      <c r="F121" s="164" t="s">
        <v>843</v>
      </c>
      <c r="G121" s="165" t="s">
        <v>428</v>
      </c>
      <c r="H121" s="166">
        <v>1</v>
      </c>
      <c r="I121" s="167">
        <v>25000</v>
      </c>
      <c r="J121" s="167">
        <f>ROUND(I121*H121,2)</f>
        <v>25000</v>
      </c>
      <c r="K121" s="168"/>
      <c r="L121" s="169"/>
      <c r="M121" s="170" t="s">
        <v>1</v>
      </c>
      <c r="N121" s="171" t="s">
        <v>35</v>
      </c>
      <c r="O121" s="172">
        <v>0</v>
      </c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74" t="s">
        <v>144</v>
      </c>
      <c r="AT121" s="174" t="s">
        <v>140</v>
      </c>
      <c r="AU121" s="174" t="s">
        <v>78</v>
      </c>
      <c r="AY121" s="15" t="s">
        <v>137</v>
      </c>
      <c r="BE121" s="175">
        <f>IF(N121="základní",J121,0)</f>
        <v>25000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5" t="s">
        <v>78</v>
      </c>
      <c r="BK121" s="175">
        <f>ROUND(I121*H121,2)</f>
        <v>25000</v>
      </c>
      <c r="BL121" s="15" t="s">
        <v>145</v>
      </c>
      <c r="BM121" s="174" t="s">
        <v>844</v>
      </c>
    </row>
    <row r="122" s="2" customFormat="1" ht="55.5" customHeight="1">
      <c r="A122" s="28"/>
      <c r="B122" s="161"/>
      <c r="C122" s="162" t="s">
        <v>150</v>
      </c>
      <c r="D122" s="162" t="s">
        <v>140</v>
      </c>
      <c r="E122" s="163" t="s">
        <v>845</v>
      </c>
      <c r="F122" s="164" t="s">
        <v>846</v>
      </c>
      <c r="G122" s="165" t="s">
        <v>428</v>
      </c>
      <c r="H122" s="166">
        <v>1</v>
      </c>
      <c r="I122" s="167">
        <v>30000</v>
      </c>
      <c r="J122" s="167">
        <f>ROUND(I122*H122,2)</f>
        <v>30000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144</v>
      </c>
      <c r="AT122" s="174" t="s">
        <v>140</v>
      </c>
      <c r="AU122" s="174" t="s">
        <v>78</v>
      </c>
      <c r="AY122" s="15" t="s">
        <v>137</v>
      </c>
      <c r="BE122" s="175">
        <f>IF(N122="základní",J122,0)</f>
        <v>30000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30000</v>
      </c>
      <c r="BL122" s="15" t="s">
        <v>145</v>
      </c>
      <c r="BM122" s="174" t="s">
        <v>847</v>
      </c>
    </row>
    <row r="123" s="2" customFormat="1" ht="62.7" customHeight="1">
      <c r="A123" s="28"/>
      <c r="B123" s="161"/>
      <c r="C123" s="162" t="s">
        <v>145</v>
      </c>
      <c r="D123" s="162" t="s">
        <v>140</v>
      </c>
      <c r="E123" s="163" t="s">
        <v>848</v>
      </c>
      <c r="F123" s="164" t="s">
        <v>849</v>
      </c>
      <c r="G123" s="165" t="s">
        <v>428</v>
      </c>
      <c r="H123" s="166">
        <v>1</v>
      </c>
      <c r="I123" s="167">
        <v>35000</v>
      </c>
      <c r="J123" s="167">
        <f>ROUND(I123*H123,2)</f>
        <v>35000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35000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35000</v>
      </c>
      <c r="BL123" s="15" t="s">
        <v>145</v>
      </c>
      <c r="BM123" s="174" t="s">
        <v>850</v>
      </c>
    </row>
    <row r="124" s="2" customFormat="1" ht="24.15" customHeight="1">
      <c r="A124" s="28"/>
      <c r="B124" s="161"/>
      <c r="C124" s="162" t="s">
        <v>157</v>
      </c>
      <c r="D124" s="162" t="s">
        <v>140</v>
      </c>
      <c r="E124" s="163" t="s">
        <v>851</v>
      </c>
      <c r="F124" s="164" t="s">
        <v>852</v>
      </c>
      <c r="G124" s="165" t="s">
        <v>143</v>
      </c>
      <c r="H124" s="166">
        <v>2</v>
      </c>
      <c r="I124" s="167">
        <v>48710</v>
      </c>
      <c r="J124" s="167">
        <f>ROUND(I124*H124,2)</f>
        <v>97420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144</v>
      </c>
      <c r="AT124" s="174" t="s">
        <v>140</v>
      </c>
      <c r="AU124" s="174" t="s">
        <v>78</v>
      </c>
      <c r="AY124" s="15" t="s">
        <v>137</v>
      </c>
      <c r="BE124" s="175">
        <f>IF(N124="základní",J124,0)</f>
        <v>97420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97420</v>
      </c>
      <c r="BL124" s="15" t="s">
        <v>145</v>
      </c>
      <c r="BM124" s="174" t="s">
        <v>853</v>
      </c>
    </row>
    <row r="125" s="2" customFormat="1" ht="37.8" customHeight="1">
      <c r="A125" s="28"/>
      <c r="B125" s="161"/>
      <c r="C125" s="162" t="s">
        <v>161</v>
      </c>
      <c r="D125" s="162" t="s">
        <v>140</v>
      </c>
      <c r="E125" s="163" t="s">
        <v>854</v>
      </c>
      <c r="F125" s="164" t="s">
        <v>855</v>
      </c>
      <c r="G125" s="165" t="s">
        <v>143</v>
      </c>
      <c r="H125" s="166">
        <v>2</v>
      </c>
      <c r="I125" s="167">
        <v>56100</v>
      </c>
      <c r="J125" s="167">
        <f>ROUND(I125*H125,2)</f>
        <v>112200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112200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112200</v>
      </c>
      <c r="BL125" s="15" t="s">
        <v>145</v>
      </c>
      <c r="BM125" s="174" t="s">
        <v>856</v>
      </c>
    </row>
    <row r="126" s="2" customFormat="1" ht="55.5" customHeight="1">
      <c r="A126" s="28"/>
      <c r="B126" s="161"/>
      <c r="C126" s="162" t="s">
        <v>165</v>
      </c>
      <c r="D126" s="162" t="s">
        <v>140</v>
      </c>
      <c r="E126" s="163" t="s">
        <v>857</v>
      </c>
      <c r="F126" s="164" t="s">
        <v>858</v>
      </c>
      <c r="G126" s="165" t="s">
        <v>428</v>
      </c>
      <c r="H126" s="166">
        <v>4</v>
      </c>
      <c r="I126" s="167">
        <v>18009</v>
      </c>
      <c r="J126" s="167">
        <f>ROUND(I126*H126,2)</f>
        <v>72036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144</v>
      </c>
      <c r="AT126" s="174" t="s">
        <v>140</v>
      </c>
      <c r="AU126" s="174" t="s">
        <v>78</v>
      </c>
      <c r="AY126" s="15" t="s">
        <v>137</v>
      </c>
      <c r="BE126" s="175">
        <f>IF(N126="základní",J126,0)</f>
        <v>72036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72036</v>
      </c>
      <c r="BL126" s="15" t="s">
        <v>145</v>
      </c>
      <c r="BM126" s="174" t="s">
        <v>859</v>
      </c>
    </row>
    <row r="127" s="2" customFormat="1" ht="44.25" customHeight="1">
      <c r="A127" s="28"/>
      <c r="B127" s="161"/>
      <c r="C127" s="162" t="s">
        <v>144</v>
      </c>
      <c r="D127" s="162" t="s">
        <v>140</v>
      </c>
      <c r="E127" s="163" t="s">
        <v>860</v>
      </c>
      <c r="F127" s="164" t="s">
        <v>861</v>
      </c>
      <c r="G127" s="165" t="s">
        <v>428</v>
      </c>
      <c r="H127" s="166">
        <v>1</v>
      </c>
      <c r="I127" s="167">
        <v>100000</v>
      </c>
      <c r="J127" s="167">
        <f>ROUND(I127*H127,2)</f>
        <v>100000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100000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100000</v>
      </c>
      <c r="BL127" s="15" t="s">
        <v>145</v>
      </c>
      <c r="BM127" s="174" t="s">
        <v>862</v>
      </c>
    </row>
    <row r="128" s="2" customFormat="1" ht="24.15" customHeight="1">
      <c r="A128" s="28"/>
      <c r="B128" s="161"/>
      <c r="C128" s="162" t="s">
        <v>172</v>
      </c>
      <c r="D128" s="162" t="s">
        <v>140</v>
      </c>
      <c r="E128" s="163" t="s">
        <v>863</v>
      </c>
      <c r="F128" s="164" t="s">
        <v>864</v>
      </c>
      <c r="G128" s="165" t="s">
        <v>143</v>
      </c>
      <c r="H128" s="166">
        <v>1</v>
      </c>
      <c r="I128" s="167">
        <v>19437.619999999999</v>
      </c>
      <c r="J128" s="167">
        <f>ROUND(I128*H128,2)</f>
        <v>19437.619999999999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144</v>
      </c>
      <c r="AT128" s="174" t="s">
        <v>140</v>
      </c>
      <c r="AU128" s="174" t="s">
        <v>78</v>
      </c>
      <c r="AY128" s="15" t="s">
        <v>137</v>
      </c>
      <c r="BE128" s="175">
        <f>IF(N128="základní",J128,0)</f>
        <v>19437.619999999999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19437.619999999999</v>
      </c>
      <c r="BL128" s="15" t="s">
        <v>145</v>
      </c>
      <c r="BM128" s="174" t="s">
        <v>865</v>
      </c>
    </row>
    <row r="129" s="2" customFormat="1" ht="24.15" customHeight="1">
      <c r="A129" s="28"/>
      <c r="B129" s="161"/>
      <c r="C129" s="162" t="s">
        <v>178</v>
      </c>
      <c r="D129" s="162" t="s">
        <v>140</v>
      </c>
      <c r="E129" s="163" t="s">
        <v>866</v>
      </c>
      <c r="F129" s="164" t="s">
        <v>867</v>
      </c>
      <c r="G129" s="165" t="s">
        <v>143</v>
      </c>
      <c r="H129" s="166">
        <v>1</v>
      </c>
      <c r="I129" s="167">
        <v>19437.619999999999</v>
      </c>
      <c r="J129" s="167">
        <f>ROUND(I129*H129,2)</f>
        <v>19437.619999999999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19437.619999999999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19437.619999999999</v>
      </c>
      <c r="BL129" s="15" t="s">
        <v>145</v>
      </c>
      <c r="BM129" s="174" t="s">
        <v>868</v>
      </c>
    </row>
    <row r="130" s="2" customFormat="1" ht="16.5" customHeight="1">
      <c r="A130" s="28"/>
      <c r="B130" s="161"/>
      <c r="C130" s="162" t="s">
        <v>182</v>
      </c>
      <c r="D130" s="162" t="s">
        <v>140</v>
      </c>
      <c r="E130" s="163" t="s">
        <v>869</v>
      </c>
      <c r="F130" s="164" t="s">
        <v>870</v>
      </c>
      <c r="G130" s="165" t="s">
        <v>143</v>
      </c>
      <c r="H130" s="166">
        <v>1</v>
      </c>
      <c r="I130" s="167">
        <v>1030.4100000000001</v>
      </c>
      <c r="J130" s="167">
        <f>ROUND(I130*H130,2)</f>
        <v>1030.4100000000001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144</v>
      </c>
      <c r="AT130" s="174" t="s">
        <v>140</v>
      </c>
      <c r="AU130" s="174" t="s">
        <v>78</v>
      </c>
      <c r="AY130" s="15" t="s">
        <v>137</v>
      </c>
      <c r="BE130" s="175">
        <f>IF(N130="základní",J130,0)</f>
        <v>1030.4100000000001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1030.4100000000001</v>
      </c>
      <c r="BL130" s="15" t="s">
        <v>145</v>
      </c>
      <c r="BM130" s="174" t="s">
        <v>871</v>
      </c>
    </row>
    <row r="131" s="2" customFormat="1" ht="24.15" customHeight="1">
      <c r="A131" s="28"/>
      <c r="B131" s="161"/>
      <c r="C131" s="162" t="s">
        <v>186</v>
      </c>
      <c r="D131" s="162" t="s">
        <v>140</v>
      </c>
      <c r="E131" s="163" t="s">
        <v>872</v>
      </c>
      <c r="F131" s="164" t="s">
        <v>873</v>
      </c>
      <c r="G131" s="165" t="s">
        <v>143</v>
      </c>
      <c r="H131" s="166">
        <v>1</v>
      </c>
      <c r="I131" s="167">
        <v>18348</v>
      </c>
      <c r="J131" s="167">
        <f>ROUND(I131*H131,2)</f>
        <v>18348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78</v>
      </c>
      <c r="AY131" s="15" t="s">
        <v>137</v>
      </c>
      <c r="BE131" s="175">
        <f>IF(N131="základní",J131,0)</f>
        <v>18348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18348</v>
      </c>
      <c r="BL131" s="15" t="s">
        <v>145</v>
      </c>
      <c r="BM131" s="174" t="s">
        <v>874</v>
      </c>
    </row>
    <row r="132" s="2" customFormat="1" ht="24.15" customHeight="1">
      <c r="A132" s="28"/>
      <c r="B132" s="161"/>
      <c r="C132" s="162" t="s">
        <v>190</v>
      </c>
      <c r="D132" s="162" t="s">
        <v>140</v>
      </c>
      <c r="E132" s="163" t="s">
        <v>875</v>
      </c>
      <c r="F132" s="164" t="s">
        <v>876</v>
      </c>
      <c r="G132" s="165" t="s">
        <v>143</v>
      </c>
      <c r="H132" s="166">
        <v>1</v>
      </c>
      <c r="I132" s="167">
        <v>9816.1800000000003</v>
      </c>
      <c r="J132" s="167">
        <f>ROUND(I132*H132,2)</f>
        <v>9816.1800000000003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144</v>
      </c>
      <c r="AT132" s="174" t="s">
        <v>140</v>
      </c>
      <c r="AU132" s="174" t="s">
        <v>78</v>
      </c>
      <c r="AY132" s="15" t="s">
        <v>137</v>
      </c>
      <c r="BE132" s="175">
        <f>IF(N132="základní",J132,0)</f>
        <v>9816.1800000000003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9816.1800000000003</v>
      </c>
      <c r="BL132" s="15" t="s">
        <v>145</v>
      </c>
      <c r="BM132" s="174" t="s">
        <v>877</v>
      </c>
    </row>
    <row r="133" s="12" customFormat="1" ht="25.92" customHeight="1">
      <c r="A133" s="12"/>
      <c r="B133" s="149"/>
      <c r="C133" s="12"/>
      <c r="D133" s="150" t="s">
        <v>69</v>
      </c>
      <c r="E133" s="151" t="s">
        <v>252</v>
      </c>
      <c r="F133" s="151" t="s">
        <v>838</v>
      </c>
      <c r="G133" s="12"/>
      <c r="H133" s="12"/>
      <c r="I133" s="12"/>
      <c r="J133" s="152">
        <f>BK133</f>
        <v>107050</v>
      </c>
      <c r="K133" s="12"/>
      <c r="L133" s="149"/>
      <c r="M133" s="153"/>
      <c r="N133" s="154"/>
      <c r="O133" s="154"/>
      <c r="P133" s="155">
        <f>SUM(P134:P139)</f>
        <v>120.59999999999999</v>
      </c>
      <c r="Q133" s="154"/>
      <c r="R133" s="155">
        <f>SUM(R134:R139)</f>
        <v>0</v>
      </c>
      <c r="S133" s="154"/>
      <c r="T133" s="156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78</v>
      </c>
      <c r="AT133" s="157" t="s">
        <v>69</v>
      </c>
      <c r="AU133" s="157" t="s">
        <v>70</v>
      </c>
      <c r="AY133" s="150" t="s">
        <v>137</v>
      </c>
      <c r="BK133" s="158">
        <f>SUM(BK134:BK139)</f>
        <v>107050</v>
      </c>
    </row>
    <row r="134" s="2" customFormat="1" ht="16.5" customHeight="1">
      <c r="A134" s="28"/>
      <c r="B134" s="161"/>
      <c r="C134" s="176" t="s">
        <v>194</v>
      </c>
      <c r="D134" s="176" t="s">
        <v>255</v>
      </c>
      <c r="E134" s="177" t="s">
        <v>878</v>
      </c>
      <c r="F134" s="178" t="s">
        <v>879</v>
      </c>
      <c r="G134" s="179" t="s">
        <v>143</v>
      </c>
      <c r="H134" s="180">
        <v>5</v>
      </c>
      <c r="I134" s="181">
        <v>1190</v>
      </c>
      <c r="J134" s="181">
        <f>ROUND(I134*H134,2)</f>
        <v>5950</v>
      </c>
      <c r="K134" s="182"/>
      <c r="L134" s="29"/>
      <c r="M134" s="183" t="s">
        <v>1</v>
      </c>
      <c r="N134" s="184" t="s">
        <v>35</v>
      </c>
      <c r="O134" s="172">
        <v>1.3999999999999999</v>
      </c>
      <c r="P134" s="172">
        <f>O134*H134</f>
        <v>7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145</v>
      </c>
      <c r="AT134" s="174" t="s">
        <v>255</v>
      </c>
      <c r="AU134" s="174" t="s">
        <v>78</v>
      </c>
      <c r="AY134" s="15" t="s">
        <v>137</v>
      </c>
      <c r="BE134" s="175">
        <f>IF(N134="základní",J134,0)</f>
        <v>5950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5950</v>
      </c>
      <c r="BL134" s="15" t="s">
        <v>145</v>
      </c>
      <c r="BM134" s="174" t="s">
        <v>880</v>
      </c>
    </row>
    <row r="135" s="2" customFormat="1" ht="16.5" customHeight="1">
      <c r="A135" s="28"/>
      <c r="B135" s="161"/>
      <c r="C135" s="176" t="s">
        <v>8</v>
      </c>
      <c r="D135" s="176" t="s">
        <v>255</v>
      </c>
      <c r="E135" s="177" t="s">
        <v>881</v>
      </c>
      <c r="F135" s="178" t="s">
        <v>882</v>
      </c>
      <c r="G135" s="179" t="s">
        <v>143</v>
      </c>
      <c r="H135" s="180">
        <v>1</v>
      </c>
      <c r="I135" s="181">
        <v>1750</v>
      </c>
      <c r="J135" s="181">
        <f>ROUND(I135*H135,2)</f>
        <v>1750</v>
      </c>
      <c r="K135" s="182"/>
      <c r="L135" s="29"/>
      <c r="M135" s="183" t="s">
        <v>1</v>
      </c>
      <c r="N135" s="184" t="s">
        <v>35</v>
      </c>
      <c r="O135" s="172">
        <v>2.0499999999999998</v>
      </c>
      <c r="P135" s="172">
        <f>O135*H135</f>
        <v>2.0499999999999998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145</v>
      </c>
      <c r="AT135" s="174" t="s">
        <v>255</v>
      </c>
      <c r="AU135" s="174" t="s">
        <v>78</v>
      </c>
      <c r="AY135" s="15" t="s">
        <v>137</v>
      </c>
      <c r="BE135" s="175">
        <f>IF(N135="základní",J135,0)</f>
        <v>1750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1750</v>
      </c>
      <c r="BL135" s="15" t="s">
        <v>145</v>
      </c>
      <c r="BM135" s="174" t="s">
        <v>883</v>
      </c>
    </row>
    <row r="136" s="2" customFormat="1" ht="21.75" customHeight="1">
      <c r="A136" s="28"/>
      <c r="B136" s="161"/>
      <c r="C136" s="176" t="s">
        <v>201</v>
      </c>
      <c r="D136" s="176" t="s">
        <v>255</v>
      </c>
      <c r="E136" s="177" t="s">
        <v>884</v>
      </c>
      <c r="F136" s="178" t="s">
        <v>885</v>
      </c>
      <c r="G136" s="179" t="s">
        <v>143</v>
      </c>
      <c r="H136" s="180">
        <v>1</v>
      </c>
      <c r="I136" s="181">
        <v>1750</v>
      </c>
      <c r="J136" s="181">
        <f>ROUND(I136*H136,2)</f>
        <v>1750</v>
      </c>
      <c r="K136" s="182"/>
      <c r="L136" s="29"/>
      <c r="M136" s="183" t="s">
        <v>1</v>
      </c>
      <c r="N136" s="184" t="s">
        <v>35</v>
      </c>
      <c r="O136" s="172">
        <v>2.0499999999999998</v>
      </c>
      <c r="P136" s="172">
        <f>O136*H136</f>
        <v>2.0499999999999998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145</v>
      </c>
      <c r="AT136" s="174" t="s">
        <v>255</v>
      </c>
      <c r="AU136" s="174" t="s">
        <v>78</v>
      </c>
      <c r="AY136" s="15" t="s">
        <v>137</v>
      </c>
      <c r="BE136" s="175">
        <f>IF(N136="základní",J136,0)</f>
        <v>1750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1750</v>
      </c>
      <c r="BL136" s="15" t="s">
        <v>145</v>
      </c>
      <c r="BM136" s="174" t="s">
        <v>886</v>
      </c>
    </row>
    <row r="137" s="2" customFormat="1" ht="24.15" customHeight="1">
      <c r="A137" s="28"/>
      <c r="B137" s="161"/>
      <c r="C137" s="176" t="s">
        <v>205</v>
      </c>
      <c r="D137" s="176" t="s">
        <v>255</v>
      </c>
      <c r="E137" s="177" t="s">
        <v>887</v>
      </c>
      <c r="F137" s="178" t="s">
        <v>888</v>
      </c>
      <c r="G137" s="179" t="s">
        <v>143</v>
      </c>
      <c r="H137" s="180">
        <v>1</v>
      </c>
      <c r="I137" s="181">
        <v>41800</v>
      </c>
      <c r="J137" s="181">
        <f>ROUND(I137*H137,2)</f>
        <v>41800</v>
      </c>
      <c r="K137" s="182"/>
      <c r="L137" s="29"/>
      <c r="M137" s="183" t="s">
        <v>1</v>
      </c>
      <c r="N137" s="184" t="s">
        <v>35</v>
      </c>
      <c r="O137" s="172">
        <v>44</v>
      </c>
      <c r="P137" s="172">
        <f>O137*H137</f>
        <v>44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145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41800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41800</v>
      </c>
      <c r="BL137" s="15" t="s">
        <v>145</v>
      </c>
      <c r="BM137" s="174" t="s">
        <v>889</v>
      </c>
    </row>
    <row r="138" s="2" customFormat="1" ht="24.15" customHeight="1">
      <c r="A138" s="28"/>
      <c r="B138" s="161"/>
      <c r="C138" s="176" t="s">
        <v>209</v>
      </c>
      <c r="D138" s="176" t="s">
        <v>255</v>
      </c>
      <c r="E138" s="177" t="s">
        <v>890</v>
      </c>
      <c r="F138" s="178" t="s">
        <v>891</v>
      </c>
      <c r="G138" s="179" t="s">
        <v>143</v>
      </c>
      <c r="H138" s="180">
        <v>200</v>
      </c>
      <c r="I138" s="181">
        <v>230</v>
      </c>
      <c r="J138" s="181">
        <f>ROUND(I138*H138,2)</f>
        <v>46000</v>
      </c>
      <c r="K138" s="182"/>
      <c r="L138" s="29"/>
      <c r="M138" s="183" t="s">
        <v>1</v>
      </c>
      <c r="N138" s="184" t="s">
        <v>35</v>
      </c>
      <c r="O138" s="172">
        <v>0.27000000000000002</v>
      </c>
      <c r="P138" s="172">
        <f>O138*H138</f>
        <v>54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145</v>
      </c>
      <c r="AT138" s="174" t="s">
        <v>255</v>
      </c>
      <c r="AU138" s="174" t="s">
        <v>78</v>
      </c>
      <c r="AY138" s="15" t="s">
        <v>137</v>
      </c>
      <c r="BE138" s="175">
        <f>IF(N138="základní",J138,0)</f>
        <v>46000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46000</v>
      </c>
      <c r="BL138" s="15" t="s">
        <v>145</v>
      </c>
      <c r="BM138" s="174" t="s">
        <v>892</v>
      </c>
    </row>
    <row r="139" s="2" customFormat="1" ht="24.15" customHeight="1">
      <c r="A139" s="28"/>
      <c r="B139" s="161"/>
      <c r="C139" s="176" t="s">
        <v>213</v>
      </c>
      <c r="D139" s="176" t="s">
        <v>255</v>
      </c>
      <c r="E139" s="177" t="s">
        <v>475</v>
      </c>
      <c r="F139" s="178" t="s">
        <v>476</v>
      </c>
      <c r="G139" s="179" t="s">
        <v>143</v>
      </c>
      <c r="H139" s="180">
        <v>5</v>
      </c>
      <c r="I139" s="181">
        <v>1960</v>
      </c>
      <c r="J139" s="181">
        <f>ROUND(I139*H139,2)</f>
        <v>9800</v>
      </c>
      <c r="K139" s="182"/>
      <c r="L139" s="29"/>
      <c r="M139" s="189" t="s">
        <v>1</v>
      </c>
      <c r="N139" s="190" t="s">
        <v>35</v>
      </c>
      <c r="O139" s="187">
        <v>2.2999999999999998</v>
      </c>
      <c r="P139" s="187">
        <f>O139*H139</f>
        <v>11.5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145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9800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9800</v>
      </c>
      <c r="BL139" s="15" t="s">
        <v>145</v>
      </c>
      <c r="BM139" s="174" t="s">
        <v>893</v>
      </c>
    </row>
    <row r="140" s="2" customFormat="1" ht="6.96" customHeight="1">
      <c r="A140" s="28"/>
      <c r="B140" s="49"/>
      <c r="C140" s="50"/>
      <c r="D140" s="50"/>
      <c r="E140" s="50"/>
      <c r="F140" s="50"/>
      <c r="G140" s="50"/>
      <c r="H140" s="50"/>
      <c r="I140" s="50"/>
      <c r="J140" s="50"/>
      <c r="K140" s="50"/>
      <c r="L140" s="29"/>
      <c r="M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</sheetData>
  <autoFilter ref="C117:K13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105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Novostavba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106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894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ROUND(J117, 2)</f>
        <v>863976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ROUND((SUM(BE117:BE140)),  2)</f>
        <v>863976</v>
      </c>
      <c r="G33" s="28"/>
      <c r="H33" s="28"/>
      <c r="I33" s="118">
        <v>0.20999999999999999</v>
      </c>
      <c r="J33" s="117">
        <f>ROUND(((SUM(BE117:BE140))*I33),  2)</f>
        <v>181434.95999999999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ROUND((SUM(BF117:BF140)),  2)</f>
        <v>0</v>
      </c>
      <c r="G34" s="28"/>
      <c r="H34" s="28"/>
      <c r="I34" s="118">
        <v>0.14999999999999999</v>
      </c>
      <c r="J34" s="117">
        <f>ROUND(((SUM(BF117:BF140))*I34),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ROUND((SUM(BG117:BG140)),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ROUND((SUM(BH117:BH140)),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ROUND((SUM(BI117:BI140)),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1045410.96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108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Novostavba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106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008 - hlavní kabelové trasy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109</v>
      </c>
      <c r="D94" s="119"/>
      <c r="E94" s="119"/>
      <c r="F94" s="119"/>
      <c r="G94" s="119"/>
      <c r="H94" s="119"/>
      <c r="I94" s="119"/>
      <c r="J94" s="128" t="s">
        <v>110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111</v>
      </c>
      <c r="D96" s="28"/>
      <c r="E96" s="28"/>
      <c r="F96" s="28"/>
      <c r="G96" s="28"/>
      <c r="H96" s="28"/>
      <c r="I96" s="28"/>
      <c r="J96" s="85">
        <f>J117</f>
        <v>863976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112</v>
      </c>
    </row>
    <row r="97" s="9" customFormat="1" ht="24.96" customHeight="1">
      <c r="A97" s="9"/>
      <c r="B97" s="130"/>
      <c r="C97" s="9"/>
      <c r="D97" s="131" t="s">
        <v>895</v>
      </c>
      <c r="E97" s="132"/>
      <c r="F97" s="132"/>
      <c r="G97" s="132"/>
      <c r="H97" s="132"/>
      <c r="I97" s="132"/>
      <c r="J97" s="133">
        <f>J118</f>
        <v>863976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44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99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4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3" s="2" customFormat="1" ht="6.96" customHeight="1">
      <c r="A103" s="28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4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24.96" customHeight="1">
      <c r="A104" s="28"/>
      <c r="B104" s="29"/>
      <c r="C104" s="19" t="s">
        <v>122</v>
      </c>
      <c r="D104" s="28"/>
      <c r="E104" s="28"/>
      <c r="F104" s="28"/>
      <c r="G104" s="28"/>
      <c r="H104" s="28"/>
      <c r="I104" s="28"/>
      <c r="J104" s="28"/>
      <c r="K104" s="28"/>
      <c r="L104" s="44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6.96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44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12" customHeight="1">
      <c r="A106" s="28"/>
      <c r="B106" s="29"/>
      <c r="C106" s="25" t="s">
        <v>14</v>
      </c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6.5" customHeight="1">
      <c r="A107" s="28"/>
      <c r="B107" s="29"/>
      <c r="C107" s="28"/>
      <c r="D107" s="28"/>
      <c r="E107" s="111" t="str">
        <f>E7</f>
        <v>Novostavba</v>
      </c>
      <c r="F107" s="25"/>
      <c r="G107" s="25"/>
      <c r="H107" s="25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2" customHeight="1">
      <c r="A108" s="28"/>
      <c r="B108" s="29"/>
      <c r="C108" s="25" t="s">
        <v>106</v>
      </c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6.5" customHeight="1">
      <c r="A109" s="28"/>
      <c r="B109" s="29"/>
      <c r="C109" s="28"/>
      <c r="D109" s="28"/>
      <c r="E109" s="56" t="str">
        <f>E9</f>
        <v>008 - hlavní kabelové trasy</v>
      </c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18</v>
      </c>
      <c r="D111" s="28"/>
      <c r="E111" s="28"/>
      <c r="F111" s="22" t="str">
        <f>F12</f>
        <v xml:space="preserve"> </v>
      </c>
      <c r="G111" s="28"/>
      <c r="H111" s="28"/>
      <c r="I111" s="25" t="s">
        <v>20</v>
      </c>
      <c r="J111" s="58" t="str">
        <f>IF(J12="","",J12)</f>
        <v>27. 11. 2022</v>
      </c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6.96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5.15" customHeight="1">
      <c r="A113" s="28"/>
      <c r="B113" s="29"/>
      <c r="C113" s="25" t="s">
        <v>22</v>
      </c>
      <c r="D113" s="28"/>
      <c r="E113" s="28"/>
      <c r="F113" s="22" t="str">
        <f>E15</f>
        <v xml:space="preserve"> </v>
      </c>
      <c r="G113" s="28"/>
      <c r="H113" s="28"/>
      <c r="I113" s="25" t="s">
        <v>26</v>
      </c>
      <c r="J113" s="26" t="str">
        <f>E21</f>
        <v xml:space="preserve"> </v>
      </c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25</v>
      </c>
      <c r="D114" s="28"/>
      <c r="E114" s="28"/>
      <c r="F114" s="22" t="str">
        <f>IF(E18="","",E18)</f>
        <v xml:space="preserve"> </v>
      </c>
      <c r="G114" s="28"/>
      <c r="H114" s="28"/>
      <c r="I114" s="25" t="s">
        <v>28</v>
      </c>
      <c r="J114" s="26" t="str">
        <f>E24</f>
        <v xml:space="preserve"> 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0.32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11" customFormat="1" ht="29.28" customHeight="1">
      <c r="A116" s="138"/>
      <c r="B116" s="139"/>
      <c r="C116" s="140" t="s">
        <v>123</v>
      </c>
      <c r="D116" s="141" t="s">
        <v>55</v>
      </c>
      <c r="E116" s="141" t="s">
        <v>51</v>
      </c>
      <c r="F116" s="141" t="s">
        <v>52</v>
      </c>
      <c r="G116" s="141" t="s">
        <v>124</v>
      </c>
      <c r="H116" s="141" t="s">
        <v>125</v>
      </c>
      <c r="I116" s="141" t="s">
        <v>126</v>
      </c>
      <c r="J116" s="142" t="s">
        <v>110</v>
      </c>
      <c r="K116" s="143" t="s">
        <v>127</v>
      </c>
      <c r="L116" s="144"/>
      <c r="M116" s="75" t="s">
        <v>1</v>
      </c>
      <c r="N116" s="76" t="s">
        <v>34</v>
      </c>
      <c r="O116" s="76" t="s">
        <v>128</v>
      </c>
      <c r="P116" s="76" t="s">
        <v>129</v>
      </c>
      <c r="Q116" s="76" t="s">
        <v>130</v>
      </c>
      <c r="R116" s="76" t="s">
        <v>131</v>
      </c>
      <c r="S116" s="76" t="s">
        <v>132</v>
      </c>
      <c r="T116" s="77" t="s">
        <v>133</v>
      </c>
      <c r="U116" s="13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</row>
    <row r="117" s="2" customFormat="1" ht="22.8" customHeight="1">
      <c r="A117" s="28"/>
      <c r="B117" s="29"/>
      <c r="C117" s="82" t="s">
        <v>134</v>
      </c>
      <c r="D117" s="28"/>
      <c r="E117" s="28"/>
      <c r="F117" s="28"/>
      <c r="G117" s="28"/>
      <c r="H117" s="28"/>
      <c r="I117" s="28"/>
      <c r="J117" s="145">
        <f>BK117</f>
        <v>863976</v>
      </c>
      <c r="K117" s="28"/>
      <c r="L117" s="29"/>
      <c r="M117" s="78"/>
      <c r="N117" s="62"/>
      <c r="O117" s="79"/>
      <c r="P117" s="146">
        <f>P118</f>
        <v>472.95999999999987</v>
      </c>
      <c r="Q117" s="79"/>
      <c r="R117" s="146">
        <f>R118</f>
        <v>0.036000000000000004</v>
      </c>
      <c r="S117" s="79"/>
      <c r="T117" s="147">
        <f>T118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5" t="s">
        <v>69</v>
      </c>
      <c r="AU117" s="15" t="s">
        <v>112</v>
      </c>
      <c r="BK117" s="148">
        <f>BK118</f>
        <v>863976</v>
      </c>
    </row>
    <row r="118" s="12" customFormat="1" ht="25.92" customHeight="1">
      <c r="A118" s="12"/>
      <c r="B118" s="149"/>
      <c r="C118" s="12"/>
      <c r="D118" s="150" t="s">
        <v>69</v>
      </c>
      <c r="E118" s="151" t="s">
        <v>135</v>
      </c>
      <c r="F118" s="151" t="s">
        <v>896</v>
      </c>
      <c r="G118" s="12"/>
      <c r="H118" s="12"/>
      <c r="I118" s="12"/>
      <c r="J118" s="152">
        <f>BK118</f>
        <v>863976</v>
      </c>
      <c r="K118" s="12"/>
      <c r="L118" s="149"/>
      <c r="M118" s="153"/>
      <c r="N118" s="154"/>
      <c r="O118" s="154"/>
      <c r="P118" s="155">
        <f>SUM(P119:P140)</f>
        <v>472.95999999999987</v>
      </c>
      <c r="Q118" s="154"/>
      <c r="R118" s="155">
        <f>SUM(R119:R140)</f>
        <v>0.036000000000000004</v>
      </c>
      <c r="S118" s="154"/>
      <c r="T118" s="156">
        <f>SUM(T119:T140)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0" t="s">
        <v>78</v>
      </c>
      <c r="AT118" s="157" t="s">
        <v>69</v>
      </c>
      <c r="AU118" s="157" t="s">
        <v>70</v>
      </c>
      <c r="AY118" s="150" t="s">
        <v>137</v>
      </c>
      <c r="BK118" s="158">
        <f>SUM(BK119:BK140)</f>
        <v>863976</v>
      </c>
    </row>
    <row r="119" s="2" customFormat="1" ht="37.8" customHeight="1">
      <c r="A119" s="28"/>
      <c r="B119" s="161"/>
      <c r="C119" s="162" t="s">
        <v>78</v>
      </c>
      <c r="D119" s="162" t="s">
        <v>140</v>
      </c>
      <c r="E119" s="163" t="s">
        <v>897</v>
      </c>
      <c r="F119" s="164" t="s">
        <v>898</v>
      </c>
      <c r="G119" s="165" t="s">
        <v>313</v>
      </c>
      <c r="H119" s="166">
        <v>200</v>
      </c>
      <c r="I119" s="167">
        <v>475</v>
      </c>
      <c r="J119" s="167">
        <f>ROUND(I119*H119,2)</f>
        <v>95000</v>
      </c>
      <c r="K119" s="168"/>
      <c r="L119" s="169"/>
      <c r="M119" s="170" t="s">
        <v>1</v>
      </c>
      <c r="N119" s="171" t="s">
        <v>35</v>
      </c>
      <c r="O119" s="172">
        <v>0</v>
      </c>
      <c r="P119" s="172">
        <f>O119*H119</f>
        <v>0</v>
      </c>
      <c r="Q119" s="172">
        <v>0</v>
      </c>
      <c r="R119" s="172">
        <f>Q119*H119</f>
        <v>0</v>
      </c>
      <c r="S119" s="172">
        <v>0</v>
      </c>
      <c r="T119" s="173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74" t="s">
        <v>144</v>
      </c>
      <c r="AT119" s="174" t="s">
        <v>140</v>
      </c>
      <c r="AU119" s="174" t="s">
        <v>78</v>
      </c>
      <c r="AY119" s="15" t="s">
        <v>137</v>
      </c>
      <c r="BE119" s="175">
        <f>IF(N119="základní",J119,0)</f>
        <v>95000</v>
      </c>
      <c r="BF119" s="175">
        <f>IF(N119="snížená",J119,0)</f>
        <v>0</v>
      </c>
      <c r="BG119" s="175">
        <f>IF(N119="zákl. přenesená",J119,0)</f>
        <v>0</v>
      </c>
      <c r="BH119" s="175">
        <f>IF(N119="sníž. přenesená",J119,0)</f>
        <v>0</v>
      </c>
      <c r="BI119" s="175">
        <f>IF(N119="nulová",J119,0)</f>
        <v>0</v>
      </c>
      <c r="BJ119" s="15" t="s">
        <v>78</v>
      </c>
      <c r="BK119" s="175">
        <f>ROUND(I119*H119,2)</f>
        <v>95000</v>
      </c>
      <c r="BL119" s="15" t="s">
        <v>145</v>
      </c>
      <c r="BM119" s="174" t="s">
        <v>899</v>
      </c>
    </row>
    <row r="120" s="2" customFormat="1" ht="16.5" customHeight="1">
      <c r="A120" s="28"/>
      <c r="B120" s="161"/>
      <c r="C120" s="176" t="s">
        <v>80</v>
      </c>
      <c r="D120" s="176" t="s">
        <v>255</v>
      </c>
      <c r="E120" s="177" t="s">
        <v>900</v>
      </c>
      <c r="F120" s="178" t="s">
        <v>901</v>
      </c>
      <c r="G120" s="179" t="s">
        <v>313</v>
      </c>
      <c r="H120" s="180">
        <v>200</v>
      </c>
      <c r="I120" s="181">
        <v>235</v>
      </c>
      <c r="J120" s="181">
        <f>ROUND(I120*H120,2)</f>
        <v>47000</v>
      </c>
      <c r="K120" s="182"/>
      <c r="L120" s="29"/>
      <c r="M120" s="183" t="s">
        <v>1</v>
      </c>
      <c r="N120" s="184" t="s">
        <v>35</v>
      </c>
      <c r="O120" s="172">
        <v>0.54700000000000004</v>
      </c>
      <c r="P120" s="172">
        <f>O120*H120</f>
        <v>109.40000000000001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74" t="s">
        <v>201</v>
      </c>
      <c r="AT120" s="174" t="s">
        <v>255</v>
      </c>
      <c r="AU120" s="174" t="s">
        <v>78</v>
      </c>
      <c r="AY120" s="15" t="s">
        <v>137</v>
      </c>
      <c r="BE120" s="175">
        <f>IF(N120="základní",J120,0)</f>
        <v>47000</v>
      </c>
      <c r="BF120" s="175">
        <f>IF(N120="snížená",J120,0)</f>
        <v>0</v>
      </c>
      <c r="BG120" s="175">
        <f>IF(N120="zákl. přenesená",J120,0)</f>
        <v>0</v>
      </c>
      <c r="BH120" s="175">
        <f>IF(N120="sníž. přenesená",J120,0)</f>
        <v>0</v>
      </c>
      <c r="BI120" s="175">
        <f>IF(N120="nulová",J120,0)</f>
        <v>0</v>
      </c>
      <c r="BJ120" s="15" t="s">
        <v>78</v>
      </c>
      <c r="BK120" s="175">
        <f>ROUND(I120*H120,2)</f>
        <v>47000</v>
      </c>
      <c r="BL120" s="15" t="s">
        <v>201</v>
      </c>
      <c r="BM120" s="174" t="s">
        <v>902</v>
      </c>
    </row>
    <row r="121" s="2" customFormat="1" ht="37.8" customHeight="1">
      <c r="A121" s="28"/>
      <c r="B121" s="161"/>
      <c r="C121" s="162" t="s">
        <v>150</v>
      </c>
      <c r="D121" s="162" t="s">
        <v>140</v>
      </c>
      <c r="E121" s="163" t="s">
        <v>903</v>
      </c>
      <c r="F121" s="164" t="s">
        <v>904</v>
      </c>
      <c r="G121" s="165" t="s">
        <v>313</v>
      </c>
      <c r="H121" s="166">
        <v>200</v>
      </c>
      <c r="I121" s="167">
        <v>583</v>
      </c>
      <c r="J121" s="167">
        <f>ROUND(I121*H121,2)</f>
        <v>116600</v>
      </c>
      <c r="K121" s="168"/>
      <c r="L121" s="169"/>
      <c r="M121" s="170" t="s">
        <v>1</v>
      </c>
      <c r="N121" s="171" t="s">
        <v>35</v>
      </c>
      <c r="O121" s="172">
        <v>0</v>
      </c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74" t="s">
        <v>144</v>
      </c>
      <c r="AT121" s="174" t="s">
        <v>140</v>
      </c>
      <c r="AU121" s="174" t="s">
        <v>78</v>
      </c>
      <c r="AY121" s="15" t="s">
        <v>137</v>
      </c>
      <c r="BE121" s="175">
        <f>IF(N121="základní",J121,0)</f>
        <v>116600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5" t="s">
        <v>78</v>
      </c>
      <c r="BK121" s="175">
        <f>ROUND(I121*H121,2)</f>
        <v>116600</v>
      </c>
      <c r="BL121" s="15" t="s">
        <v>145</v>
      </c>
      <c r="BM121" s="174" t="s">
        <v>905</v>
      </c>
    </row>
    <row r="122" s="2" customFormat="1" ht="16.5" customHeight="1">
      <c r="A122" s="28"/>
      <c r="B122" s="161"/>
      <c r="C122" s="176" t="s">
        <v>145</v>
      </c>
      <c r="D122" s="176" t="s">
        <v>255</v>
      </c>
      <c r="E122" s="177" t="s">
        <v>906</v>
      </c>
      <c r="F122" s="178" t="s">
        <v>907</v>
      </c>
      <c r="G122" s="179" t="s">
        <v>313</v>
      </c>
      <c r="H122" s="180">
        <v>200</v>
      </c>
      <c r="I122" s="181">
        <v>258</v>
      </c>
      <c r="J122" s="181">
        <f>ROUND(I122*H122,2)</f>
        <v>51600</v>
      </c>
      <c r="K122" s="182"/>
      <c r="L122" s="29"/>
      <c r="M122" s="183" t="s">
        <v>1</v>
      </c>
      <c r="N122" s="184" t="s">
        <v>35</v>
      </c>
      <c r="O122" s="172">
        <v>0.60099999999999998</v>
      </c>
      <c r="P122" s="172">
        <f>O122*H122</f>
        <v>120.19999999999999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201</v>
      </c>
      <c r="AT122" s="174" t="s">
        <v>255</v>
      </c>
      <c r="AU122" s="174" t="s">
        <v>78</v>
      </c>
      <c r="AY122" s="15" t="s">
        <v>137</v>
      </c>
      <c r="BE122" s="175">
        <f>IF(N122="základní",J122,0)</f>
        <v>51600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51600</v>
      </c>
      <c r="BL122" s="15" t="s">
        <v>201</v>
      </c>
      <c r="BM122" s="174" t="s">
        <v>908</v>
      </c>
    </row>
    <row r="123" s="2" customFormat="1" ht="37.8" customHeight="1">
      <c r="A123" s="28"/>
      <c r="B123" s="161"/>
      <c r="C123" s="162" t="s">
        <v>157</v>
      </c>
      <c r="D123" s="162" t="s">
        <v>140</v>
      </c>
      <c r="E123" s="163" t="s">
        <v>909</v>
      </c>
      <c r="F123" s="164" t="s">
        <v>910</v>
      </c>
      <c r="G123" s="165" t="s">
        <v>313</v>
      </c>
      <c r="H123" s="166">
        <v>100</v>
      </c>
      <c r="I123" s="167">
        <v>868</v>
      </c>
      <c r="J123" s="167">
        <f>ROUND(I123*H123,2)</f>
        <v>86800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144</v>
      </c>
      <c r="AT123" s="174" t="s">
        <v>140</v>
      </c>
      <c r="AU123" s="174" t="s">
        <v>78</v>
      </c>
      <c r="AY123" s="15" t="s">
        <v>137</v>
      </c>
      <c r="BE123" s="175">
        <f>IF(N123="základní",J123,0)</f>
        <v>86800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86800</v>
      </c>
      <c r="BL123" s="15" t="s">
        <v>145</v>
      </c>
      <c r="BM123" s="174" t="s">
        <v>911</v>
      </c>
    </row>
    <row r="124" s="2" customFormat="1" ht="16.5" customHeight="1">
      <c r="A124" s="28"/>
      <c r="B124" s="161"/>
      <c r="C124" s="176" t="s">
        <v>161</v>
      </c>
      <c r="D124" s="176" t="s">
        <v>255</v>
      </c>
      <c r="E124" s="177" t="s">
        <v>906</v>
      </c>
      <c r="F124" s="178" t="s">
        <v>907</v>
      </c>
      <c r="G124" s="179" t="s">
        <v>313</v>
      </c>
      <c r="H124" s="180">
        <v>100</v>
      </c>
      <c r="I124" s="181">
        <v>258</v>
      </c>
      <c r="J124" s="181">
        <f>ROUND(I124*H124,2)</f>
        <v>25800</v>
      </c>
      <c r="K124" s="182"/>
      <c r="L124" s="29"/>
      <c r="M124" s="183" t="s">
        <v>1</v>
      </c>
      <c r="N124" s="184" t="s">
        <v>35</v>
      </c>
      <c r="O124" s="172">
        <v>0.60099999999999998</v>
      </c>
      <c r="P124" s="172">
        <f>O124*H124</f>
        <v>60.099999999999994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201</v>
      </c>
      <c r="AT124" s="174" t="s">
        <v>255</v>
      </c>
      <c r="AU124" s="174" t="s">
        <v>78</v>
      </c>
      <c r="AY124" s="15" t="s">
        <v>137</v>
      </c>
      <c r="BE124" s="175">
        <f>IF(N124="základní",J124,0)</f>
        <v>25800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25800</v>
      </c>
      <c r="BL124" s="15" t="s">
        <v>201</v>
      </c>
      <c r="BM124" s="174" t="s">
        <v>912</v>
      </c>
    </row>
    <row r="125" s="2" customFormat="1" ht="37.8" customHeight="1">
      <c r="A125" s="28"/>
      <c r="B125" s="161"/>
      <c r="C125" s="162" t="s">
        <v>165</v>
      </c>
      <c r="D125" s="162" t="s">
        <v>140</v>
      </c>
      <c r="E125" s="163" t="s">
        <v>913</v>
      </c>
      <c r="F125" s="164" t="s">
        <v>914</v>
      </c>
      <c r="G125" s="165" t="s">
        <v>313</v>
      </c>
      <c r="H125" s="166">
        <v>100</v>
      </c>
      <c r="I125" s="167">
        <v>1444</v>
      </c>
      <c r="J125" s="167">
        <f>ROUND(I125*H125,2)</f>
        <v>144400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144</v>
      </c>
      <c r="AT125" s="174" t="s">
        <v>140</v>
      </c>
      <c r="AU125" s="174" t="s">
        <v>78</v>
      </c>
      <c r="AY125" s="15" t="s">
        <v>137</v>
      </c>
      <c r="BE125" s="175">
        <f>IF(N125="základní",J125,0)</f>
        <v>144400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144400</v>
      </c>
      <c r="BL125" s="15" t="s">
        <v>145</v>
      </c>
      <c r="BM125" s="174" t="s">
        <v>915</v>
      </c>
    </row>
    <row r="126" s="2" customFormat="1" ht="16.5" customHeight="1">
      <c r="A126" s="28"/>
      <c r="B126" s="161"/>
      <c r="C126" s="176" t="s">
        <v>144</v>
      </c>
      <c r="D126" s="176" t="s">
        <v>255</v>
      </c>
      <c r="E126" s="177" t="s">
        <v>906</v>
      </c>
      <c r="F126" s="178" t="s">
        <v>907</v>
      </c>
      <c r="G126" s="179" t="s">
        <v>313</v>
      </c>
      <c r="H126" s="180">
        <v>100</v>
      </c>
      <c r="I126" s="181">
        <v>258</v>
      </c>
      <c r="J126" s="181">
        <f>ROUND(I126*H126,2)</f>
        <v>25800</v>
      </c>
      <c r="K126" s="182"/>
      <c r="L126" s="29"/>
      <c r="M126" s="183" t="s">
        <v>1</v>
      </c>
      <c r="N126" s="184" t="s">
        <v>35</v>
      </c>
      <c r="O126" s="172">
        <v>0.60099999999999998</v>
      </c>
      <c r="P126" s="172">
        <f>O126*H126</f>
        <v>60.099999999999994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201</v>
      </c>
      <c r="AT126" s="174" t="s">
        <v>255</v>
      </c>
      <c r="AU126" s="174" t="s">
        <v>78</v>
      </c>
      <c r="AY126" s="15" t="s">
        <v>137</v>
      </c>
      <c r="BE126" s="175">
        <f>IF(N126="základní",J126,0)</f>
        <v>25800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25800</v>
      </c>
      <c r="BL126" s="15" t="s">
        <v>201</v>
      </c>
      <c r="BM126" s="174" t="s">
        <v>916</v>
      </c>
    </row>
    <row r="127" s="2" customFormat="1" ht="66.75" customHeight="1">
      <c r="A127" s="28"/>
      <c r="B127" s="161"/>
      <c r="C127" s="162" t="s">
        <v>172</v>
      </c>
      <c r="D127" s="162" t="s">
        <v>140</v>
      </c>
      <c r="E127" s="163" t="s">
        <v>917</v>
      </c>
      <c r="F127" s="164" t="s">
        <v>918</v>
      </c>
      <c r="G127" s="165" t="s">
        <v>313</v>
      </c>
      <c r="H127" s="166">
        <v>100</v>
      </c>
      <c r="I127" s="167">
        <v>575</v>
      </c>
      <c r="J127" s="167">
        <f>ROUND(I127*H127,2)</f>
        <v>57500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144</v>
      </c>
      <c r="AT127" s="174" t="s">
        <v>140</v>
      </c>
      <c r="AU127" s="174" t="s">
        <v>78</v>
      </c>
      <c r="AY127" s="15" t="s">
        <v>137</v>
      </c>
      <c r="BE127" s="175">
        <f>IF(N127="základní",J127,0)</f>
        <v>57500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57500</v>
      </c>
      <c r="BL127" s="15" t="s">
        <v>145</v>
      </c>
      <c r="BM127" s="174" t="s">
        <v>919</v>
      </c>
    </row>
    <row r="128" s="2" customFormat="1" ht="24.15" customHeight="1">
      <c r="A128" s="28"/>
      <c r="B128" s="161"/>
      <c r="C128" s="176" t="s">
        <v>178</v>
      </c>
      <c r="D128" s="176" t="s">
        <v>255</v>
      </c>
      <c r="E128" s="177" t="s">
        <v>920</v>
      </c>
      <c r="F128" s="178" t="s">
        <v>921</v>
      </c>
      <c r="G128" s="179" t="s">
        <v>313</v>
      </c>
      <c r="H128" s="180">
        <v>100</v>
      </c>
      <c r="I128" s="181">
        <v>136</v>
      </c>
      <c r="J128" s="181">
        <f>ROUND(I128*H128,2)</f>
        <v>13600</v>
      </c>
      <c r="K128" s="182"/>
      <c r="L128" s="29"/>
      <c r="M128" s="183" t="s">
        <v>1</v>
      </c>
      <c r="N128" s="184" t="s">
        <v>35</v>
      </c>
      <c r="O128" s="172">
        <v>0.317</v>
      </c>
      <c r="P128" s="172">
        <f>O128*H128</f>
        <v>31.699999999999999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201</v>
      </c>
      <c r="AT128" s="174" t="s">
        <v>255</v>
      </c>
      <c r="AU128" s="174" t="s">
        <v>78</v>
      </c>
      <c r="AY128" s="15" t="s">
        <v>137</v>
      </c>
      <c r="BE128" s="175">
        <f>IF(N128="základní",J128,0)</f>
        <v>13600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13600</v>
      </c>
      <c r="BL128" s="15" t="s">
        <v>201</v>
      </c>
      <c r="BM128" s="174" t="s">
        <v>922</v>
      </c>
    </row>
    <row r="129" s="2" customFormat="1" ht="66.75" customHeight="1">
      <c r="A129" s="28"/>
      <c r="B129" s="161"/>
      <c r="C129" s="162" t="s">
        <v>182</v>
      </c>
      <c r="D129" s="162" t="s">
        <v>140</v>
      </c>
      <c r="E129" s="163" t="s">
        <v>923</v>
      </c>
      <c r="F129" s="164" t="s">
        <v>924</v>
      </c>
      <c r="G129" s="165" t="s">
        <v>313</v>
      </c>
      <c r="H129" s="166">
        <v>40</v>
      </c>
      <c r="I129" s="167">
        <v>683</v>
      </c>
      <c r="J129" s="167">
        <f>ROUND(I129*H129,2)</f>
        <v>27320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144</v>
      </c>
      <c r="AT129" s="174" t="s">
        <v>140</v>
      </c>
      <c r="AU129" s="174" t="s">
        <v>78</v>
      </c>
      <c r="AY129" s="15" t="s">
        <v>137</v>
      </c>
      <c r="BE129" s="175">
        <f>IF(N129="základní",J129,0)</f>
        <v>27320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27320</v>
      </c>
      <c r="BL129" s="15" t="s">
        <v>145</v>
      </c>
      <c r="BM129" s="174" t="s">
        <v>925</v>
      </c>
    </row>
    <row r="130" s="2" customFormat="1" ht="24.15" customHeight="1">
      <c r="A130" s="28"/>
      <c r="B130" s="161"/>
      <c r="C130" s="176" t="s">
        <v>186</v>
      </c>
      <c r="D130" s="176" t="s">
        <v>255</v>
      </c>
      <c r="E130" s="177" t="s">
        <v>920</v>
      </c>
      <c r="F130" s="178" t="s">
        <v>921</v>
      </c>
      <c r="G130" s="179" t="s">
        <v>313</v>
      </c>
      <c r="H130" s="180">
        <v>40</v>
      </c>
      <c r="I130" s="181">
        <v>136</v>
      </c>
      <c r="J130" s="181">
        <f>ROUND(I130*H130,2)</f>
        <v>5440</v>
      </c>
      <c r="K130" s="182"/>
      <c r="L130" s="29"/>
      <c r="M130" s="183" t="s">
        <v>1</v>
      </c>
      <c r="N130" s="184" t="s">
        <v>35</v>
      </c>
      <c r="O130" s="172">
        <v>0.317</v>
      </c>
      <c r="P130" s="172">
        <f>O130*H130</f>
        <v>12.68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201</v>
      </c>
      <c r="AT130" s="174" t="s">
        <v>255</v>
      </c>
      <c r="AU130" s="174" t="s">
        <v>78</v>
      </c>
      <c r="AY130" s="15" t="s">
        <v>137</v>
      </c>
      <c r="BE130" s="175">
        <f>IF(N130="základní",J130,0)</f>
        <v>5440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5440</v>
      </c>
      <c r="BL130" s="15" t="s">
        <v>201</v>
      </c>
      <c r="BM130" s="174" t="s">
        <v>926</v>
      </c>
    </row>
    <row r="131" s="2" customFormat="1" ht="37.8" customHeight="1">
      <c r="A131" s="28"/>
      <c r="B131" s="161"/>
      <c r="C131" s="162" t="s">
        <v>190</v>
      </c>
      <c r="D131" s="162" t="s">
        <v>140</v>
      </c>
      <c r="E131" s="163" t="s">
        <v>927</v>
      </c>
      <c r="F131" s="164" t="s">
        <v>928</v>
      </c>
      <c r="G131" s="165" t="s">
        <v>313</v>
      </c>
      <c r="H131" s="166">
        <v>40</v>
      </c>
      <c r="I131" s="167">
        <v>853</v>
      </c>
      <c r="J131" s="167">
        <f>ROUND(I131*H131,2)</f>
        <v>34120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144</v>
      </c>
      <c r="AT131" s="174" t="s">
        <v>140</v>
      </c>
      <c r="AU131" s="174" t="s">
        <v>78</v>
      </c>
      <c r="AY131" s="15" t="s">
        <v>137</v>
      </c>
      <c r="BE131" s="175">
        <f>IF(N131="základní",J131,0)</f>
        <v>34120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34120</v>
      </c>
      <c r="BL131" s="15" t="s">
        <v>145</v>
      </c>
      <c r="BM131" s="174" t="s">
        <v>929</v>
      </c>
    </row>
    <row r="132" s="2" customFormat="1" ht="24.15" customHeight="1">
      <c r="A132" s="28"/>
      <c r="B132" s="161"/>
      <c r="C132" s="176" t="s">
        <v>194</v>
      </c>
      <c r="D132" s="176" t="s">
        <v>255</v>
      </c>
      <c r="E132" s="177" t="s">
        <v>920</v>
      </c>
      <c r="F132" s="178" t="s">
        <v>921</v>
      </c>
      <c r="G132" s="179" t="s">
        <v>313</v>
      </c>
      <c r="H132" s="180">
        <v>40</v>
      </c>
      <c r="I132" s="181">
        <v>136</v>
      </c>
      <c r="J132" s="181">
        <f>ROUND(I132*H132,2)</f>
        <v>5440</v>
      </c>
      <c r="K132" s="182"/>
      <c r="L132" s="29"/>
      <c r="M132" s="183" t="s">
        <v>1</v>
      </c>
      <c r="N132" s="184" t="s">
        <v>35</v>
      </c>
      <c r="O132" s="172">
        <v>0.317</v>
      </c>
      <c r="P132" s="172">
        <f>O132*H132</f>
        <v>12.68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201</v>
      </c>
      <c r="AT132" s="174" t="s">
        <v>255</v>
      </c>
      <c r="AU132" s="174" t="s">
        <v>78</v>
      </c>
      <c r="AY132" s="15" t="s">
        <v>137</v>
      </c>
      <c r="BE132" s="175">
        <f>IF(N132="základní",J132,0)</f>
        <v>5440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5440</v>
      </c>
      <c r="BL132" s="15" t="s">
        <v>201</v>
      </c>
      <c r="BM132" s="174" t="s">
        <v>930</v>
      </c>
    </row>
    <row r="133" s="2" customFormat="1" ht="37.8" customHeight="1">
      <c r="A133" s="28"/>
      <c r="B133" s="161"/>
      <c r="C133" s="162" t="s">
        <v>8</v>
      </c>
      <c r="D133" s="162" t="s">
        <v>140</v>
      </c>
      <c r="E133" s="163" t="s">
        <v>931</v>
      </c>
      <c r="F133" s="164" t="s">
        <v>932</v>
      </c>
      <c r="G133" s="165" t="s">
        <v>313</v>
      </c>
      <c r="H133" s="166">
        <v>40</v>
      </c>
      <c r="I133" s="167">
        <v>960</v>
      </c>
      <c r="J133" s="167">
        <f>ROUND(I133*H133,2)</f>
        <v>38400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144</v>
      </c>
      <c r="AT133" s="174" t="s">
        <v>140</v>
      </c>
      <c r="AU133" s="174" t="s">
        <v>78</v>
      </c>
      <c r="AY133" s="15" t="s">
        <v>137</v>
      </c>
      <c r="BE133" s="175">
        <f>IF(N133="základní",J133,0)</f>
        <v>38400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38400</v>
      </c>
      <c r="BL133" s="15" t="s">
        <v>145</v>
      </c>
      <c r="BM133" s="174" t="s">
        <v>933</v>
      </c>
    </row>
    <row r="134" s="2" customFormat="1" ht="24.15" customHeight="1">
      <c r="A134" s="28"/>
      <c r="B134" s="161"/>
      <c r="C134" s="176" t="s">
        <v>201</v>
      </c>
      <c r="D134" s="176" t="s">
        <v>255</v>
      </c>
      <c r="E134" s="177" t="s">
        <v>920</v>
      </c>
      <c r="F134" s="178" t="s">
        <v>921</v>
      </c>
      <c r="G134" s="179" t="s">
        <v>313</v>
      </c>
      <c r="H134" s="180">
        <v>40</v>
      </c>
      <c r="I134" s="181">
        <v>136</v>
      </c>
      <c r="J134" s="181">
        <f>ROUND(I134*H134,2)</f>
        <v>5440</v>
      </c>
      <c r="K134" s="182"/>
      <c r="L134" s="29"/>
      <c r="M134" s="183" t="s">
        <v>1</v>
      </c>
      <c r="N134" s="184" t="s">
        <v>35</v>
      </c>
      <c r="O134" s="172">
        <v>0.317</v>
      </c>
      <c r="P134" s="172">
        <f>O134*H134</f>
        <v>12.68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201</v>
      </c>
      <c r="AT134" s="174" t="s">
        <v>255</v>
      </c>
      <c r="AU134" s="174" t="s">
        <v>78</v>
      </c>
      <c r="AY134" s="15" t="s">
        <v>137</v>
      </c>
      <c r="BE134" s="175">
        <f>IF(N134="základní",J134,0)</f>
        <v>5440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5440</v>
      </c>
      <c r="BL134" s="15" t="s">
        <v>201</v>
      </c>
      <c r="BM134" s="174" t="s">
        <v>934</v>
      </c>
    </row>
    <row r="135" s="2" customFormat="1" ht="66.75" customHeight="1">
      <c r="A135" s="28"/>
      <c r="B135" s="161"/>
      <c r="C135" s="162" t="s">
        <v>205</v>
      </c>
      <c r="D135" s="162" t="s">
        <v>140</v>
      </c>
      <c r="E135" s="163" t="s">
        <v>935</v>
      </c>
      <c r="F135" s="164" t="s">
        <v>936</v>
      </c>
      <c r="G135" s="165" t="s">
        <v>313</v>
      </c>
      <c r="H135" s="166">
        <v>40</v>
      </c>
      <c r="I135" s="167">
        <v>953</v>
      </c>
      <c r="J135" s="167">
        <f>ROUND(I135*H135,2)</f>
        <v>38120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144</v>
      </c>
      <c r="AT135" s="174" t="s">
        <v>140</v>
      </c>
      <c r="AU135" s="174" t="s">
        <v>78</v>
      </c>
      <c r="AY135" s="15" t="s">
        <v>137</v>
      </c>
      <c r="BE135" s="175">
        <f>IF(N135="základní",J135,0)</f>
        <v>38120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38120</v>
      </c>
      <c r="BL135" s="15" t="s">
        <v>145</v>
      </c>
      <c r="BM135" s="174" t="s">
        <v>937</v>
      </c>
    </row>
    <row r="136" s="2" customFormat="1" ht="24.15" customHeight="1">
      <c r="A136" s="28"/>
      <c r="B136" s="161"/>
      <c r="C136" s="176" t="s">
        <v>209</v>
      </c>
      <c r="D136" s="176" t="s">
        <v>255</v>
      </c>
      <c r="E136" s="177" t="s">
        <v>920</v>
      </c>
      <c r="F136" s="178" t="s">
        <v>921</v>
      </c>
      <c r="G136" s="179" t="s">
        <v>313</v>
      </c>
      <c r="H136" s="180">
        <v>40</v>
      </c>
      <c r="I136" s="181">
        <v>136</v>
      </c>
      <c r="J136" s="181">
        <f>ROUND(I136*H136,2)</f>
        <v>5440</v>
      </c>
      <c r="K136" s="182"/>
      <c r="L136" s="29"/>
      <c r="M136" s="183" t="s">
        <v>1</v>
      </c>
      <c r="N136" s="184" t="s">
        <v>35</v>
      </c>
      <c r="O136" s="172">
        <v>0.317</v>
      </c>
      <c r="P136" s="172">
        <f>O136*H136</f>
        <v>12.68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201</v>
      </c>
      <c r="AT136" s="174" t="s">
        <v>255</v>
      </c>
      <c r="AU136" s="174" t="s">
        <v>78</v>
      </c>
      <c r="AY136" s="15" t="s">
        <v>137</v>
      </c>
      <c r="BE136" s="175">
        <f>IF(N136="základní",J136,0)</f>
        <v>5440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5440</v>
      </c>
      <c r="BL136" s="15" t="s">
        <v>201</v>
      </c>
      <c r="BM136" s="174" t="s">
        <v>938</v>
      </c>
    </row>
    <row r="137" s="2" customFormat="1" ht="21.75" customHeight="1">
      <c r="A137" s="28"/>
      <c r="B137" s="161"/>
      <c r="C137" s="176" t="s">
        <v>213</v>
      </c>
      <c r="D137" s="176" t="s">
        <v>255</v>
      </c>
      <c r="E137" s="177" t="s">
        <v>939</v>
      </c>
      <c r="F137" s="178" t="s">
        <v>940</v>
      </c>
      <c r="G137" s="179" t="s">
        <v>941</v>
      </c>
      <c r="H137" s="180">
        <v>20</v>
      </c>
      <c r="I137" s="181">
        <v>50.200000000000003</v>
      </c>
      <c r="J137" s="181">
        <f>ROUND(I137*H137,2)</f>
        <v>1004</v>
      </c>
      <c r="K137" s="182"/>
      <c r="L137" s="29"/>
      <c r="M137" s="183" t="s">
        <v>1</v>
      </c>
      <c r="N137" s="184" t="s">
        <v>35</v>
      </c>
      <c r="O137" s="172">
        <v>0.11700000000000001</v>
      </c>
      <c r="P137" s="172">
        <f>O137*H137</f>
        <v>2.3400000000000003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201</v>
      </c>
      <c r="AT137" s="174" t="s">
        <v>255</v>
      </c>
      <c r="AU137" s="174" t="s">
        <v>78</v>
      </c>
      <c r="AY137" s="15" t="s">
        <v>137</v>
      </c>
      <c r="BE137" s="175">
        <f>IF(N137="základní",J137,0)</f>
        <v>1004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1004</v>
      </c>
      <c r="BL137" s="15" t="s">
        <v>201</v>
      </c>
      <c r="BM137" s="174" t="s">
        <v>942</v>
      </c>
    </row>
    <row r="138" s="2" customFormat="1" ht="16.5" customHeight="1">
      <c r="A138" s="28"/>
      <c r="B138" s="161"/>
      <c r="C138" s="162" t="s">
        <v>219</v>
      </c>
      <c r="D138" s="162" t="s">
        <v>140</v>
      </c>
      <c r="E138" s="163" t="s">
        <v>943</v>
      </c>
      <c r="F138" s="164" t="s">
        <v>944</v>
      </c>
      <c r="G138" s="165" t="s">
        <v>143</v>
      </c>
      <c r="H138" s="166">
        <v>400</v>
      </c>
      <c r="I138" s="167">
        <v>46.479999999999997</v>
      </c>
      <c r="J138" s="167">
        <f>ROUND(I138*H138,2)</f>
        <v>18592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9.0000000000000006E-05</v>
      </c>
      <c r="R138" s="172">
        <f>Q138*H138</f>
        <v>0.036000000000000004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271</v>
      </c>
      <c r="AT138" s="174" t="s">
        <v>140</v>
      </c>
      <c r="AU138" s="174" t="s">
        <v>78</v>
      </c>
      <c r="AY138" s="15" t="s">
        <v>137</v>
      </c>
      <c r="BE138" s="175">
        <f>IF(N138="základní",J138,0)</f>
        <v>18592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18592</v>
      </c>
      <c r="BL138" s="15" t="s">
        <v>201</v>
      </c>
      <c r="BM138" s="174" t="s">
        <v>945</v>
      </c>
    </row>
    <row r="139" s="2" customFormat="1" ht="21.75" customHeight="1">
      <c r="A139" s="28"/>
      <c r="B139" s="161"/>
      <c r="C139" s="176" t="s">
        <v>7</v>
      </c>
      <c r="D139" s="176" t="s">
        <v>255</v>
      </c>
      <c r="E139" s="177" t="s">
        <v>946</v>
      </c>
      <c r="F139" s="178" t="s">
        <v>947</v>
      </c>
      <c r="G139" s="179" t="s">
        <v>143</v>
      </c>
      <c r="H139" s="180">
        <v>400</v>
      </c>
      <c r="I139" s="181">
        <v>26.800000000000001</v>
      </c>
      <c r="J139" s="181">
        <f>ROUND(I139*H139,2)</f>
        <v>10720</v>
      </c>
      <c r="K139" s="182"/>
      <c r="L139" s="29"/>
      <c r="M139" s="183" t="s">
        <v>1</v>
      </c>
      <c r="N139" s="184" t="s">
        <v>35</v>
      </c>
      <c r="O139" s="172">
        <v>0.050000000000000003</v>
      </c>
      <c r="P139" s="172">
        <f>O139*H139</f>
        <v>20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201</v>
      </c>
      <c r="AT139" s="174" t="s">
        <v>255</v>
      </c>
      <c r="AU139" s="174" t="s">
        <v>78</v>
      </c>
      <c r="AY139" s="15" t="s">
        <v>137</v>
      </c>
      <c r="BE139" s="175">
        <f>IF(N139="základní",J139,0)</f>
        <v>10720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10720</v>
      </c>
      <c r="BL139" s="15" t="s">
        <v>201</v>
      </c>
      <c r="BM139" s="174" t="s">
        <v>948</v>
      </c>
    </row>
    <row r="140" s="2" customFormat="1" ht="16.5" customHeight="1">
      <c r="A140" s="28"/>
      <c r="B140" s="161"/>
      <c r="C140" s="176" t="s">
        <v>228</v>
      </c>
      <c r="D140" s="176" t="s">
        <v>255</v>
      </c>
      <c r="E140" s="177" t="s">
        <v>949</v>
      </c>
      <c r="F140" s="178" t="s">
        <v>950</v>
      </c>
      <c r="G140" s="179" t="s">
        <v>313</v>
      </c>
      <c r="H140" s="180">
        <v>800</v>
      </c>
      <c r="I140" s="181">
        <v>12.300000000000001</v>
      </c>
      <c r="J140" s="181">
        <f>ROUND(I140*H140,2)</f>
        <v>9840</v>
      </c>
      <c r="K140" s="182"/>
      <c r="L140" s="29"/>
      <c r="M140" s="189" t="s">
        <v>1</v>
      </c>
      <c r="N140" s="190" t="s">
        <v>35</v>
      </c>
      <c r="O140" s="187">
        <v>0.023</v>
      </c>
      <c r="P140" s="187">
        <f>O140*H140</f>
        <v>18.399999999999999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201</v>
      </c>
      <c r="AT140" s="174" t="s">
        <v>255</v>
      </c>
      <c r="AU140" s="174" t="s">
        <v>78</v>
      </c>
      <c r="AY140" s="15" t="s">
        <v>137</v>
      </c>
      <c r="BE140" s="175">
        <f>IF(N140="základní",J140,0)</f>
        <v>9840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9840</v>
      </c>
      <c r="BL140" s="15" t="s">
        <v>201</v>
      </c>
      <c r="BM140" s="174" t="s">
        <v>951</v>
      </c>
    </row>
    <row r="141" s="2" customFormat="1" ht="6.96" customHeight="1">
      <c r="A141" s="28"/>
      <c r="B141" s="49"/>
      <c r="C141" s="50"/>
      <c r="D141" s="50"/>
      <c r="E141" s="50"/>
      <c r="F141" s="50"/>
      <c r="G141" s="50"/>
      <c r="H141" s="50"/>
      <c r="I141" s="50"/>
      <c r="J141" s="50"/>
      <c r="K141" s="50"/>
      <c r="L141" s="29"/>
      <c r="M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</row>
  </sheetData>
  <autoFilter ref="C116:K14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LJ-WORKSTATION\Lukáš Jarath</dc:creator>
  <cp:lastModifiedBy>LJ-WORKSTATION\Lukáš Jarath</cp:lastModifiedBy>
  <dcterms:created xsi:type="dcterms:W3CDTF">2022-11-27T17:49:14Z</dcterms:created>
  <dcterms:modified xsi:type="dcterms:W3CDTF">2022-11-27T17:49:32Z</dcterms:modified>
</cp:coreProperties>
</file>