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1 - Oprava fasády MŠ - 1...." sheetId="2" r:id="rId2"/>
    <sheet name="2 - Oprava fasády MŠ - 2...." sheetId="3" r:id="rId3"/>
    <sheet name="3 - Oprava fasády MŠ - 3...." sheetId="4" r:id="rId4"/>
    <sheet name="4 - Oprava fasády MŠ - 4...." sheetId="5" r:id="rId5"/>
    <sheet name="Pokyny pro vyplnění" sheetId="6" r:id="rId6"/>
  </sheets>
  <definedNames>
    <definedName name="_xlnm.Print_Titles" localSheetId="1">'1 - Oprava fasády MŠ - 1....'!$84:$84</definedName>
    <definedName name="_xlnm.Print_Titles" localSheetId="2">'2 - Oprava fasády MŠ - 2....'!$84:$84</definedName>
    <definedName name="_xlnm.Print_Titles" localSheetId="3">'3 - Oprava fasády MŠ - 3....'!$86:$86</definedName>
    <definedName name="_xlnm.Print_Titles" localSheetId="4">'4 - Oprava fasády MŠ - 4....'!$86:$86</definedName>
    <definedName name="_xlnm.Print_Titles" localSheetId="0">'Rekapitulace stavby'!$47:$47</definedName>
    <definedName name="_xlnm.Print_Area" localSheetId="1">'1 - Oprava fasády MŠ - 1....'!$C$4:$P$33,'1 - Oprava fasády MŠ - 1....'!$C$39:$Q$68,'1 - Oprava fasády MŠ - 1....'!$C$74:$R$280</definedName>
    <definedName name="_xlnm.Print_Area" localSheetId="2">'2 - Oprava fasády MŠ - 2....'!$C$4:$P$33,'2 - Oprava fasády MŠ - 2....'!$C$39:$Q$68,'2 - Oprava fasády MŠ - 2....'!$C$74:$R$361</definedName>
    <definedName name="_xlnm.Print_Area" localSheetId="3">'3 - Oprava fasády MŠ - 3....'!$C$4:$P$33,'3 - Oprava fasády MŠ - 3....'!$C$39:$Q$70,'3 - Oprava fasády MŠ - 3....'!$C$76:$R$292</definedName>
    <definedName name="_xlnm.Print_Area" localSheetId="4">'4 - Oprava fasády MŠ - 4....'!$C$4:$P$33,'4 - Oprava fasády MŠ - 4....'!$C$39:$Q$70,'4 - Oprava fasády MŠ - 4....'!$C$76:$R$409</definedName>
    <definedName name="_xlnm.Print_Area" localSheetId="5">'Pokyny pro vyplnění'!$B$2:$K$68,'Pokyny pro vyplnění'!$B$71:$K$109,'Pokyny pro vyplnění'!$B$112:$K$174,'Pokyny pro vyplnění'!$B$177:$K$197</definedName>
    <definedName name="_xlnm.Print_Area" localSheetId="0">'Rekapitulace stavby'!$D$4:$AO$32,'Rekapitulace stavby'!$C$38:$AQ$54</definedName>
  </definedNames>
  <calcPr fullCalcOnLoad="1"/>
</workbook>
</file>

<file path=xl/sharedStrings.xml><?xml version="1.0" encoding="utf-8"?>
<sst xmlns="http://schemas.openxmlformats.org/spreadsheetml/2006/main" count="9563" uniqueCount="1072">
  <si>
    <t>Export VZ</t>
  </si>
  <si>
    <t>List obsahuje:</t>
  </si>
  <si>
    <t>1.0</t>
  </si>
  <si>
    <t>False</t>
  </si>
  <si>
    <t>optimalizováno pro tisk sestav ve formátu A4 - na výšku</t>
  </si>
  <si>
    <t>&gt;&gt;  skryté sloupce  &lt;&lt;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</si>
  <si>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</si>
  <si>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</si>
  <si>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</si>
  <si>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</si>
  <si>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</si>
  <si>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</si>
  <si>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</si>
  <si>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</si>
  <si>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</si>
  <si>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</si>
  <si>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Projektis83 - Oprava fasády MŠ Dvůr Králové n.L.</t>
  </si>
  <si>
    <t>Místo:</t>
  </si>
  <si>
    <t>Dvůr Králové n.L.</t>
  </si>
  <si>
    <t>Datum:</t>
  </si>
  <si>
    <t>07.05.2013</t>
  </si>
  <si>
    <t>10</t>
  </si>
  <si>
    <t>100</t>
  </si>
  <si>
    <t>Zadavatel:</t>
  </si>
  <si>
    <t>IČ:</t>
  </si>
  <si>
    <t>Město Dvůr Králové n.L.</t>
  </si>
  <si>
    <t>DIČ:</t>
  </si>
  <si>
    <t>Uchazeč:</t>
  </si>
  <si>
    <t>Vyplň údaj</t>
  </si>
  <si>
    <t>Projektant:</t>
  </si>
  <si>
    <t>Projektis spol. s r.o., Legionářská 562, D.K.n.L.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</si>
  <si>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</si>
  <si>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</si>
  <si>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</si>
  <si>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</si>
  <si>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</si>
  <si>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</si>
  <si>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</si>
  <si>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</si>
  <si>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</si>
  <si>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</si>
  <si>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</si>
  <si>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</si>
  <si>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</si>
  <si>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</si>
  <si>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</si>
  <si>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</si>
  <si>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</si>
  <si>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</si>
  <si>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</si>
  <si>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</si>
  <si>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</si>
  <si>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</si>
  <si>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</si>
  <si>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</si>
  <si>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</si>
  <si>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</si>
  <si>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</si>
  <si>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</si>
  <si>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</si>
  <si>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</si>
  <si>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</si>
  <si>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</si>
  <si>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</si>
  <si>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</si>
  <si>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</si>
  <si>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</si>
  <si>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</si>
  <si>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{3ADCF090-98E4-42C3-A3B4-3D36A0447456}</t>
  </si>
  <si>
    <t>{00000000-0000-0000-0000-000000000000}</t>
  </si>
  <si>
    <t>Oprava fasády MŠ - 1.etapa</t>
  </si>
  <si>
    <t>STA</t>
  </si>
  <si>
    <t>{D38FE563-3681-4C54-83F0-92DCEBDDDD17}</t>
  </si>
  <si>
    <t>801 3</t>
  </si>
  <si>
    <t>2</t>
  </si>
  <si>
    <t>Oprava fasády MŠ - 2.etapa</t>
  </si>
  <si>
    <t>{476C336F-E75F-462F-A53C-1C02455CB704}</t>
  </si>
  <si>
    <t>3</t>
  </si>
  <si>
    <t>Oprava fasády MŠ - 3.etapa</t>
  </si>
  <si>
    <t>{96A301B7-1B9F-499E-B760-8072ECA0BBF7}</t>
  </si>
  <si>
    <t>4</t>
  </si>
  <si>
    <t>Oprava fasády MŠ - 4.etapa</t>
  </si>
  <si>
    <t>{C5C0B686-21B9-495A-BE5F-3CB630ED0800}</t>
  </si>
  <si>
    <t>Zpět na list:</t>
  </si>
  <si>
    <t>fig1</t>
  </si>
  <si>
    <t>kamenný sokl</t>
  </si>
  <si>
    <t xml:space="preserve"> </t>
  </si>
  <si>
    <t>4,753</t>
  </si>
  <si>
    <t>fig2</t>
  </si>
  <si>
    <t>omítka ostění a nadpraží</t>
  </si>
  <si>
    <t>15,54</t>
  </si>
  <si>
    <t>KRYCÍ LIST SOUPISU</t>
  </si>
  <si>
    <t>fig9</t>
  </si>
  <si>
    <t>fasádní lešení</t>
  </si>
  <si>
    <t>197,724</t>
  </si>
  <si>
    <t>figA</t>
  </si>
  <si>
    <t>fasáda A</t>
  </si>
  <si>
    <t>11,611</t>
  </si>
  <si>
    <t>figB</t>
  </si>
  <si>
    <t>fasáda B</t>
  </si>
  <si>
    <t>31,407</t>
  </si>
  <si>
    <t>Objekt:</t>
  </si>
  <si>
    <t>1 - Oprava fasády MŠ - 1.etapa</t>
  </si>
  <si>
    <t>figC</t>
  </si>
  <si>
    <t>fasáda C</t>
  </si>
  <si>
    <t>26,219</t>
  </si>
  <si>
    <t>figD</t>
  </si>
  <si>
    <t>fasáda D</t>
  </si>
  <si>
    <t>44,644</t>
  </si>
  <si>
    <t>KSO:</t>
  </si>
  <si>
    <t>figE</t>
  </si>
  <si>
    <t>fasáda E</t>
  </si>
  <si>
    <t>27,868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</si>
  <si>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</si>
  <si>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</si>
  <si>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</si>
  <si>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</si>
  <si>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</si>
  <si>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</si>
  <si>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</si>
  <si>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</si>
  <si>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</si>
  <si>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94 - Lešení a stavební výtahy</t>
  </si>
  <si>
    <t xml:space="preserve">    99 - Přesun hmot</t>
  </si>
  <si>
    <t>PSV - Práce a dodávky PSV</t>
  </si>
  <si>
    <t xml:space="preserve">    735 - Ústřední vytápění - otopná tělesa</t>
  </si>
  <si>
    <t xml:space="preserve">    747 - Elektromontáže - kompletace rozvodů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</si>
  <si>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</si>
  <si>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</si>
  <si>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</si>
  <si>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</si>
  <si>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</si>
  <si>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</si>
  <si>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 xml:space="preserve">    787 - Dokončovací práce - zasklívání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</si>
  <si>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</si>
  <si>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</si>
  <si>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</si>
  <si>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</si>
  <si>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</si>
  <si>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</si>
  <si>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</si>
  <si>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</si>
  <si>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</si>
  <si>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</si>
  <si>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</si>
  <si>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</si>
  <si>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</si>
  <si>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</si>
  <si>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</si>
  <si>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</si>
  <si>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</si>
  <si>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319231214</t>
  </si>
  <si>
    <t>Dodatečná izolace PE fólií zdiva cihelného tl do 800 mm podřezáním řetězovou pilou</t>
  </si>
  <si>
    <t>m2</t>
  </si>
  <si>
    <t>CS ÚRS 2012 02</t>
  </si>
  <si>
    <t>(15,09-1,68)*0,65</t>
  </si>
  <si>
    <t>VV</t>
  </si>
  <si>
    <t>Mezisoučet</t>
  </si>
  <si>
    <t>612325302</t>
  </si>
  <si>
    <t>Vápenocementová štuková omítka ostění nebo nadpraží</t>
  </si>
  <si>
    <t>(1,68+2*3,34)*0</t>
  </si>
  <si>
    <t>(1,35+2,35)*2*7*0,3</t>
  </si>
  <si>
    <t>619991011</t>
  </si>
  <si>
    <t>Obalení konstrukcí a prvků fólií přilepenou lepící páskou</t>
  </si>
  <si>
    <t>1,68*3,34</t>
  </si>
  <si>
    <t>1,35*2,35*7</t>
  </si>
  <si>
    <t>6224211481</t>
  </si>
  <si>
    <t>Vnější omítka stěn a štítů vápenná nebo vápenocementová štuková - B</t>
  </si>
  <si>
    <t>5</t>
  </si>
  <si>
    <t>6224211482</t>
  </si>
  <si>
    <t>Vnější omítka stěn a štítů vápenná nebo vápenocementová štuková - C</t>
  </si>
  <si>
    <t>6</t>
  </si>
  <si>
    <t>6224211483</t>
  </si>
  <si>
    <t>Vnější omítka stěn a štítů vápenná nebo vápenocementová štuková - D</t>
  </si>
  <si>
    <t>7</t>
  </si>
  <si>
    <t>6224211484</t>
  </si>
  <si>
    <t>Vnější omítka stěn a štítů vápenná nebo vápenocementová štuková - E</t>
  </si>
  <si>
    <t>8</t>
  </si>
  <si>
    <t>622611133</t>
  </si>
  <si>
    <t>Nátěr silikonový dvojnásobný vnějších omítaných stěn včetně penetrace provedený ručně</t>
  </si>
  <si>
    <t>9</t>
  </si>
  <si>
    <t>6226121011</t>
  </si>
  <si>
    <t>Ochranný nátěr silikonový hydrofobizační jednonásobný vnějších stěn z kamene ručně</t>
  </si>
  <si>
    <t>6228210021</t>
  </si>
  <si>
    <t>Vnější sanační štuková omítka pro vlhké zdivo prováděná ručně - A</t>
  </si>
  <si>
    <t>11</t>
  </si>
  <si>
    <t>629991011</t>
  </si>
  <si>
    <t>Zakrytí výplní otvorů a svislých ploch fólií přilepenou lepící páskou</t>
  </si>
  <si>
    <t>1,43*3,04</t>
  </si>
  <si>
    <t>1,1*2,2*7</t>
  </si>
  <si>
    <t>12</t>
  </si>
  <si>
    <t>629995101</t>
  </si>
  <si>
    <t>Očištění vnějších ploch tlakovou vodou</t>
  </si>
  <si>
    <t>15,09*0,85</t>
  </si>
  <si>
    <t>-1,43*0,85</t>
  </si>
  <si>
    <t>Mezisoučet                             "fasáda A"</t>
  </si>
  <si>
    <t>15,09*2,77</t>
  </si>
  <si>
    <t>-1,43*(3,04-0,85)</t>
  </si>
  <si>
    <t>-1,1*2,2*3</t>
  </si>
  <si>
    <t>Mezisoučet                             "fasáda B"</t>
  </si>
  <si>
    <t>(15,09+0,4*2)*1,65</t>
  </si>
  <si>
    <t>Mezisoučet                             "fasáda C"</t>
  </si>
  <si>
    <t>15,09*3,6</t>
  </si>
  <si>
    <t>-1,1*2,2*4</t>
  </si>
  <si>
    <t>Mezisoučet                             "fasáda D"</t>
  </si>
  <si>
    <t>(15,09+0,7*2)*1,69</t>
  </si>
  <si>
    <t>Mezisoučet                             "fasáda E"</t>
  </si>
  <si>
    <t>Součet</t>
  </si>
  <si>
    <t>70</t>
  </si>
  <si>
    <t>622311131</t>
  </si>
  <si>
    <t>Vápenná omítka štuková jednovrstvá vnějších stěn nanášená ručně</t>
  </si>
  <si>
    <t>figA*0,6</t>
  </si>
  <si>
    <t>figB*0,6</t>
  </si>
  <si>
    <t>figC*0,6</t>
  </si>
  <si>
    <t>figD*0,6</t>
  </si>
  <si>
    <t>figE*0,6</t>
  </si>
  <si>
    <t>Mezisoučet                                "60% plochy"</t>
  </si>
  <si>
    <t>69</t>
  </si>
  <si>
    <t>6299952111</t>
  </si>
  <si>
    <t>Očištění mechanické vnějších ploch omítnutého povrchu</t>
  </si>
  <si>
    <t>figA*0,3</t>
  </si>
  <si>
    <t>figB*0,3</t>
  </si>
  <si>
    <t>figC*0,3</t>
  </si>
  <si>
    <t>figD*0,3</t>
  </si>
  <si>
    <t>figE*0,3</t>
  </si>
  <si>
    <t>Mezisoučet                               "30% plochy"</t>
  </si>
  <si>
    <t>13</t>
  </si>
  <si>
    <t>629995215</t>
  </si>
  <si>
    <t>Očištění vnějších ploch otryskáním nesušeným křemičitým pískem kamenného měkkého povrchu</t>
  </si>
  <si>
    <t>15,09*(0,26+0,37)/2</t>
  </si>
  <si>
    <t>14</t>
  </si>
  <si>
    <t>952901111</t>
  </si>
  <si>
    <t>Vyčištění budov bytové a občanské výstavby při výšce podlaží do 4 m</t>
  </si>
  <si>
    <t>15,09*9,0                                   "1.n.p."</t>
  </si>
  <si>
    <t>15,09*9,0                                   "2.n.p."</t>
  </si>
  <si>
    <t>968062356</t>
  </si>
  <si>
    <t>Vybourání dřevěných rámů oken dvojitých včetně křídel pl do 4 m2</t>
  </si>
  <si>
    <t>1,35*2,35*7                                                "1"</t>
  </si>
  <si>
    <t>16</t>
  </si>
  <si>
    <t>974082112</t>
  </si>
  <si>
    <t>Vysekání rýh pro vodiče v omítce MV nebo MVC stěn š do 30 mm</t>
  </si>
  <si>
    <t>m</t>
  </si>
  <si>
    <t>15                                                "OS4"</t>
  </si>
  <si>
    <t>17</t>
  </si>
  <si>
    <t>978015331</t>
  </si>
  <si>
    <t>Otlučení vnějších omítek MV nebo MVC  průčelí v rozsahu do 20 %</t>
  </si>
  <si>
    <t>18</t>
  </si>
  <si>
    <t>978015361</t>
  </si>
  <si>
    <t>Otlučení vnějších omítek MV nebo MVC  průčelí v rozsahu do 50 %</t>
  </si>
  <si>
    <t>19</t>
  </si>
  <si>
    <t>941111132</t>
  </si>
  <si>
    <t>Montáž lešení řadového trubkového lehkého s podlahami zatížení do 200 kg/m2 š do 1,5 m v do 25 m</t>
  </si>
  <si>
    <t>(15,09+1,5*2)*(10,56+0,37)</t>
  </si>
  <si>
    <t>20</t>
  </si>
  <si>
    <t>941111232</t>
  </si>
  <si>
    <t>Příplatek k lešení řadovému trubkovému lehkému s podlahami š 1,5 m v 25 m za první a ZKD den použití</t>
  </si>
  <si>
    <t>fig9*30*2</t>
  </si>
  <si>
    <t>941111832</t>
  </si>
  <si>
    <t>Demontáž lešení řadového trubkového lehkého s podlahami zatížení do 200 kg/m2 š do 1,5 m v do 25 m</t>
  </si>
  <si>
    <t>22</t>
  </si>
  <si>
    <t>949101111</t>
  </si>
  <si>
    <t>Lešení pomocné pro objekty pozemních staveb s lešeňovou podlahou v do 1,9 m zatížení do 150 kg/m2</t>
  </si>
  <si>
    <t>(3,72+2,25+2,72+3,91)*1,0            "1.n.p."</t>
  </si>
  <si>
    <t>(3,72+5,0+4,4)*1,0                         "2.n.p."</t>
  </si>
  <si>
    <t>23</t>
  </si>
  <si>
    <t>997013113</t>
  </si>
  <si>
    <t>Vnitrostaveništní doprava suti a vybouraných hmot pro budovy v do 12 m s použitím mechanizace</t>
  </si>
  <si>
    <t>t</t>
  </si>
  <si>
    <t>24</t>
  </si>
  <si>
    <t>997013501</t>
  </si>
  <si>
    <t>Odvoz suti na skládku a vybouraných hmot nebo meziskládku do 1 km se složením</t>
  </si>
  <si>
    <t>25</t>
  </si>
  <si>
    <t>997013509</t>
  </si>
  <si>
    <t>Příplatek k odvozu suti a vybouraných hmot na skládku ZKD 1 km přes 1 km</t>
  </si>
  <si>
    <t>8,304*10 'Přepočtené koeficientem množství</t>
  </si>
  <si>
    <t>26</t>
  </si>
  <si>
    <t>997013803</t>
  </si>
  <si>
    <t>Poplatek za uložení stavebního odpadu z keramických materiálů na skládce (skládkovné)</t>
  </si>
  <si>
    <t>27</t>
  </si>
  <si>
    <t>997013805</t>
  </si>
  <si>
    <t>Poplatek za uložení stavebního odpadu z kovu na skládce (skládkovné)</t>
  </si>
  <si>
    <t>28</t>
  </si>
  <si>
    <t>997013811</t>
  </si>
  <si>
    <t>Poplatek za uložení stavebního dřevěného odpadu na skládce (skládkovné)</t>
  </si>
  <si>
    <t>29</t>
  </si>
  <si>
    <t>998017002</t>
  </si>
  <si>
    <t>Přesun hmot s omezením mechanizace pro budovy v do 12 m</t>
  </si>
  <si>
    <t>30</t>
  </si>
  <si>
    <t>7354111391</t>
  </si>
  <si>
    <t>Úprava vytápění dle ÚT1</t>
  </si>
  <si>
    <t>soubor</t>
  </si>
  <si>
    <t>31</t>
  </si>
  <si>
    <t>747411513</t>
  </si>
  <si>
    <t>Montáž ovladač tlačítkový zvonkového tabla vestavný 12 tlačítkový</t>
  </si>
  <si>
    <t>kus</t>
  </si>
  <si>
    <t>32</t>
  </si>
  <si>
    <t>M</t>
  </si>
  <si>
    <t>3822610401</t>
  </si>
  <si>
    <t>tlačítkové tablo 12 tl. - OS6</t>
  </si>
  <si>
    <t>1                                                      "OS6"</t>
  </si>
  <si>
    <t>33</t>
  </si>
  <si>
    <t>764410880</t>
  </si>
  <si>
    <t>Demontáž oplechování parapetu rš do 600 mm</t>
  </si>
  <si>
    <t>1,2*7</t>
  </si>
  <si>
    <t>34</t>
  </si>
  <si>
    <t>764421850</t>
  </si>
  <si>
    <t>Demontáž oplechování říms rš do 330 mm</t>
  </si>
  <si>
    <t>15,09+0,1*2-1,2*3-1,39</t>
  </si>
  <si>
    <t>15,09+0,1*2-1,2*4</t>
  </si>
  <si>
    <t>35</t>
  </si>
  <si>
    <t>764421870</t>
  </si>
  <si>
    <t>Demontáž oplechování říms rš do 500 mm</t>
  </si>
  <si>
    <t>1,35*2*4</t>
  </si>
  <si>
    <t>15,09+2*0,4</t>
  </si>
  <si>
    <t>36</t>
  </si>
  <si>
    <t>764711117</t>
  </si>
  <si>
    <t>Oplechování parapetu pplech rš 500 mm</t>
  </si>
  <si>
    <t>37</t>
  </si>
  <si>
    <t>764721112</t>
  </si>
  <si>
    <t>Oplechování říms pplech rš 150 mm</t>
  </si>
  <si>
    <t>15,09+0,1*2-1,39</t>
  </si>
  <si>
    <t>38</t>
  </si>
  <si>
    <t>764721114</t>
  </si>
  <si>
    <t>Oplechování říms pplech rš 250 mm</t>
  </si>
  <si>
    <t>39</t>
  </si>
  <si>
    <t>764721116</t>
  </si>
  <si>
    <t>Oplechování říms pplech rš 400 mm</t>
  </si>
  <si>
    <t>40</t>
  </si>
  <si>
    <t>764721117</t>
  </si>
  <si>
    <t>Oplechování říms pplech rš 500 mm</t>
  </si>
  <si>
    <t>41</t>
  </si>
  <si>
    <t>764751111</t>
  </si>
  <si>
    <t>Odpadní trouby pplech kruhové rovné SROR D 87 mm</t>
  </si>
  <si>
    <t>42</t>
  </si>
  <si>
    <t>764751131</t>
  </si>
  <si>
    <t>Odpadní trouby pplech koleno BK D 87 mm</t>
  </si>
  <si>
    <t>43</t>
  </si>
  <si>
    <t>764751141</t>
  </si>
  <si>
    <t>Odpadní trouby pplech výtokové koleno UTK D 87 mm</t>
  </si>
  <si>
    <t>44</t>
  </si>
  <si>
    <t>764761121</t>
  </si>
  <si>
    <t>Žlaby pplech podokapní půlkruhové R velikost 125 mm s háky KFL</t>
  </si>
  <si>
    <t>45</t>
  </si>
  <si>
    <t>764761171</t>
  </si>
  <si>
    <t>Žlaby pplech čelo půlkruhové RGT velikost 125 mm</t>
  </si>
  <si>
    <t>46</t>
  </si>
  <si>
    <t>764761231</t>
  </si>
  <si>
    <t>Žlaby pplech kotlík SOK k půlkruhovým žlabům velikost 125 mm</t>
  </si>
  <si>
    <t>47</t>
  </si>
  <si>
    <t>998764102</t>
  </si>
  <si>
    <t>Přesun hmot tonážní pro konstrukce klempířské v objektech v do 12 m</t>
  </si>
  <si>
    <t>48</t>
  </si>
  <si>
    <t>766621212</t>
  </si>
  <si>
    <t>Montáž oken zdvojených otevíravých výšky přes 1,5 do 2,5m s rámem do zdiva</t>
  </si>
  <si>
    <t>1,35*2,35*7                                             "1"</t>
  </si>
  <si>
    <t>49</t>
  </si>
  <si>
    <t>611960003</t>
  </si>
  <si>
    <t>Dřevěná okna a balkonové dveře</t>
  </si>
  <si>
    <t>50</t>
  </si>
  <si>
    <t>7666629121</t>
  </si>
  <si>
    <t>Oprava a repase dveřních křídel včetně zasklení a bez nátěrů - 11/L</t>
  </si>
  <si>
    <t>1,68*3,34                                      "11/L"</t>
  </si>
  <si>
    <t>51</t>
  </si>
  <si>
    <t>766691915</t>
  </si>
  <si>
    <t>Vyvěšení nebo zavěšení dřevěných křídel dveří pl přes 2 m2</t>
  </si>
  <si>
    <t>2*2</t>
  </si>
  <si>
    <t>52</t>
  </si>
  <si>
    <t>766694122</t>
  </si>
  <si>
    <t>Montáž parapetních desek dřevěných, laminovaných šířky přes 30 cm délky do 1,6 m</t>
  </si>
  <si>
    <t>7                                                     "1"</t>
  </si>
  <si>
    <t>53</t>
  </si>
  <si>
    <t>6079410401</t>
  </si>
  <si>
    <t xml:space="preserve">deska parapetní dřevotřísková vnitřní </t>
  </si>
  <si>
    <t>7*1,35                                                     "1"</t>
  </si>
  <si>
    <t>54</t>
  </si>
  <si>
    <t>998766102</t>
  </si>
  <si>
    <t>Přesun hmot tonážní pro konstrukce truhlářské v objektech v do 12 m</t>
  </si>
  <si>
    <t>55</t>
  </si>
  <si>
    <t>7671938011</t>
  </si>
  <si>
    <t>Demontáž přístřešku 1 nad vchodem</t>
  </si>
  <si>
    <t>56</t>
  </si>
  <si>
    <t>767995114</t>
  </si>
  <si>
    <t>Montáž atypických zámečnických konstrukcí hmotnosti do 50 kg</t>
  </si>
  <si>
    <t>kg</t>
  </si>
  <si>
    <t>119,0                                          "stříška 1"</t>
  </si>
  <si>
    <t>57</t>
  </si>
  <si>
    <t>553960011</t>
  </si>
  <si>
    <t>Atypická ocelová konstrukce - stříška 1</t>
  </si>
  <si>
    <t>58</t>
  </si>
  <si>
    <t>998767102</t>
  </si>
  <si>
    <t>Přesun hmot tonážní pro zámečnické konstrukce v objektech v do 12 m</t>
  </si>
  <si>
    <t>59</t>
  </si>
  <si>
    <t>783522211</t>
  </si>
  <si>
    <t>Nátěry syntetické klempířských kcí barva dražší lesklý povrch 1x reaktivní, 1x základní, 1x email</t>
  </si>
  <si>
    <t>(15,09+0,7*2)*1,0</t>
  </si>
  <si>
    <t>60</t>
  </si>
  <si>
    <t>783602824</t>
  </si>
  <si>
    <t>Odstranění nátěrů z dřevěných dveří tří a více výplňových opálením s obroušením</t>
  </si>
  <si>
    <t>1,68*3,34*2                                      "11/L"</t>
  </si>
  <si>
    <t>61</t>
  </si>
  <si>
    <t>783623920</t>
  </si>
  <si>
    <t>Opravy nátěrů syntetických truhlářských konstrukcí jednonásobné a 1x email a 1x tmel</t>
  </si>
  <si>
    <t>62</t>
  </si>
  <si>
    <t>784453621</t>
  </si>
  <si>
    <t>Malby směsi tekuté disperzní bílé omyvatelné dvojnásobné s penetrací místnost v do 3,8 m</t>
  </si>
  <si>
    <t>63</t>
  </si>
  <si>
    <t>786624111</t>
  </si>
  <si>
    <t>Montáž lamelové žaluzie do oken zdvojených dřevěných otevíravých, sklápěcích a vyklápěcích</t>
  </si>
  <si>
    <t>1,35*2,35*7                                             "OS7"</t>
  </si>
  <si>
    <t>64</t>
  </si>
  <si>
    <t>553462000</t>
  </si>
  <si>
    <t>žaluzie horizontální interiérové</t>
  </si>
  <si>
    <t>65</t>
  </si>
  <si>
    <t>998786102</t>
  </si>
  <si>
    <t>Přesun hmot tonážní pro čalounické úpravy v objektech v do 12 m</t>
  </si>
  <si>
    <t>66</t>
  </si>
  <si>
    <t>787317145</t>
  </si>
  <si>
    <t>Zasklívání střech PC profilem plným s UV ochranou s krycí a přítlačnou lištou tl 6 mm</t>
  </si>
  <si>
    <t>1,8*1,01/2*2                                 "stříška 1"</t>
  </si>
  <si>
    <t>67</t>
  </si>
  <si>
    <t>787317147</t>
  </si>
  <si>
    <t>Zasklívání střech PC profilem plným s UV ochranou s krycí a přítlačnou lištou tl 10 mm</t>
  </si>
  <si>
    <t>1,26*2,23                                        "stříška 1"</t>
  </si>
  <si>
    <t>68</t>
  </si>
  <si>
    <t>998787102</t>
  </si>
  <si>
    <t>Přesun hmot tonážní pro zasklívání v objektech v do 12 m</t>
  </si>
  <si>
    <t>13,098</t>
  </si>
  <si>
    <t>28,65</t>
  </si>
  <si>
    <t>326,772</t>
  </si>
  <si>
    <t>17,128</t>
  </si>
  <si>
    <t>43,716</t>
  </si>
  <si>
    <t>2 - Oprava fasády MŠ - 2.etapa</t>
  </si>
  <si>
    <t>34,568</t>
  </si>
  <si>
    <t>59,338</t>
  </si>
  <si>
    <t>36,42</t>
  </si>
  <si>
    <t xml:space="preserve">    4 - Vodorovné konstrukce</t>
  </si>
  <si>
    <t xml:space="preserve">    712 - Povlakové krytiny</t>
  </si>
  <si>
    <t xml:space="preserve">    743 - Elektromontáže - hrubá montáž</t>
  </si>
  <si>
    <t>3112611111</t>
  </si>
  <si>
    <t>Osazování štukatérských prvků fasády</t>
  </si>
  <si>
    <t>4                                    "štukatérské prvky "</t>
  </si>
  <si>
    <t>583960007</t>
  </si>
  <si>
    <t xml:space="preserve">Štukatérské prvky fasády </t>
  </si>
  <si>
    <t>3119211111</t>
  </si>
  <si>
    <t>Osazování štukatérských prvků - kuželek</t>
  </si>
  <si>
    <t>3*2+5*2+6*1</t>
  </si>
  <si>
    <t>Mezisoučet                                 "kuželky"</t>
  </si>
  <si>
    <t>583960006</t>
  </si>
  <si>
    <t>Kuželky zábradlí z umělého pískovce</t>
  </si>
  <si>
    <t>(18,56+0,8+0,79)*0,65</t>
  </si>
  <si>
    <t>341941001</t>
  </si>
  <si>
    <t>Nosné nebo spojovací svary tl do 10 mm ocelových doplňkových konstrukcí při montáži dílců</t>
  </si>
  <si>
    <t>0,15*2*2*4</t>
  </si>
  <si>
    <t>342241162</t>
  </si>
  <si>
    <t>Příčky tl 140 mm z cihel plných dl 290 mm pevnosti P 15 na MC</t>
  </si>
  <si>
    <t xml:space="preserve">(1,17+6,06+1,17)*0,46 </t>
  </si>
  <si>
    <t>(0,21+0,37+0,73+0,7+0,7+0,73+0,37+0,21)*0,53</t>
  </si>
  <si>
    <t>Mezisoučet                        "balkonové zábradlí"</t>
  </si>
  <si>
    <t>346253211</t>
  </si>
  <si>
    <t>Zaplentování rýh, potrubí, výklenků nebo nik ve stěnách dřevocementovými deskami</t>
  </si>
  <si>
    <t xml:space="preserve">(1,17+6,06+1,17)*(0,1+0,3) </t>
  </si>
  <si>
    <t>413321414</t>
  </si>
  <si>
    <t>Nosníky ze ŽB tř. C 25/30</t>
  </si>
  <si>
    <t>m3</t>
  </si>
  <si>
    <t>(1,25+6,22+1,25)*0,23*0,14                              "V1"</t>
  </si>
  <si>
    <t>413351107</t>
  </si>
  <si>
    <t>Zřízení bednění nosníků bez podpěrné konstrukce</t>
  </si>
  <si>
    <t>(1,25+6,22+1,25)*(0,23+2*0,14)                              "V1"</t>
  </si>
  <si>
    <t>413351108</t>
  </si>
  <si>
    <t>Odstranění bednění nosníků bez podpěrné konstrukce</t>
  </si>
  <si>
    <t>413351211</t>
  </si>
  <si>
    <t>Zřízení podpěrné konstrukce nosníků v do 4 m pro zatížení do 5 kPa</t>
  </si>
  <si>
    <t>(1,25+6,22+1,25)*0,23                              "V1"</t>
  </si>
  <si>
    <t>413351212</t>
  </si>
  <si>
    <t>Odstranění podpěrné konstrukce nosníků v do 4 m pro zatížení do 5 kPa</t>
  </si>
  <si>
    <t>413361221</t>
  </si>
  <si>
    <t>Výztuž nosníků, volných trámů nebo průvlaků betonářskou ocelí 10 216</t>
  </si>
  <si>
    <t>6,1*0,001</t>
  </si>
  <si>
    <t>413361821</t>
  </si>
  <si>
    <t>Výztuž nosníků, volných trámů nebo průvlaků betonářskou ocelí 10 505</t>
  </si>
  <si>
    <t>22,1*0,001</t>
  </si>
  <si>
    <t>413941123</t>
  </si>
  <si>
    <t>Osazování ocelových válcovaných nosníků stropů I, IE, U, UE nebo L do č. 22</t>
  </si>
  <si>
    <t>6,02*18,8*0,001</t>
  </si>
  <si>
    <t>133844400</t>
  </si>
  <si>
    <t>tyč ocelová U, značka oceli S 235 JR, označení průřezu 160</t>
  </si>
  <si>
    <t>Poznámka k položce:
Hmotnost: 18,8 kg/m</t>
  </si>
  <si>
    <t>P</t>
  </si>
  <si>
    <t>6,02*18,8*0,001*1,08</t>
  </si>
  <si>
    <t>(1,38+2*3,11)*0,3</t>
  </si>
  <si>
    <t>(1,35+2,35)*2*(9+1)*0,3</t>
  </si>
  <si>
    <t>(1,125+2,35)*2*2*0,3</t>
  </si>
  <si>
    <t>1,38*3,11</t>
  </si>
  <si>
    <t>1,35*2,35*(9+1)</t>
  </si>
  <si>
    <t>1,125*2,35*2</t>
  </si>
  <si>
    <t>622621001</t>
  </si>
  <si>
    <t>Lepení dekoračních fasádních profilů délkových výšky do 150 mm na stěny</t>
  </si>
  <si>
    <t>1,25+6,22+1,25</t>
  </si>
  <si>
    <t>283741373</t>
  </si>
  <si>
    <t>fasádní dekorační profily - 60/100 mm</t>
  </si>
  <si>
    <t>(1,25+6,22+1,25)*1,1468</t>
  </si>
  <si>
    <t>1,17*3,01</t>
  </si>
  <si>
    <t>1,1*2,2*9</t>
  </si>
  <si>
    <t>(18,56+0,8+0,79)*0,85</t>
  </si>
  <si>
    <t>(18,56+0,8+0,79)*2,77</t>
  </si>
  <si>
    <t>-1,1*2,2*5</t>
  </si>
  <si>
    <t>(18,56+0,8+0,79+0,4*2)*1,65</t>
  </si>
  <si>
    <t>(18,56+0,8+0,79)*3,6</t>
  </si>
  <si>
    <t>-1,17*3,01</t>
  </si>
  <si>
    <t>(18,56+0,8+0,79+0,7*2)*1,69</t>
  </si>
  <si>
    <t>86</t>
  </si>
  <si>
    <t>figA*0,7</t>
  </si>
  <si>
    <t>figB*0,7</t>
  </si>
  <si>
    <t>figC*0,7</t>
  </si>
  <si>
    <t>figD*0,7</t>
  </si>
  <si>
    <t>figE*0,7</t>
  </si>
  <si>
    <t>Mezisoučet                           "70% plochy"</t>
  </si>
  <si>
    <t>87</t>
  </si>
  <si>
    <t>Mezisoučet                            "30% plochy"</t>
  </si>
  <si>
    <t>(18,56+0,8+0,79)*(0,93+0,37)/2</t>
  </si>
  <si>
    <t>632450132</t>
  </si>
  <si>
    <t>Vyrovnávací cementový potěr tl do 30 mm ze suchých směsí provedený v ploše</t>
  </si>
  <si>
    <t>5,76*1,02+1,1*0,2</t>
  </si>
  <si>
    <t>18,56*8,0                                   "1.n.p."</t>
  </si>
  <si>
    <t>18,56*8,0                                   "2.n.p."</t>
  </si>
  <si>
    <t>962051116</t>
  </si>
  <si>
    <t>Bourání příček ze ŽB tl do 150 mm</t>
  </si>
  <si>
    <t>(1,98+6,06+1,98)*0,8                         "balkonové zábradlí"</t>
  </si>
  <si>
    <t>963051110</t>
  </si>
  <si>
    <t>Bourání ŽB stropů deskových tl do 80 mm</t>
  </si>
  <si>
    <t>6,06*(1,98-1,17)*0,08                         "balkon"</t>
  </si>
  <si>
    <t>966079881</t>
  </si>
  <si>
    <t>Přerušení různých ocelových profilů průřezu do 700 mm2</t>
  </si>
  <si>
    <t>4*2</t>
  </si>
  <si>
    <t>966079991</t>
  </si>
  <si>
    <t>Příplatek k přerušení různých ocelových profilů ZKD 500 mm2 průřezu</t>
  </si>
  <si>
    <t>4*2*2</t>
  </si>
  <si>
    <t>1,35*2,35*(9+1)                                                "1"</t>
  </si>
  <si>
    <t>1,125*2,35*2                                                    "2"</t>
  </si>
  <si>
    <t>1,38*3,11                                                    "7"</t>
  </si>
  <si>
    <t>6                                                "OS4"</t>
  </si>
  <si>
    <t>978015341</t>
  </si>
  <si>
    <t>Otlučení vnějších omítek MV nebo MVC  průčelí v rozsahu do 30 %</t>
  </si>
  <si>
    <t>(18,56+0,8+0,79+1,5*6)*(10,56+0,65)</t>
  </si>
  <si>
    <t>(5,05+5,78+5,06)*1,0                          "1.n.p."</t>
  </si>
  <si>
    <t>(5,21+5,73+5,21)*1,0                         "2.n.p."</t>
  </si>
  <si>
    <t>14,534*10 'Přepočtené koeficientem množství</t>
  </si>
  <si>
    <t>712361705</t>
  </si>
  <si>
    <t>Provedení povlakové krytiny střech do 10° fólií lepenou se svařovanými spoji</t>
  </si>
  <si>
    <t>(5,76+1,02+0,2)*2*0,10</t>
  </si>
  <si>
    <t>2832205801</t>
  </si>
  <si>
    <t>fólie střešní mPVC na detaily  GT 2,4 mm</t>
  </si>
  <si>
    <t>(5,76*1,02+1,1*0,2)*1,15</t>
  </si>
  <si>
    <t>(5,76+1,02+0,2)*2*0,10*1,15</t>
  </si>
  <si>
    <t>712391171</t>
  </si>
  <si>
    <t>Provedení povlakové krytiny střech do 10° podkladní textilní vrstvy</t>
  </si>
  <si>
    <t>693112860</t>
  </si>
  <si>
    <t>geotextilie 300 g/m2 š 200 cm</t>
  </si>
  <si>
    <t>(5,76*1,02+1,1*0,2)*1,10/2</t>
  </si>
  <si>
    <t>(5,76+1,02+0,2)*2*0,10*1,10/2</t>
  </si>
  <si>
    <t>998712102</t>
  </si>
  <si>
    <t>Přesun hmot tonážní tonážní pro krytiny povlakové v objektech v do 12 m</t>
  </si>
  <si>
    <t>7436211101</t>
  </si>
  <si>
    <t>Demontáž drát nebo lano hromosvodné svodové D do 10 mm s podpěrou</t>
  </si>
  <si>
    <t>743621110</t>
  </si>
  <si>
    <t>Montáž drát nebo lano hromosvodné svodové D do 10 mm s podpěrou</t>
  </si>
  <si>
    <t>354410730</t>
  </si>
  <si>
    <t>drát průměr 10 mm FeZn</t>
  </si>
  <si>
    <t>Poznámka k položce:
Hmotnost: 0,62 kg/m</t>
  </si>
  <si>
    <t>11,2/1,6</t>
  </si>
  <si>
    <t>1,2*9</t>
  </si>
  <si>
    <t>18,56+0,8+0,79+0,1*6-1,2*5</t>
  </si>
  <si>
    <t>1,35*2*3</t>
  </si>
  <si>
    <t>15,86+0,8+0,79+6*0,4</t>
  </si>
  <si>
    <t>764430840</t>
  </si>
  <si>
    <t>Demontáž oplechování zdí rš do 500 mm</t>
  </si>
  <si>
    <t>1,98+6,22+1,98</t>
  </si>
  <si>
    <t>18,56+0,8+0,79+0,1*6</t>
  </si>
  <si>
    <t>1,02+5,76+1,02</t>
  </si>
  <si>
    <t>Mezisoučet                               "balkon"</t>
  </si>
  <si>
    <t>18,56+0,8+0,79+6*0,4</t>
  </si>
  <si>
    <t>71</t>
  </si>
  <si>
    <t>764731113</t>
  </si>
  <si>
    <t>Oplechování zdí pplech rš 300 mm</t>
  </si>
  <si>
    <t>72</t>
  </si>
  <si>
    <t>73</t>
  </si>
  <si>
    <t>1,35*2,35*(9+1)                                             "1"</t>
  </si>
  <si>
    <t>1,125*2,35*2                                                 "2"</t>
  </si>
  <si>
    <t>74</t>
  </si>
  <si>
    <t>766621213</t>
  </si>
  <si>
    <t>Montáž oken zdvojených otevíravých výšky přes 2,5m s rámem do zdiva</t>
  </si>
  <si>
    <t>75</t>
  </si>
  <si>
    <t>1,38*3,11                                                "7"</t>
  </si>
  <si>
    <t>76</t>
  </si>
  <si>
    <t>9+1                                                     "1"</t>
  </si>
  <si>
    <t>2                                                         "2"</t>
  </si>
  <si>
    <t>77</t>
  </si>
  <si>
    <t>(9+1)*1,35                                                     "1"</t>
  </si>
  <si>
    <t>2*1,15                                                           "2"</t>
  </si>
  <si>
    <t>78</t>
  </si>
  <si>
    <t>79</t>
  </si>
  <si>
    <t>767165114</t>
  </si>
  <si>
    <t>Montáž zábradlí rovného madla z trubek nebo tenkostěnných profilů svařovaného</t>
  </si>
  <si>
    <t>1,1                                                    "OS3"</t>
  </si>
  <si>
    <t>80</t>
  </si>
  <si>
    <t>553960021</t>
  </si>
  <si>
    <t>Ocelové madlo  OS3</t>
  </si>
  <si>
    <t>81</t>
  </si>
  <si>
    <t>(18,56+0,8+0,79+0,7*4)*1,0</t>
  </si>
  <si>
    <t>82</t>
  </si>
  <si>
    <t>83</t>
  </si>
  <si>
    <t>1,35*2,35*(9+1)                                             "OS7"</t>
  </si>
  <si>
    <t>1,125*2,35*2                                                 "OS7"</t>
  </si>
  <si>
    <t>1,38*3,11                                                "OS7"</t>
  </si>
  <si>
    <t>84</t>
  </si>
  <si>
    <t>85</t>
  </si>
  <si>
    <t>15,147</t>
  </si>
  <si>
    <t>11,622</t>
  </si>
  <si>
    <t>210,489</t>
  </si>
  <si>
    <t>13,005</t>
  </si>
  <si>
    <t>31,073</t>
  </si>
  <si>
    <t>3 - Oprava fasády MŠ - 3.etapa</t>
  </si>
  <si>
    <t>26,565</t>
  </si>
  <si>
    <t>47,82</t>
  </si>
  <si>
    <t>28,223</t>
  </si>
  <si>
    <t>M - Práce a dodávky M</t>
  </si>
  <si>
    <t xml:space="preserve">    24-M - Montáže vzduchotechnických zařízení</t>
  </si>
  <si>
    <t>(15,13+0,17)*0,70</t>
  </si>
  <si>
    <t>(1,35+2,35)*2*(6-1)*0,3</t>
  </si>
  <si>
    <t>(1,125+2,35)*2*(2-2)*0,3</t>
  </si>
  <si>
    <t>(0,55+0,32)*2*1*0,3</t>
  </si>
  <si>
    <t>1,35*2,35*(6-1)</t>
  </si>
  <si>
    <t>1,125*2,35*(2-2)</t>
  </si>
  <si>
    <t>0,55*0,32*1</t>
  </si>
  <si>
    <t>1,1*2,2*6</t>
  </si>
  <si>
    <t>0,92*2,2*2</t>
  </si>
  <si>
    <t>(15,13+0,17)*0,85</t>
  </si>
  <si>
    <t>(15,13+0,17)*2,77</t>
  </si>
  <si>
    <t>-0,92*2,2*2</t>
  </si>
  <si>
    <t>(15,13+0,17+0,4*2)*1,65</t>
  </si>
  <si>
    <t>(15,13+0,17)*3,6</t>
  </si>
  <si>
    <t>(15,13+0,17+0,7*2)*1,69</t>
  </si>
  <si>
    <t>Mezisoučet                           "60% plochy"</t>
  </si>
  <si>
    <t>(15,13+0,17)*(0,93+1,05)/2</t>
  </si>
  <si>
    <t>15,13*9,0                                   "1.n.p."</t>
  </si>
  <si>
    <t>15,13*9,0                                   "2.n.p."</t>
  </si>
  <si>
    <t>1,35*2,35*(6-1)                                                "1"</t>
  </si>
  <si>
    <t>1,125*2,35*(2-2)                                              "2"</t>
  </si>
  <si>
    <t>0,55*0,32*1                                                "8"</t>
  </si>
  <si>
    <t>971033371</t>
  </si>
  <si>
    <t>Vybourání otvorů ve zdivu cihelném pl do 0,09 m2 na MVC nebo MV tl do 750 mm</t>
  </si>
  <si>
    <t>1                                                "OS9"</t>
  </si>
  <si>
    <t>(15,13+1,5*2)*(10,56+1,05)</t>
  </si>
  <si>
    <t>(4,86+2,41+2,44+3,37)*1,0            "1.n.p."</t>
  </si>
  <si>
    <t>(8,74+4,9)*1,0                               "2.n.p."</t>
  </si>
  <si>
    <t>8,178*10 'Přepočtené koeficientem množství</t>
  </si>
  <si>
    <t>7354111392</t>
  </si>
  <si>
    <t>Úprava vytápění dle ÚT2</t>
  </si>
  <si>
    <t>1,2*6+1,0*2</t>
  </si>
  <si>
    <t>15,13+0,17+0,1*2-1,2*3-1,0*2</t>
  </si>
  <si>
    <t>15,13+0,17+0,1*2-1,2*3</t>
  </si>
  <si>
    <t>1,35*2*3+3,65*2</t>
  </si>
  <si>
    <t>15,13+0,17+2*0,4</t>
  </si>
  <si>
    <t>15,13+0,17+0,1*2</t>
  </si>
  <si>
    <t>766621211</t>
  </si>
  <si>
    <t>Montáž oken zdvojených otevíravých výšky do 1,5m s rámem do zdiva</t>
  </si>
  <si>
    <t>0,55*0,32*1                                             "8"</t>
  </si>
  <si>
    <t>1,35*2,35*(6-1)                                             "1"</t>
  </si>
  <si>
    <t>1,125*2,35*(2-2)                                           "2"</t>
  </si>
  <si>
    <t>6-1                                                     "1"</t>
  </si>
  <si>
    <t>2-2                                                     "2"</t>
  </si>
  <si>
    <t>(6-1)*1,35                                                     "1"</t>
  </si>
  <si>
    <t>(2-2)*1,20                                                     "2"</t>
  </si>
  <si>
    <t>1,1                                                     "OS3"</t>
  </si>
  <si>
    <t>Ocelové madlo OS3</t>
  </si>
  <si>
    <t>(15,13+0,17+0,7*2)*1,0</t>
  </si>
  <si>
    <t>1,35*2,35*(6-1)                                             "OS7"</t>
  </si>
  <si>
    <t>1,13*2,35*(2-2)                                             "OS7"</t>
  </si>
  <si>
    <t>7879111111</t>
  </si>
  <si>
    <t>Montáž sítě proti hmyzu</t>
  </si>
  <si>
    <t>1,1*2,2*2                                                "OS2"</t>
  </si>
  <si>
    <t>6347901201</t>
  </si>
  <si>
    <t>síť proti hmyzu OS2</t>
  </si>
  <si>
    <t>4,84*1,03 'Přepočtené koeficientem množství</t>
  </si>
  <si>
    <t>240010192</t>
  </si>
  <si>
    <t>Montáž ventilátor nízkotlaký D 100 mm -</t>
  </si>
  <si>
    <t>429000001</t>
  </si>
  <si>
    <t>Axiální ventilátor do stěny D = 100 mm, V = 80 m3/h</t>
  </si>
  <si>
    <t>256</t>
  </si>
  <si>
    <t>240070565</t>
  </si>
  <si>
    <t>Montáž klapka samočinná kruhová - vícelistá D 100</t>
  </si>
  <si>
    <t>429000003</t>
  </si>
  <si>
    <t>samotížná klapka D 100 mm</t>
  </si>
  <si>
    <t>240080381</t>
  </si>
  <si>
    <t>Montáž potrubí z PVC do D 200</t>
  </si>
  <si>
    <t>429000002</t>
  </si>
  <si>
    <t>plastové potrubí z PP - DN 100 mm</t>
  </si>
  <si>
    <t>20,141</t>
  </si>
  <si>
    <t>16,704</t>
  </si>
  <si>
    <t>fig3</t>
  </si>
  <si>
    <t>KZS stěn EPS 80 mm</t>
  </si>
  <si>
    <t>22,562</t>
  </si>
  <si>
    <t>fig4</t>
  </si>
  <si>
    <t>KZS podhledů EPS 80 mm</t>
  </si>
  <si>
    <t>5,076</t>
  </si>
  <si>
    <t>fig5</t>
  </si>
  <si>
    <t>KZS ostění hloubky do 400 mm EPS 40 mm</t>
  </si>
  <si>
    <t>4,2</t>
  </si>
  <si>
    <t>4 - Oprava fasády MŠ - 4.etapa</t>
  </si>
  <si>
    <t>357,151</t>
  </si>
  <si>
    <t>18,496</t>
  </si>
  <si>
    <t>78,104</t>
  </si>
  <si>
    <t>39,039</t>
  </si>
  <si>
    <t>49,804</t>
  </si>
  <si>
    <t>40,999</t>
  </si>
  <si>
    <t>16                                    "štukatérské prvky K"</t>
  </si>
  <si>
    <t>Štukatérské prvky fasády - k</t>
  </si>
  <si>
    <t>317234410</t>
  </si>
  <si>
    <t>Vyzdívka mezi nosníky z cihel pálených na MC</t>
  </si>
  <si>
    <t>1,6*0,65*0,15</t>
  </si>
  <si>
    <t>1,2*0,65*0,15</t>
  </si>
  <si>
    <t>317944323</t>
  </si>
  <si>
    <t>Válcované nosníky č.14 až 22 dodatečně osazované do připravených otvorů</t>
  </si>
  <si>
    <t>(1,6*3+1,2*3)*14,3*0,001                              "I 140"</t>
  </si>
  <si>
    <t>317998121</t>
  </si>
  <si>
    <t>Tepelná izolace mezi překlady jakékoliv výšky z polystyrénu tl do 50 mm</t>
  </si>
  <si>
    <t>1,6*0,15</t>
  </si>
  <si>
    <t>1,2*0,15</t>
  </si>
  <si>
    <t>(18,39+2,16+2,31-1,3)*0,65</t>
  </si>
  <si>
    <t>(1,1+2*2,51)*0</t>
  </si>
  <si>
    <t>(1,35+2,35)*2*4*0,3</t>
  </si>
  <si>
    <t>(0,7+2,2)*2*0,3</t>
  </si>
  <si>
    <t>(0,84+1,34)*2*0,3</t>
  </si>
  <si>
    <t>(1,55+2,55)*2*0,3</t>
  </si>
  <si>
    <t>(1,31+2,55)*2*0,3</t>
  </si>
  <si>
    <t>1,1*2,51</t>
  </si>
  <si>
    <t>1,35*2,35*4</t>
  </si>
  <si>
    <t>0,7*2,2</t>
  </si>
  <si>
    <t>0,84*1,34</t>
  </si>
  <si>
    <t>1,55*2,55</t>
  </si>
  <si>
    <t>1,31*2,55</t>
  </si>
  <si>
    <t>621211011</t>
  </si>
  <si>
    <t>Montáž zateplení vnějších podhledů z polystyrénových desek tl do 80 mm</t>
  </si>
  <si>
    <t>1,35*(4,39-0,63)</t>
  </si>
  <si>
    <t>283759360</t>
  </si>
  <si>
    <t>deska fasádní polystyrénová EPS 70 F 1000 x 500 x 80 mm</t>
  </si>
  <si>
    <t>fig4*1,05</t>
  </si>
  <si>
    <t>621332111</t>
  </si>
  <si>
    <t>Škrábaná omítka (břízolitová) vnějších podhledů nanášená ručně na omítnutý podklad</t>
  </si>
  <si>
    <t>622211011</t>
  </si>
  <si>
    <t>Montáž zateplení vnějších stěn z polystyrénových desek tl do 80 mm</t>
  </si>
  <si>
    <t>(2,16+4,39)*3,6</t>
  </si>
  <si>
    <t>-0,76*1,34</t>
  </si>
  <si>
    <t>fig3*1,05</t>
  </si>
  <si>
    <t>622212051</t>
  </si>
  <si>
    <t>Montáž zateplení vnějšího ostění hl. špalety do 400 mm z polystyrénových desek tl do 40 mm</t>
  </si>
  <si>
    <t>(0,76+1,34)*2</t>
  </si>
  <si>
    <t>283759320</t>
  </si>
  <si>
    <t>deska fasádní polystyrénová EPS 70 F 1000 x 500 x 40 mm</t>
  </si>
  <si>
    <t>fig5*0,3*1,05</t>
  </si>
  <si>
    <t>622332111</t>
  </si>
  <si>
    <t>Škrábaná omítka (břízolitová) vnějších stěn nanášená ručně na omítnutý podklad</t>
  </si>
  <si>
    <t>fig5*0,25</t>
  </si>
  <si>
    <t>622621011</t>
  </si>
  <si>
    <t>Lepení dekoračních fasádních profilů délkových výšky do 250 mm na stěny</t>
  </si>
  <si>
    <t>1,5+0,25*2                              "nadokenní římsa"</t>
  </si>
  <si>
    <t>2,16+0,14+0,14+4,39              "parapetní římsa"</t>
  </si>
  <si>
    <t>fasádní dekorační profily - nadokenní a parapetní římsy</t>
  </si>
  <si>
    <t>1,17</t>
  </si>
  <si>
    <t>1,1*2,2*4</t>
  </si>
  <si>
    <t>0,76*1,34</t>
  </si>
  <si>
    <t>1,29*2,4</t>
  </si>
  <si>
    <t>1,16*1,6</t>
  </si>
  <si>
    <t>0,55*0,32</t>
  </si>
  <si>
    <t>(18,39+2,16+2,31)*0,85</t>
  </si>
  <si>
    <t>-1,1*0,85</t>
  </si>
  <si>
    <t>(18,39+2,16+2,31)*2,77</t>
  </si>
  <si>
    <t>(2,16+4,39)*1,24                                      "B3"</t>
  </si>
  <si>
    <t xml:space="preserve">(0,66+0,63+0,66+0,65)*2*(0,49+2,03+0,36)     "pilíře" </t>
  </si>
  <si>
    <t>-1,1*(2,51-0,85-0,7)</t>
  </si>
  <si>
    <t>(18,39+2,16+2,31+0,4*2)*1,65</t>
  </si>
  <si>
    <t>(18,39+2,16+2,31)*3,6-(2,16+4,39)*3,6</t>
  </si>
  <si>
    <t>-1,1*2,2*1</t>
  </si>
  <si>
    <t>-0,7*2,2*1</t>
  </si>
  <si>
    <t>-1,29*2,4*1</t>
  </si>
  <si>
    <t>-1,16*1,6*1</t>
  </si>
  <si>
    <t>(18,39+2,16+2,31+0,7*2)*1,69</t>
  </si>
  <si>
    <t>figA*0,2</t>
  </si>
  <si>
    <t>figB*0,2</t>
  </si>
  <si>
    <t>figC*0,2</t>
  </si>
  <si>
    <t>figD*0,2</t>
  </si>
  <si>
    <t>figE*0,2</t>
  </si>
  <si>
    <t>Mezisoučet                           "20% plochy"</t>
  </si>
  <si>
    <t>(18,39+2,16+2,31)*(0,26+1,05)/2</t>
  </si>
  <si>
    <t>(0,95+0,95+0,95+0,95)*2*0,68</t>
  </si>
  <si>
    <t>644941111</t>
  </si>
  <si>
    <t>Osazování ventilačních mřížek velikosti do 150 x 150 mm</t>
  </si>
  <si>
    <t>1                                           "OS12"</t>
  </si>
  <si>
    <t>562456400</t>
  </si>
  <si>
    <t>mřížka větrací plast VM 160 B  bílá se síťovinou</t>
  </si>
  <si>
    <t>18,39*8,0                                   "1.n.p."</t>
  </si>
  <si>
    <t>18,39*8,0                                   "2.n.p."</t>
  </si>
  <si>
    <t>1,35*2,35*4                                                "1"</t>
  </si>
  <si>
    <t>0,7*2,2                                                       "3"</t>
  </si>
  <si>
    <t>0,84*1,34                                                   "4"</t>
  </si>
  <si>
    <t>1,55*2,55                                                   "5"</t>
  </si>
  <si>
    <t>1,31*2,55                                                   "6"</t>
  </si>
  <si>
    <t>0,55*0,32                                                   "8"</t>
  </si>
  <si>
    <t>1                                                   "OS11"</t>
  </si>
  <si>
    <t>971033561</t>
  </si>
  <si>
    <t>Vybourání otvorů ve zdivu cihelném pl do 1 m2 na MVC nebo MV tl do 600 mm</t>
  </si>
  <si>
    <t>1,1*0,7*0,65</t>
  </si>
  <si>
    <t>0,7*0,7*0,65</t>
  </si>
  <si>
    <t>10                                                "OS4"</t>
  </si>
  <si>
    <t>978015381</t>
  </si>
  <si>
    <t>Otlučení vnějších omítek MV nebo MVC  průčelí v rozsahu do 80 %</t>
  </si>
  <si>
    <t>978015391</t>
  </si>
  <si>
    <t>Otlučení vnějších omítek MV nebo MVC  průčelí v rozsahu do 100 %</t>
  </si>
  <si>
    <t>(18,39+2,16+2,31+1,5*6)*(10,56+0,65)</t>
  </si>
  <si>
    <t>(4,94+3,07+3,11+4,49)*1,0            "1.n.p."</t>
  </si>
  <si>
    <t>(4,01+3,07+8,37-0,68)*1,0            "2.n.p."</t>
  </si>
  <si>
    <t>20,877*10 'Přepočtené koeficientem množství</t>
  </si>
  <si>
    <t>7354111393</t>
  </si>
  <si>
    <t>Úprava vytápění dle ÚT3</t>
  </si>
  <si>
    <t>7354111394</t>
  </si>
  <si>
    <t>Úprava vytápění dle ÚT4</t>
  </si>
  <si>
    <t>1,2*4+0,8+0,86+1,39+1,26</t>
  </si>
  <si>
    <t>18,39+2,16+2,31+0,1*2-1,2*3-1,1</t>
  </si>
  <si>
    <t>18,39+2,16+2,31+0,1*2-1,2-0,8-0,86-1,39-1,26</t>
  </si>
  <si>
    <t>18,39+2,16+2,31+6*0,4</t>
  </si>
  <si>
    <t>18,39+2,16+2,31+0,1*4-1,1</t>
  </si>
  <si>
    <t>18,39+2,16+2,31+0,1*4-1,2*3-1,1</t>
  </si>
  <si>
    <t>18,39+2,16+2,31+0,1*4-1,2*1-0,8-0,86</t>
  </si>
  <si>
    <t>18,39+2,16+2,31+4*0,4</t>
  </si>
  <si>
    <t>764751112</t>
  </si>
  <si>
    <t>Odpadní trouby pplech kruhové rovné SROR D 100 mm</t>
  </si>
  <si>
    <t>764751132</t>
  </si>
  <si>
    <t>Odpadní trouby pplech koleno BK D 100 mm</t>
  </si>
  <si>
    <t>764761122</t>
  </si>
  <si>
    <t>Žlaby pplech podokapní půlkruhové R velikost 150 mm s háky KFL</t>
  </si>
  <si>
    <t>2,35+4,65</t>
  </si>
  <si>
    <t>764761172</t>
  </si>
  <si>
    <t>Žlaby pplech čelo půlkruhové RGT velikost 150 mm</t>
  </si>
  <si>
    <t>764761232</t>
  </si>
  <si>
    <t>Žlaby pplech kotlík SOK k půlkruhovým žlabům velikost 150 mm</t>
  </si>
  <si>
    <t>0,84*1,34                                                    "4"</t>
  </si>
  <si>
    <t>0,55*0,32                                                    "8"</t>
  </si>
  <si>
    <t>1,35*2,35*4                                             "1"</t>
  </si>
  <si>
    <t>0,7*2,2                                                    "3"</t>
  </si>
  <si>
    <t>1,55*2,55                                                "5"</t>
  </si>
  <si>
    <t>1,31*2,55                                                "6"</t>
  </si>
  <si>
    <t>1,1*2,51                                      "12/P"</t>
  </si>
  <si>
    <t>766694121</t>
  </si>
  <si>
    <t>Montáž parapetních desek dřevěných, laminovaných šířky přes 30 cm délky do 1,0 m</t>
  </si>
  <si>
    <t>1                                                     "3"</t>
  </si>
  <si>
    <t>1                                                     "4"</t>
  </si>
  <si>
    <t>4                                                     "1"</t>
  </si>
  <si>
    <t>1                                                     "5"</t>
  </si>
  <si>
    <t>1                                                     "6"</t>
  </si>
  <si>
    <t>1*0,7                                                        "3"</t>
  </si>
  <si>
    <t>1*0,84                                                     "4"</t>
  </si>
  <si>
    <t>4*1,35                                                     "1"</t>
  </si>
  <si>
    <t>1*1,55                                                     "5"</t>
  </si>
  <si>
    <t>1*1,31                                                     "6"</t>
  </si>
  <si>
    <t>7671938012</t>
  </si>
  <si>
    <t>Demontáž přístřešku 2 nad vchodem</t>
  </si>
  <si>
    <t>39,0                                           "stříška 2"</t>
  </si>
  <si>
    <t>5539600111</t>
  </si>
  <si>
    <t>Atypická ocelová konstrukce - stříška 2</t>
  </si>
  <si>
    <t>39,0                                          "stříška 2"</t>
  </si>
  <si>
    <t>783221111</t>
  </si>
  <si>
    <t>Nátěry syntetické KDK barva dražší lesklý povrch 1x antikorozní, 1x základní, 1x email</t>
  </si>
  <si>
    <t>2                                    "ocelová dvířka el. skříní apod"</t>
  </si>
  <si>
    <t>(18,39+2,16+2,31+0,7*4)*1,0</t>
  </si>
  <si>
    <t>1,1*2,51*2                                      "12/P"</t>
  </si>
  <si>
    <t>88</t>
  </si>
  <si>
    <t>89</t>
  </si>
  <si>
    <t>1,35*2,35*2                                             "OS7"</t>
  </si>
  <si>
    <t>90</t>
  </si>
  <si>
    <t>91</t>
  </si>
  <si>
    <t>92</t>
  </si>
  <si>
    <t>0,92*2,00                                        "stříška 2"</t>
  </si>
  <si>
    <t>93</t>
  </si>
  <si>
    <t>94</t>
  </si>
  <si>
    <t>Montáž ventilátor nízkotlaký D 100 mm</t>
  </si>
  <si>
    <t>95</t>
  </si>
  <si>
    <t>axiální vetnilátor do potrubí D = 100 mm , V = 160 m3/hod</t>
  </si>
  <si>
    <t>96</t>
  </si>
  <si>
    <t>97</t>
  </si>
  <si>
    <t>axiální ventilátor do stěny D = 100 mm, V = 80 m3/hod</t>
  </si>
  <si>
    <t>98</t>
  </si>
  <si>
    <t>99</t>
  </si>
  <si>
    <t>samotížná klapka vícelistá D = 100 mm,</t>
  </si>
  <si>
    <t>240071102</t>
  </si>
  <si>
    <t>Montáž ventil talířový z termoplastů velikost 100, 160, 250</t>
  </si>
  <si>
    <t>101</t>
  </si>
  <si>
    <t>429000006</t>
  </si>
  <si>
    <t>talířový ventil z plastů - D 100 mm</t>
  </si>
  <si>
    <t>102</t>
  </si>
  <si>
    <t>Montáž potrubí z PVC do D 100 mm</t>
  </si>
  <si>
    <t>103</t>
  </si>
  <si>
    <t>429000004</t>
  </si>
  <si>
    <t>plastové potrubí z PP - DN =100 mm</t>
  </si>
  <si>
    <t>104</t>
  </si>
  <si>
    <t>429000005</t>
  </si>
  <si>
    <t>odbočka jednostr. z PP - 100/100 mm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</si>
  <si>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</si>
  <si>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</si>
  <si>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</si>
  <si>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</si>
  <si>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</si>
  <si>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</si>
  <si>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</si>
  <si>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</si>
  <si>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</si>
  <si>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</si>
  <si>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</si>
  <si>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</si>
  <si>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</si>
  <si>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>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</si>
  <si>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</si>
  <si>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</si>
  <si>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</si>
  <si>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</si>
  <si>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</si>
  <si>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</si>
  <si>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</si>
  <si>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</si>
  <si>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</si>
  <si>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</si>
  <si>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</si>
  <si>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</si>
  <si>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</si>
  <si>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</si>
  <si>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</si>
  <si>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</si>
  <si>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</si>
  <si>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</si>
  <si>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</si>
  <si>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</si>
  <si>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</si>
  <si>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</si>
  <si>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</si>
  <si>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</si>
  <si>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</si>
  <si>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</si>
  <si>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</si>
  <si>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</si>
  <si>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</si>
  <si>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</si>
  <si>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</si>
  <si>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</si>
  <si>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</si>
  <si>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</si>
  <si>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</si>
  <si>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</si>
  <si>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</si>
  <si>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</si>
  <si>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</si>
  <si>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</si>
  <si>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</si>
  <si>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</si>
  <si>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</si>
  <si>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</si>
  <si>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</si>
  <si>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</si>
  <si>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</si>
  <si>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</si>
  <si>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</si>
  <si>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</si>
  <si>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</si>
  <si>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</si>
  <si>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</si>
  <si>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</si>
  <si>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</si>
  <si>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</si>
  <si>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</si>
  <si>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</si>
  <si>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</si>
  <si>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</si>
  <si>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</si>
  <si>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</si>
  <si>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</si>
  <si>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</si>
  <si>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</si>
  <si>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</si>
  <si>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</si>
  <si>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</si>
  <si>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</si>
  <si>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</si>
  <si>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</si>
  <si>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</si>
  <si>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</si>
  <si>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</si>
  <si>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</si>
  <si>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</si>
  <si>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</si>
  <si>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</si>
  <si>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</si>
  <si>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</si>
  <si>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</si>
  <si>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</si>
  <si>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</si>
  <si>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</si>
  <si>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</si>
  <si>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</si>
  <si>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</si>
  <si>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</si>
  <si>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</si>
  <si>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</si>
  <si>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</si>
  <si>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</si>
  <si>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</si>
  <si>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</si>
  <si>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</si>
  <si>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</si>
  <si>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</si>
  <si>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</si>
  <si>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</si>
  <si>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</si>
  <si>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</si>
  <si>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</si>
  <si>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</si>
  <si>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</si>
  <si>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</si>
  <si>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</si>
  <si>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</si>
  <si>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</si>
  <si>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</si>
  <si>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</si>
  <si>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</si>
  <si>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</si>
  <si>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</si>
  <si>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</si>
  <si>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</si>
  <si>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</si>
  <si>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</si>
  <si>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</si>
  <si>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</si>
  <si>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</si>
  <si>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</si>
  <si>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</si>
  <si>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</si>
  <si>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</si>
  <si>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</si>
  <si>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</si>
  <si>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</si>
  <si>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</si>
  <si>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</si>
  <si>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</si>
  <si>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</si>
  <si>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</si>
  <si>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</si>
  <si>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</si>
  <si>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</si>
  <si>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</si>
  <si>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</si>
  <si>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</si>
  <si>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</si>
  <si>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</si>
  <si>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</si>
  <si>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</si>
  <si>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</si>
  <si>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</si>
  <si>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</si>
  <si>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</si>
  <si>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HSV</t>
  </si>
  <si>
    <t>Položka typu HSV</t>
  </si>
  <si>
    <t>PSV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</si>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</sst>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sz val="8"/>
      <color indexed="18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8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34" borderId="0" xfId="0" applyFont="1" applyFill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7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9" fillId="35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4" fontId="13" fillId="0" borderId="24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5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24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5" xfId="0" applyNumberFormat="1" applyFont="1" applyBorder="1" applyAlignment="1">
      <alignment horizontal="right" vertical="center"/>
    </xf>
    <xf numFmtId="164" fontId="20" fillId="0" borderId="31" xfId="0" applyNumberFormat="1" applyFont="1" applyBorder="1" applyAlignment="1">
      <alignment horizontal="right" vertical="center"/>
    </xf>
    <xf numFmtId="164" fontId="20" fillId="0" borderId="32" xfId="0" applyNumberFormat="1" applyFont="1" applyBorder="1" applyAlignment="1">
      <alignment horizontal="right" vertical="center"/>
    </xf>
    <xf numFmtId="167" fontId="20" fillId="0" borderId="32" xfId="0" applyNumberFormat="1" applyFont="1" applyBorder="1" applyAlignment="1">
      <alignment horizontal="right" vertical="center"/>
    </xf>
    <xf numFmtId="164" fontId="20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5" borderId="18" xfId="0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9" fillId="35" borderId="29" xfId="0" applyFont="1" applyFill="1" applyBorder="1" applyAlignment="1">
      <alignment horizontal="center" vertical="center" wrapText="1"/>
    </xf>
    <xf numFmtId="167" fontId="25" fillId="0" borderId="22" xfId="0" applyNumberFormat="1" applyFont="1" applyBorder="1" applyAlignment="1">
      <alignment horizontal="right"/>
    </xf>
    <xf numFmtId="167" fontId="25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2" fillId="0" borderId="13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24" xfId="0" applyFont="1" applyBorder="1" applyAlignment="1">
      <alignment horizontal="left"/>
    </xf>
    <xf numFmtId="167" fontId="22" fillId="0" borderId="0" xfId="0" applyNumberFormat="1" applyFont="1" applyAlignment="1">
      <alignment horizontal="right"/>
    </xf>
    <xf numFmtId="167" fontId="22" fillId="0" borderId="25" xfId="0" applyNumberFormat="1" applyFont="1" applyBorder="1" applyAlignment="1">
      <alignment horizontal="right"/>
    </xf>
    <xf numFmtId="164" fontId="22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4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168" fontId="0" fillId="0" borderId="34" xfId="0" applyNumberFormat="1" applyFont="1" applyBorder="1" applyAlignment="1">
      <alignment horizontal="right" vertical="center"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5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168" fontId="27" fillId="0" borderId="0" xfId="0" applyNumberFormat="1" applyFont="1" applyAlignment="1">
      <alignment horizontal="right" vertical="center"/>
    </xf>
    <xf numFmtId="0" fontId="27" fillId="0" borderId="24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168" fontId="28" fillId="0" borderId="0" xfId="0" applyNumberFormat="1" applyFont="1" applyAlignment="1">
      <alignment horizontal="right" vertical="center"/>
    </xf>
    <xf numFmtId="0" fontId="28" fillId="0" borderId="24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30" fillId="0" borderId="34" xfId="0" applyFont="1" applyBorder="1" applyAlignment="1">
      <alignment horizontal="center" vertical="center" wrapText="1"/>
    </xf>
    <xf numFmtId="49" fontId="30" fillId="0" borderId="34" xfId="0" applyNumberFormat="1" applyFont="1" applyBorder="1" applyAlignment="1">
      <alignment horizontal="left" vertical="center" wrapText="1"/>
    </xf>
    <xf numFmtId="168" fontId="30" fillId="0" borderId="34" xfId="0" applyNumberFormat="1" applyFont="1" applyBorder="1" applyAlignment="1">
      <alignment horizontal="right" vertical="center"/>
    </xf>
    <xf numFmtId="0" fontId="30" fillId="0" borderId="3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167" fontId="11" fillId="0" borderId="32" xfId="0" applyNumberFormat="1" applyFont="1" applyBorder="1" applyAlignment="1">
      <alignment horizontal="right" vertical="center"/>
    </xf>
    <xf numFmtId="167" fontId="11" fillId="0" borderId="3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7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7" fillId="35" borderId="18" xfId="0" applyNumberFormat="1" applyFont="1" applyFill="1" applyBorder="1" applyAlignment="1">
      <alignment horizontal="right" vertical="center"/>
    </xf>
    <xf numFmtId="0" fontId="0" fillId="35" borderId="26" xfId="0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9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64" fontId="24" fillId="0" borderId="0" xfId="0" applyNumberFormat="1" applyFont="1" applyAlignment="1">
      <alignment horizontal="right" vertical="center"/>
    </xf>
    <xf numFmtId="0" fontId="9" fillId="35" borderId="28" xfId="0" applyFont="1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164" fontId="0" fillId="34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34" xfId="0" applyFont="1" applyBorder="1" applyAlignment="1">
      <alignment horizontal="left" vertical="center" wrapText="1"/>
    </xf>
    <xf numFmtId="0" fontId="30" fillId="0" borderId="34" xfId="0" applyFont="1" applyBorder="1" applyAlignment="1">
      <alignment horizontal="left" vertical="center"/>
    </xf>
    <xf numFmtId="164" fontId="30" fillId="34" borderId="34" xfId="0" applyNumberFormat="1" applyFont="1" applyFill="1" applyBorder="1" applyAlignment="1">
      <alignment horizontal="right" vertical="center"/>
    </xf>
    <xf numFmtId="164" fontId="30" fillId="0" borderId="34" xfId="0" applyNumberFormat="1" applyFont="1" applyBorder="1" applyAlignment="1">
      <alignment horizontal="right" vertical="center"/>
    </xf>
    <xf numFmtId="164" fontId="14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164" fontId="24" fillId="0" borderId="0" xfId="0" applyNumberFormat="1" applyFont="1" applyAlignment="1">
      <alignment horizontal="right"/>
    </xf>
    <xf numFmtId="0" fontId="31" fillId="0" borderId="0" xfId="0" applyFont="1" applyAlignment="1">
      <alignment horizontal="left" vertical="top" wrapText="1"/>
    </xf>
    <xf numFmtId="0" fontId="56" fillId="33" borderId="0" xfId="36" applyFill="1" applyAlignment="1">
      <alignment horizontal="left" vertical="top"/>
    </xf>
    <xf numFmtId="0" fontId="71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3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2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72" fillId="33" borderId="0" xfId="36" applyFont="1" applyFill="1" applyAlignment="1" applyProtection="1">
      <alignment horizontal="center" vertical="center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19" fillId="0" borderId="40" xfId="0" applyFont="1" applyBorder="1" applyAlignment="1">
      <alignment horizontal="left" wrapText="1"/>
    </xf>
    <xf numFmtId="0" fontId="0" fillId="0" borderId="39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8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23" fillId="0" borderId="40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19" fillId="0" borderId="40" xfId="0" applyFont="1" applyBorder="1" applyAlignment="1">
      <alignment horizontal="center" vertical="center"/>
    </xf>
    <xf numFmtId="0" fontId="16" fillId="0" borderId="4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41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40" xfId="0" applyFont="1" applyBorder="1" applyAlignment="1">
      <alignment horizontal="left"/>
    </xf>
    <xf numFmtId="0" fontId="16" fillId="0" borderId="40" xfId="0" applyFont="1" applyBorder="1" applyAlignment="1">
      <alignment/>
    </xf>
    <xf numFmtId="0" fontId="19" fillId="0" borderId="4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0" fillId="0" borderId="38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40" xfId="0" applyFont="1" applyBorder="1" applyAlignment="1">
      <alignment vertical="top"/>
    </xf>
    <xf numFmtId="0" fontId="0" fillId="0" borderId="42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41F1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09BD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0FF2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E5A3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D9FD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01" t="s">
        <v>0</v>
      </c>
      <c r="B1" s="202"/>
      <c r="C1" s="202"/>
      <c r="D1" s="203" t="s">
        <v>1</v>
      </c>
      <c r="E1" s="202"/>
      <c r="F1" s="202"/>
      <c r="G1" s="202"/>
      <c r="H1" s="202"/>
      <c r="I1" s="202"/>
      <c r="J1" s="202"/>
      <c r="K1" s="204" t="s">
        <v>906</v>
      </c>
      <c r="L1" s="204"/>
      <c r="M1" s="204"/>
      <c r="N1" s="204"/>
      <c r="O1" s="204"/>
      <c r="P1" s="204"/>
      <c r="Q1" s="204"/>
      <c r="R1" s="204"/>
      <c r="S1" s="204"/>
      <c r="T1" s="202"/>
      <c r="U1" s="202"/>
      <c r="V1" s="202"/>
      <c r="W1" s="204" t="s">
        <v>907</v>
      </c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199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36" t="s">
        <v>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67" t="s">
        <v>5</v>
      </c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8</v>
      </c>
      <c r="BT3" s="6" t="s">
        <v>9</v>
      </c>
    </row>
    <row r="4" spans="2:71" s="2" customFormat="1" ht="37.5" customHeight="1">
      <c r="B4" s="10"/>
      <c r="C4" s="138" t="s">
        <v>10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9"/>
      <c r="AS4" s="12" t="s">
        <v>11</v>
      </c>
      <c r="BE4" s="13" t="s">
        <v>12</v>
      </c>
      <c r="BS4" s="6" t="s">
        <v>13</v>
      </c>
    </row>
    <row r="5" spans="2:71" s="2" customFormat="1" ht="7.5" customHeight="1">
      <c r="B5" s="10"/>
      <c r="AQ5" s="11"/>
      <c r="BE5" s="140" t="s">
        <v>14</v>
      </c>
      <c r="BS5" s="6" t="s">
        <v>6</v>
      </c>
    </row>
    <row r="6" spans="2:71" s="2" customFormat="1" ht="26.25" customHeight="1">
      <c r="B6" s="10"/>
      <c r="D6" s="14" t="s">
        <v>15</v>
      </c>
      <c r="K6" s="143" t="s">
        <v>16</v>
      </c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Q6" s="11"/>
      <c r="BE6" s="137"/>
      <c r="BS6" s="6" t="s">
        <v>6</v>
      </c>
    </row>
    <row r="7" spans="2:71" s="2" customFormat="1" ht="7.5" customHeight="1">
      <c r="B7" s="10"/>
      <c r="AQ7" s="11"/>
      <c r="BE7" s="137"/>
      <c r="BS7" s="6" t="s">
        <v>8</v>
      </c>
    </row>
    <row r="8" spans="2:71" s="2" customFormat="1" ht="15" customHeight="1">
      <c r="B8" s="10"/>
      <c r="D8" s="15" t="s">
        <v>17</v>
      </c>
      <c r="K8" s="16" t="s">
        <v>18</v>
      </c>
      <c r="AK8" s="15" t="s">
        <v>19</v>
      </c>
      <c r="AN8" s="17" t="s">
        <v>20</v>
      </c>
      <c r="AQ8" s="11"/>
      <c r="BE8" s="137"/>
      <c r="BS8" s="6" t="s">
        <v>21</v>
      </c>
    </row>
    <row r="9" spans="2:71" s="2" customFormat="1" ht="15" customHeight="1">
      <c r="B9" s="10"/>
      <c r="AQ9" s="11"/>
      <c r="BE9" s="137"/>
      <c r="BS9" s="6" t="s">
        <v>22</v>
      </c>
    </row>
    <row r="10" spans="2:71" s="2" customFormat="1" ht="15" customHeight="1">
      <c r="B10" s="10"/>
      <c r="D10" s="15" t="s">
        <v>23</v>
      </c>
      <c r="AK10" s="15" t="s">
        <v>24</v>
      </c>
      <c r="AN10" s="16"/>
      <c r="AQ10" s="11"/>
      <c r="BE10" s="137"/>
      <c r="BS10" s="6" t="s">
        <v>6</v>
      </c>
    </row>
    <row r="11" spans="2:71" s="2" customFormat="1" ht="19.5" customHeight="1">
      <c r="B11" s="10"/>
      <c r="E11" s="16" t="s">
        <v>25</v>
      </c>
      <c r="AK11" s="15" t="s">
        <v>26</v>
      </c>
      <c r="AN11" s="16"/>
      <c r="AQ11" s="11"/>
      <c r="BE11" s="137"/>
      <c r="BS11" s="6" t="s">
        <v>6</v>
      </c>
    </row>
    <row r="12" spans="2:71" s="2" customFormat="1" ht="7.5" customHeight="1">
      <c r="B12" s="10"/>
      <c r="AQ12" s="11"/>
      <c r="BE12" s="137"/>
      <c r="BS12" s="6" t="s">
        <v>8</v>
      </c>
    </row>
    <row r="13" spans="2:71" s="2" customFormat="1" ht="15" customHeight="1">
      <c r="B13" s="10"/>
      <c r="D13" s="15" t="s">
        <v>27</v>
      </c>
      <c r="AK13" s="15" t="s">
        <v>24</v>
      </c>
      <c r="AN13" s="18" t="s">
        <v>28</v>
      </c>
      <c r="AQ13" s="11"/>
      <c r="BE13" s="137"/>
      <c r="BS13" s="6" t="s">
        <v>8</v>
      </c>
    </row>
    <row r="14" spans="2:71" s="2" customFormat="1" ht="15.75" customHeight="1">
      <c r="B14" s="10"/>
      <c r="E14" s="144" t="s">
        <v>28</v>
      </c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5" t="s">
        <v>26</v>
      </c>
      <c r="AN14" s="18" t="s">
        <v>28</v>
      </c>
      <c r="AQ14" s="11"/>
      <c r="BE14" s="137"/>
      <c r="BS14" s="6" t="s">
        <v>8</v>
      </c>
    </row>
    <row r="15" spans="2:71" s="2" customFormat="1" ht="7.5" customHeight="1">
      <c r="B15" s="10"/>
      <c r="AQ15" s="11"/>
      <c r="BE15" s="137"/>
      <c r="BS15" s="6" t="s">
        <v>3</v>
      </c>
    </row>
    <row r="16" spans="2:71" s="2" customFormat="1" ht="15" customHeight="1">
      <c r="B16" s="10"/>
      <c r="D16" s="15" t="s">
        <v>29</v>
      </c>
      <c r="AK16" s="15" t="s">
        <v>24</v>
      </c>
      <c r="AN16" s="16"/>
      <c r="AQ16" s="11"/>
      <c r="BE16" s="137"/>
      <c r="BS16" s="6" t="s">
        <v>3</v>
      </c>
    </row>
    <row r="17" spans="2:71" s="2" customFormat="1" ht="19.5" customHeight="1">
      <c r="B17" s="10"/>
      <c r="E17" s="16" t="s">
        <v>30</v>
      </c>
      <c r="AK17" s="15" t="s">
        <v>26</v>
      </c>
      <c r="AN17" s="16"/>
      <c r="AQ17" s="11"/>
      <c r="BE17" s="137"/>
      <c r="BS17" s="6" t="s">
        <v>31</v>
      </c>
    </row>
    <row r="18" spans="2:71" s="2" customFormat="1" ht="7.5" customHeight="1">
      <c r="B18" s="10"/>
      <c r="AQ18" s="11"/>
      <c r="BE18" s="137"/>
      <c r="BS18" s="6" t="s">
        <v>8</v>
      </c>
    </row>
    <row r="19" spans="2:71" s="2" customFormat="1" ht="15" customHeight="1">
      <c r="B19" s="10"/>
      <c r="D19" s="15" t="s">
        <v>32</v>
      </c>
      <c r="AQ19" s="11"/>
      <c r="BE19" s="137"/>
      <c r="BS19" s="6" t="s">
        <v>8</v>
      </c>
    </row>
    <row r="20" spans="2:71" s="2" customFormat="1" ht="15.75" customHeight="1">
      <c r="B20" s="10"/>
      <c r="E20" s="145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Q20" s="11"/>
      <c r="BE20" s="137"/>
      <c r="BS20" s="6" t="s">
        <v>31</v>
      </c>
    </row>
    <row r="21" spans="2:57" s="2" customFormat="1" ht="7.5" customHeight="1">
      <c r="B21" s="10"/>
      <c r="AQ21" s="11"/>
      <c r="BE21" s="137"/>
    </row>
    <row r="22" spans="2:57" s="2" customFormat="1" ht="7.5" customHeight="1">
      <c r="B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s="11"/>
      <c r="BE22" s="137"/>
    </row>
    <row r="23" spans="2:57" s="6" customFormat="1" ht="27" customHeight="1">
      <c r="B23" s="20"/>
      <c r="D23" s="21" t="s">
        <v>33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146">
        <f>ROUNDUP($AG$49,0)</f>
        <v>0</v>
      </c>
      <c r="AL23" s="147"/>
      <c r="AM23" s="147"/>
      <c r="AN23" s="147"/>
      <c r="AO23" s="147"/>
      <c r="AQ23" s="23"/>
      <c r="BE23" s="141"/>
    </row>
    <row r="24" spans="2:57" s="6" customFormat="1" ht="7.5" customHeight="1">
      <c r="B24" s="20"/>
      <c r="AQ24" s="23"/>
      <c r="BE24" s="141"/>
    </row>
    <row r="25" spans="2:57" s="6" customFormat="1" ht="15" customHeight="1">
      <c r="B25" s="24"/>
      <c r="D25" s="25" t="s">
        <v>34</v>
      </c>
      <c r="F25" s="25" t="s">
        <v>35</v>
      </c>
      <c r="L25" s="148">
        <v>0.21</v>
      </c>
      <c r="M25" s="142"/>
      <c r="N25" s="142"/>
      <c r="O25" s="142"/>
      <c r="T25" s="27" t="s">
        <v>36</v>
      </c>
      <c r="W25" s="149">
        <f>ROUNDUP($AZ$49,0)</f>
        <v>0</v>
      </c>
      <c r="X25" s="142"/>
      <c r="Y25" s="142"/>
      <c r="Z25" s="142"/>
      <c r="AA25" s="142"/>
      <c r="AB25" s="142"/>
      <c r="AC25" s="142"/>
      <c r="AD25" s="142"/>
      <c r="AE25" s="142"/>
      <c r="AK25" s="149">
        <f>ROUNDUP($AV$49,0)</f>
        <v>0</v>
      </c>
      <c r="AL25" s="142"/>
      <c r="AM25" s="142"/>
      <c r="AN25" s="142"/>
      <c r="AO25" s="142"/>
      <c r="AQ25" s="28"/>
      <c r="BE25" s="142"/>
    </row>
    <row r="26" spans="2:57" s="6" customFormat="1" ht="15" customHeight="1">
      <c r="B26" s="24"/>
      <c r="F26" s="25" t="s">
        <v>37</v>
      </c>
      <c r="L26" s="148">
        <v>0.15</v>
      </c>
      <c r="M26" s="142"/>
      <c r="N26" s="142"/>
      <c r="O26" s="142"/>
      <c r="T26" s="27" t="s">
        <v>36</v>
      </c>
      <c r="W26" s="149">
        <f>ROUNDUP($BA$49,0)</f>
        <v>0</v>
      </c>
      <c r="X26" s="142"/>
      <c r="Y26" s="142"/>
      <c r="Z26" s="142"/>
      <c r="AA26" s="142"/>
      <c r="AB26" s="142"/>
      <c r="AC26" s="142"/>
      <c r="AD26" s="142"/>
      <c r="AE26" s="142"/>
      <c r="AK26" s="149">
        <f>ROUNDUP($AW$49,0)</f>
        <v>0</v>
      </c>
      <c r="AL26" s="142"/>
      <c r="AM26" s="142"/>
      <c r="AN26" s="142"/>
      <c r="AO26" s="142"/>
      <c r="AQ26" s="28"/>
      <c r="BE26" s="142"/>
    </row>
    <row r="27" spans="2:57" s="6" customFormat="1" ht="15" customHeight="1" hidden="1">
      <c r="B27" s="24"/>
      <c r="F27" s="25" t="s">
        <v>38</v>
      </c>
      <c r="L27" s="148">
        <v>0.21</v>
      </c>
      <c r="M27" s="142"/>
      <c r="N27" s="142"/>
      <c r="O27" s="142"/>
      <c r="T27" s="27" t="s">
        <v>36</v>
      </c>
      <c r="W27" s="149">
        <f>ROUNDUP($BB$49,0)</f>
        <v>0</v>
      </c>
      <c r="X27" s="142"/>
      <c r="Y27" s="142"/>
      <c r="Z27" s="142"/>
      <c r="AA27" s="142"/>
      <c r="AB27" s="142"/>
      <c r="AC27" s="142"/>
      <c r="AD27" s="142"/>
      <c r="AE27" s="142"/>
      <c r="AK27" s="149">
        <v>0</v>
      </c>
      <c r="AL27" s="142"/>
      <c r="AM27" s="142"/>
      <c r="AN27" s="142"/>
      <c r="AO27" s="142"/>
      <c r="AQ27" s="28"/>
      <c r="BE27" s="142"/>
    </row>
    <row r="28" spans="2:57" s="6" customFormat="1" ht="15" customHeight="1" hidden="1">
      <c r="B28" s="24"/>
      <c r="F28" s="25" t="s">
        <v>39</v>
      </c>
      <c r="L28" s="148">
        <v>0.15</v>
      </c>
      <c r="M28" s="142"/>
      <c r="N28" s="142"/>
      <c r="O28" s="142"/>
      <c r="T28" s="27" t="s">
        <v>36</v>
      </c>
      <c r="W28" s="149">
        <f>ROUNDUP($BC$49,0)</f>
        <v>0</v>
      </c>
      <c r="X28" s="142"/>
      <c r="Y28" s="142"/>
      <c r="Z28" s="142"/>
      <c r="AA28" s="142"/>
      <c r="AB28" s="142"/>
      <c r="AC28" s="142"/>
      <c r="AD28" s="142"/>
      <c r="AE28" s="142"/>
      <c r="AK28" s="149">
        <v>0</v>
      </c>
      <c r="AL28" s="142"/>
      <c r="AM28" s="142"/>
      <c r="AN28" s="142"/>
      <c r="AO28" s="142"/>
      <c r="AQ28" s="28"/>
      <c r="BE28" s="142"/>
    </row>
    <row r="29" spans="2:57" s="6" customFormat="1" ht="15" customHeight="1" hidden="1">
      <c r="B29" s="24"/>
      <c r="F29" s="25" t="s">
        <v>40</v>
      </c>
      <c r="L29" s="148">
        <v>0</v>
      </c>
      <c r="M29" s="142"/>
      <c r="N29" s="142"/>
      <c r="O29" s="142"/>
      <c r="T29" s="27" t="s">
        <v>36</v>
      </c>
      <c r="W29" s="149">
        <f>ROUNDUP($BD$49,0)</f>
        <v>0</v>
      </c>
      <c r="X29" s="142"/>
      <c r="Y29" s="142"/>
      <c r="Z29" s="142"/>
      <c r="AA29" s="142"/>
      <c r="AB29" s="142"/>
      <c r="AC29" s="142"/>
      <c r="AD29" s="142"/>
      <c r="AE29" s="142"/>
      <c r="AK29" s="149">
        <v>0</v>
      </c>
      <c r="AL29" s="142"/>
      <c r="AM29" s="142"/>
      <c r="AN29" s="142"/>
      <c r="AO29" s="142"/>
      <c r="AQ29" s="28"/>
      <c r="BE29" s="142"/>
    </row>
    <row r="30" spans="2:57" s="6" customFormat="1" ht="7.5" customHeight="1">
      <c r="B30" s="20"/>
      <c r="AQ30" s="23"/>
      <c r="BE30" s="141"/>
    </row>
    <row r="31" spans="2:57" s="6" customFormat="1" ht="27" customHeight="1">
      <c r="B31" s="20"/>
      <c r="C31" s="29"/>
      <c r="D31" s="30" t="s">
        <v>41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 t="s">
        <v>42</v>
      </c>
      <c r="U31" s="31"/>
      <c r="V31" s="31"/>
      <c r="W31" s="31"/>
      <c r="X31" s="150" t="s">
        <v>43</v>
      </c>
      <c r="Y31" s="151"/>
      <c r="Z31" s="151"/>
      <c r="AA31" s="151"/>
      <c r="AB31" s="151"/>
      <c r="AC31" s="31"/>
      <c r="AD31" s="31"/>
      <c r="AE31" s="31"/>
      <c r="AF31" s="31"/>
      <c r="AG31" s="31"/>
      <c r="AH31" s="31"/>
      <c r="AI31" s="31"/>
      <c r="AJ31" s="31"/>
      <c r="AK31" s="152">
        <f>ROUNDUP(SUM($AK$23:$AK$29),0)</f>
        <v>0</v>
      </c>
      <c r="AL31" s="151"/>
      <c r="AM31" s="151"/>
      <c r="AN31" s="151"/>
      <c r="AO31" s="153"/>
      <c r="AP31" s="29"/>
      <c r="AQ31" s="33"/>
      <c r="BE31" s="141"/>
    </row>
    <row r="32" spans="2:57" s="6" customFormat="1" ht="7.5" customHeight="1">
      <c r="B32" s="20"/>
      <c r="AQ32" s="23"/>
      <c r="BE32" s="141"/>
    </row>
    <row r="33" spans="2:43" s="6" customFormat="1" ht="7.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6"/>
    </row>
    <row r="37" spans="2:44" s="6" customFormat="1" ht="7.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20"/>
    </row>
    <row r="38" spans="2:44" s="6" customFormat="1" ht="37.5" customHeight="1">
      <c r="B38" s="20"/>
      <c r="C38" s="138" t="s">
        <v>44</v>
      </c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20"/>
    </row>
    <row r="39" spans="2:44" s="6" customFormat="1" ht="7.5" customHeight="1">
      <c r="B39" s="20"/>
      <c r="AR39" s="20"/>
    </row>
    <row r="40" spans="2:44" s="14" customFormat="1" ht="27" customHeight="1">
      <c r="B40" s="39"/>
      <c r="C40" s="14" t="s">
        <v>15</v>
      </c>
      <c r="L40" s="143" t="str">
        <f>$K$6</f>
        <v>Projektis83 - Oprava fasády MŠ Dvůr Králové n.L.</v>
      </c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R40" s="39"/>
    </row>
    <row r="41" spans="2:44" s="6" customFormat="1" ht="7.5" customHeight="1">
      <c r="B41" s="20"/>
      <c r="AR41" s="20"/>
    </row>
    <row r="42" spans="2:44" s="6" customFormat="1" ht="15.75" customHeight="1">
      <c r="B42" s="20"/>
      <c r="C42" s="15" t="s">
        <v>17</v>
      </c>
      <c r="L42" s="40" t="str">
        <f>IF($K$8="","",$K$8)</f>
        <v>Dvůr Králové n.L.</v>
      </c>
      <c r="AI42" s="15" t="s">
        <v>19</v>
      </c>
      <c r="AM42" s="41" t="str">
        <f>IF($AN$8="","",$AN$8)</f>
        <v>07.05.2013</v>
      </c>
      <c r="AR42" s="20"/>
    </row>
    <row r="43" spans="2:44" s="6" customFormat="1" ht="7.5" customHeight="1">
      <c r="B43" s="20"/>
      <c r="AR43" s="20"/>
    </row>
    <row r="44" spans="2:56" s="6" customFormat="1" ht="18.75" customHeight="1">
      <c r="B44" s="20"/>
      <c r="C44" s="15" t="s">
        <v>23</v>
      </c>
      <c r="L44" s="16" t="str">
        <f>IF($E$11="","",$E$11)</f>
        <v>Město Dvůr Králové n.L.</v>
      </c>
      <c r="AI44" s="15" t="s">
        <v>29</v>
      </c>
      <c r="AM44" s="154" t="str">
        <f>IF($E$17="","",$E$17)</f>
        <v>Projektis spol. s r.o., Legionářská 562, D.K.n.L.</v>
      </c>
      <c r="AN44" s="141"/>
      <c r="AO44" s="141"/>
      <c r="AP44" s="141"/>
      <c r="AR44" s="20"/>
      <c r="AS44" s="155" t="s">
        <v>45</v>
      </c>
      <c r="AT44" s="156"/>
      <c r="AU44" s="42"/>
      <c r="AV44" s="42"/>
      <c r="AW44" s="42"/>
      <c r="AX44" s="42"/>
      <c r="AY44" s="42"/>
      <c r="AZ44" s="42"/>
      <c r="BA44" s="42"/>
      <c r="BB44" s="42"/>
      <c r="BC44" s="42"/>
      <c r="BD44" s="43"/>
    </row>
    <row r="45" spans="2:56" s="6" customFormat="1" ht="15.75" customHeight="1">
      <c r="B45" s="20"/>
      <c r="C45" s="15" t="s">
        <v>27</v>
      </c>
      <c r="L45" s="16">
        <f>IF($E$14="Vyplň údaj","",$E$14)</f>
      </c>
      <c r="AR45" s="20"/>
      <c r="AS45" s="157"/>
      <c r="AT45" s="141"/>
      <c r="BD45" s="45"/>
    </row>
    <row r="46" spans="2:56" s="6" customFormat="1" ht="12" customHeight="1">
      <c r="B46" s="20"/>
      <c r="AR46" s="20"/>
      <c r="AS46" s="157"/>
      <c r="AT46" s="141"/>
      <c r="BD46" s="45"/>
    </row>
    <row r="47" spans="2:57" s="6" customFormat="1" ht="30" customHeight="1">
      <c r="B47" s="20"/>
      <c r="C47" s="158" t="s">
        <v>46</v>
      </c>
      <c r="D47" s="151"/>
      <c r="E47" s="151"/>
      <c r="F47" s="151"/>
      <c r="G47" s="151"/>
      <c r="H47" s="31"/>
      <c r="I47" s="159" t="s">
        <v>47</v>
      </c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60" t="s">
        <v>48</v>
      </c>
      <c r="AH47" s="151"/>
      <c r="AI47" s="151"/>
      <c r="AJ47" s="151"/>
      <c r="AK47" s="151"/>
      <c r="AL47" s="151"/>
      <c r="AM47" s="151"/>
      <c r="AN47" s="159" t="s">
        <v>49</v>
      </c>
      <c r="AO47" s="151"/>
      <c r="AP47" s="151"/>
      <c r="AQ47" s="46" t="s">
        <v>50</v>
      </c>
      <c r="AR47" s="20"/>
      <c r="AS47" s="47" t="s">
        <v>51</v>
      </c>
      <c r="AT47" s="48" t="s">
        <v>52</v>
      </c>
      <c r="AU47" s="48" t="s">
        <v>53</v>
      </c>
      <c r="AV47" s="48" t="s">
        <v>54</v>
      </c>
      <c r="AW47" s="48" t="s">
        <v>55</v>
      </c>
      <c r="AX47" s="48" t="s">
        <v>56</v>
      </c>
      <c r="AY47" s="48" t="s">
        <v>57</v>
      </c>
      <c r="AZ47" s="48" t="s">
        <v>58</v>
      </c>
      <c r="BA47" s="48" t="s">
        <v>59</v>
      </c>
      <c r="BB47" s="48" t="s">
        <v>60</v>
      </c>
      <c r="BC47" s="48" t="s">
        <v>61</v>
      </c>
      <c r="BD47" s="49" t="s">
        <v>62</v>
      </c>
      <c r="BE47" s="50"/>
    </row>
    <row r="48" spans="2:56" s="6" customFormat="1" ht="12" customHeight="1">
      <c r="B48" s="20"/>
      <c r="AR48" s="20"/>
      <c r="AS48" s="51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3"/>
    </row>
    <row r="49" spans="2:76" s="14" customFormat="1" ht="33" customHeight="1">
      <c r="B49" s="39"/>
      <c r="C49" s="52" t="s">
        <v>63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165">
        <f>ROUNDUP(SUM($AG$50:$AG$53),0)</f>
        <v>0</v>
      </c>
      <c r="AH49" s="166"/>
      <c r="AI49" s="166"/>
      <c r="AJ49" s="166"/>
      <c r="AK49" s="166"/>
      <c r="AL49" s="166"/>
      <c r="AM49" s="166"/>
      <c r="AN49" s="165">
        <f>ROUNDUP(SUM($AG$49,$AT$49),0)</f>
        <v>0</v>
      </c>
      <c r="AO49" s="166"/>
      <c r="AP49" s="166"/>
      <c r="AQ49" s="53"/>
      <c r="AR49" s="39"/>
      <c r="AS49" s="54">
        <f>ROUNDUP(SUM($AS$50:$AS$53),0)</f>
        <v>0</v>
      </c>
      <c r="AT49" s="55">
        <f>ROUNDUP(SUM($AV$49:$AY$49),0)</f>
        <v>0</v>
      </c>
      <c r="AU49" s="56">
        <f>ROUNDUP(SUM($AU$50:$AU$53),5)</f>
        <v>0</v>
      </c>
      <c r="AV49" s="55">
        <f>ROUNDUP($AZ$49*$L$25,0)</f>
        <v>0</v>
      </c>
      <c r="AW49" s="55">
        <f>ROUNDUP($BA$49*$L$26,0)</f>
        <v>0</v>
      </c>
      <c r="AX49" s="55">
        <f>ROUNDUP($BB$49*$L$25,0)</f>
        <v>0</v>
      </c>
      <c r="AY49" s="55">
        <f>ROUNDUP($BC$49*$L$26,0)</f>
        <v>0</v>
      </c>
      <c r="AZ49" s="55">
        <f>ROUNDUP(SUM($AZ$50:$AZ$53),0)</f>
        <v>0</v>
      </c>
      <c r="BA49" s="55">
        <f>ROUNDUP(SUM($BA$50:$BA$53),0)</f>
        <v>0</v>
      </c>
      <c r="BB49" s="55">
        <f>ROUNDUP(SUM($BB$50:$BB$53),0)</f>
        <v>0</v>
      </c>
      <c r="BC49" s="55">
        <f>ROUNDUP(SUM($BC$50:$BC$53),0)</f>
        <v>0</v>
      </c>
      <c r="BD49" s="57">
        <f>ROUNDUP(SUM($BD$50:$BD$53),0)</f>
        <v>0</v>
      </c>
      <c r="BS49" s="14" t="s">
        <v>64</v>
      </c>
      <c r="BT49" s="14" t="s">
        <v>65</v>
      </c>
      <c r="BU49" s="58" t="s">
        <v>66</v>
      </c>
      <c r="BV49" s="14" t="s">
        <v>67</v>
      </c>
      <c r="BW49" s="14" t="s">
        <v>68</v>
      </c>
      <c r="BX49" s="14" t="s">
        <v>69</v>
      </c>
    </row>
    <row r="50" spans="1:91" s="59" customFormat="1" ht="28.5" customHeight="1">
      <c r="A50" s="200" t="s">
        <v>908</v>
      </c>
      <c r="B50" s="60"/>
      <c r="C50" s="61"/>
      <c r="D50" s="163" t="s">
        <v>8</v>
      </c>
      <c r="E50" s="164"/>
      <c r="F50" s="164"/>
      <c r="G50" s="164"/>
      <c r="H50" s="164"/>
      <c r="I50" s="61"/>
      <c r="J50" s="163" t="s">
        <v>70</v>
      </c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1">
        <f>'1 - Oprava fasády MŠ - 1....'!$M$25</f>
        <v>0</v>
      </c>
      <c r="AH50" s="162"/>
      <c r="AI50" s="162"/>
      <c r="AJ50" s="162"/>
      <c r="AK50" s="162"/>
      <c r="AL50" s="162"/>
      <c r="AM50" s="162"/>
      <c r="AN50" s="161">
        <f>ROUNDUP(SUM($AG$50,$AT$50),0)</f>
        <v>0</v>
      </c>
      <c r="AO50" s="162"/>
      <c r="AP50" s="162"/>
      <c r="AQ50" s="62" t="s">
        <v>71</v>
      </c>
      <c r="AR50" s="60"/>
      <c r="AS50" s="63">
        <v>0</v>
      </c>
      <c r="AT50" s="64">
        <f>ROUNDUP(SUM($AV$50:$AY$50),0)</f>
        <v>0</v>
      </c>
      <c r="AU50" s="65">
        <f>'1 - Oprava fasády MŠ - 1....'!$W$85</f>
        <v>0</v>
      </c>
      <c r="AV50" s="64">
        <f>'1 - Oprava fasády MŠ - 1....'!$M$27</f>
        <v>0</v>
      </c>
      <c r="AW50" s="64">
        <f>'1 - Oprava fasády MŠ - 1....'!$M$28</f>
        <v>0</v>
      </c>
      <c r="AX50" s="64">
        <f>'1 - Oprava fasády MŠ - 1....'!$M$29</f>
        <v>0</v>
      </c>
      <c r="AY50" s="64">
        <f>'1 - Oprava fasády MŠ - 1....'!$M$30</f>
        <v>0</v>
      </c>
      <c r="AZ50" s="64">
        <f>'1 - Oprava fasády MŠ - 1....'!$H$27</f>
        <v>0</v>
      </c>
      <c r="BA50" s="64">
        <f>'1 - Oprava fasády MŠ - 1....'!$H$28</f>
        <v>0</v>
      </c>
      <c r="BB50" s="64">
        <f>'1 - Oprava fasády MŠ - 1....'!$H$29</f>
        <v>0</v>
      </c>
      <c r="BC50" s="64">
        <f>'1 - Oprava fasády MŠ - 1....'!$H$30</f>
        <v>0</v>
      </c>
      <c r="BD50" s="66">
        <f>'1 - Oprava fasády MŠ - 1....'!$H$31</f>
        <v>0</v>
      </c>
      <c r="BT50" s="59" t="s">
        <v>8</v>
      </c>
      <c r="BV50" s="59" t="s">
        <v>67</v>
      </c>
      <c r="BW50" s="59" t="s">
        <v>72</v>
      </c>
      <c r="BX50" s="59" t="s">
        <v>68</v>
      </c>
      <c r="CL50" s="59" t="s">
        <v>73</v>
      </c>
      <c r="CM50" s="59" t="s">
        <v>74</v>
      </c>
    </row>
    <row r="51" spans="1:91" s="59" customFormat="1" ht="28.5" customHeight="1">
      <c r="A51" s="200" t="s">
        <v>908</v>
      </c>
      <c r="B51" s="60"/>
      <c r="C51" s="61"/>
      <c r="D51" s="163" t="s">
        <v>74</v>
      </c>
      <c r="E51" s="164"/>
      <c r="F51" s="164"/>
      <c r="G51" s="164"/>
      <c r="H51" s="164"/>
      <c r="I51" s="61"/>
      <c r="J51" s="163" t="s">
        <v>75</v>
      </c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1">
        <f>'2 - Oprava fasády MŠ - 2....'!$M$25</f>
        <v>0</v>
      </c>
      <c r="AH51" s="162"/>
      <c r="AI51" s="162"/>
      <c r="AJ51" s="162"/>
      <c r="AK51" s="162"/>
      <c r="AL51" s="162"/>
      <c r="AM51" s="162"/>
      <c r="AN51" s="161">
        <f>ROUNDUP(SUM($AG$51,$AT$51),0)</f>
        <v>0</v>
      </c>
      <c r="AO51" s="162"/>
      <c r="AP51" s="162"/>
      <c r="AQ51" s="62" t="s">
        <v>71</v>
      </c>
      <c r="AR51" s="60"/>
      <c r="AS51" s="63">
        <v>0</v>
      </c>
      <c r="AT51" s="64">
        <f>ROUNDUP(SUM($AV$51:$AY$51),0)</f>
        <v>0</v>
      </c>
      <c r="AU51" s="65">
        <f>'2 - Oprava fasády MŠ - 2....'!$W$85</f>
        <v>0</v>
      </c>
      <c r="AV51" s="64">
        <f>'2 - Oprava fasády MŠ - 2....'!$M$27</f>
        <v>0</v>
      </c>
      <c r="AW51" s="64">
        <f>'2 - Oprava fasády MŠ - 2....'!$M$28</f>
        <v>0</v>
      </c>
      <c r="AX51" s="64">
        <f>'2 - Oprava fasády MŠ - 2....'!$M$29</f>
        <v>0</v>
      </c>
      <c r="AY51" s="64">
        <f>'2 - Oprava fasády MŠ - 2....'!$M$30</f>
        <v>0</v>
      </c>
      <c r="AZ51" s="64">
        <f>'2 - Oprava fasády MŠ - 2....'!$H$27</f>
        <v>0</v>
      </c>
      <c r="BA51" s="64">
        <f>'2 - Oprava fasády MŠ - 2....'!$H$28</f>
        <v>0</v>
      </c>
      <c r="BB51" s="64">
        <f>'2 - Oprava fasády MŠ - 2....'!$H$29</f>
        <v>0</v>
      </c>
      <c r="BC51" s="64">
        <f>'2 - Oprava fasády MŠ - 2....'!$H$30</f>
        <v>0</v>
      </c>
      <c r="BD51" s="66">
        <f>'2 - Oprava fasády MŠ - 2....'!$H$31</f>
        <v>0</v>
      </c>
      <c r="BT51" s="59" t="s">
        <v>8</v>
      </c>
      <c r="BV51" s="59" t="s">
        <v>67</v>
      </c>
      <c r="BW51" s="59" t="s">
        <v>76</v>
      </c>
      <c r="BX51" s="59" t="s">
        <v>68</v>
      </c>
      <c r="CL51" s="59" t="s">
        <v>73</v>
      </c>
      <c r="CM51" s="59" t="s">
        <v>74</v>
      </c>
    </row>
    <row r="52" spans="1:91" s="59" customFormat="1" ht="28.5" customHeight="1">
      <c r="A52" s="200" t="s">
        <v>908</v>
      </c>
      <c r="B52" s="60"/>
      <c r="C52" s="61"/>
      <c r="D52" s="163" t="s">
        <v>77</v>
      </c>
      <c r="E52" s="164"/>
      <c r="F52" s="164"/>
      <c r="G52" s="164"/>
      <c r="H52" s="164"/>
      <c r="I52" s="61"/>
      <c r="J52" s="163" t="s">
        <v>78</v>
      </c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1">
        <f>'3 - Oprava fasády MŠ - 3....'!$M$25</f>
        <v>0</v>
      </c>
      <c r="AH52" s="162"/>
      <c r="AI52" s="162"/>
      <c r="AJ52" s="162"/>
      <c r="AK52" s="162"/>
      <c r="AL52" s="162"/>
      <c r="AM52" s="162"/>
      <c r="AN52" s="161">
        <f>ROUNDUP(SUM($AG$52,$AT$52),0)</f>
        <v>0</v>
      </c>
      <c r="AO52" s="162"/>
      <c r="AP52" s="162"/>
      <c r="AQ52" s="62" t="s">
        <v>71</v>
      </c>
      <c r="AR52" s="60"/>
      <c r="AS52" s="63">
        <v>0</v>
      </c>
      <c r="AT52" s="64">
        <f>ROUNDUP(SUM($AV$52:$AY$52),0)</f>
        <v>0</v>
      </c>
      <c r="AU52" s="65">
        <f>'3 - Oprava fasády MŠ - 3....'!$W$87</f>
        <v>0</v>
      </c>
      <c r="AV52" s="64">
        <f>'3 - Oprava fasády MŠ - 3....'!$M$27</f>
        <v>0</v>
      </c>
      <c r="AW52" s="64">
        <f>'3 - Oprava fasády MŠ - 3....'!$M$28</f>
        <v>0</v>
      </c>
      <c r="AX52" s="64">
        <f>'3 - Oprava fasády MŠ - 3....'!$M$29</f>
        <v>0</v>
      </c>
      <c r="AY52" s="64">
        <f>'3 - Oprava fasády MŠ - 3....'!$M$30</f>
        <v>0</v>
      </c>
      <c r="AZ52" s="64">
        <f>'3 - Oprava fasády MŠ - 3....'!$H$27</f>
        <v>0</v>
      </c>
      <c r="BA52" s="64">
        <f>'3 - Oprava fasády MŠ - 3....'!$H$28</f>
        <v>0</v>
      </c>
      <c r="BB52" s="64">
        <f>'3 - Oprava fasády MŠ - 3....'!$H$29</f>
        <v>0</v>
      </c>
      <c r="BC52" s="64">
        <f>'3 - Oprava fasády MŠ - 3....'!$H$30</f>
        <v>0</v>
      </c>
      <c r="BD52" s="66">
        <f>'3 - Oprava fasády MŠ - 3....'!$H$31</f>
        <v>0</v>
      </c>
      <c r="BT52" s="59" t="s">
        <v>8</v>
      </c>
      <c r="BV52" s="59" t="s">
        <v>67</v>
      </c>
      <c r="BW52" s="59" t="s">
        <v>79</v>
      </c>
      <c r="BX52" s="59" t="s">
        <v>68</v>
      </c>
      <c r="CL52" s="59" t="s">
        <v>73</v>
      </c>
      <c r="CM52" s="59" t="s">
        <v>74</v>
      </c>
    </row>
    <row r="53" spans="1:91" s="59" customFormat="1" ht="28.5" customHeight="1">
      <c r="A53" s="200" t="s">
        <v>908</v>
      </c>
      <c r="B53" s="60"/>
      <c r="C53" s="61"/>
      <c r="D53" s="163" t="s">
        <v>80</v>
      </c>
      <c r="E53" s="164"/>
      <c r="F53" s="164"/>
      <c r="G53" s="164"/>
      <c r="H53" s="164"/>
      <c r="I53" s="61"/>
      <c r="J53" s="163" t="s">
        <v>81</v>
      </c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1">
        <f>'4 - Oprava fasády MŠ - 4....'!$M$25</f>
        <v>0</v>
      </c>
      <c r="AH53" s="162"/>
      <c r="AI53" s="162"/>
      <c r="AJ53" s="162"/>
      <c r="AK53" s="162"/>
      <c r="AL53" s="162"/>
      <c r="AM53" s="162"/>
      <c r="AN53" s="161">
        <f>ROUNDUP(SUM($AG$53,$AT$53),0)</f>
        <v>0</v>
      </c>
      <c r="AO53" s="162"/>
      <c r="AP53" s="162"/>
      <c r="AQ53" s="62" t="s">
        <v>71</v>
      </c>
      <c r="AR53" s="60"/>
      <c r="AS53" s="67">
        <v>0</v>
      </c>
      <c r="AT53" s="68">
        <f>ROUNDUP(SUM($AV$53:$AY$53),0)</f>
        <v>0</v>
      </c>
      <c r="AU53" s="69">
        <f>'4 - Oprava fasády MŠ - 4....'!$W$87</f>
        <v>0</v>
      </c>
      <c r="AV53" s="68">
        <f>'4 - Oprava fasády MŠ - 4....'!$M$27</f>
        <v>0</v>
      </c>
      <c r="AW53" s="68">
        <f>'4 - Oprava fasády MŠ - 4....'!$M$28</f>
        <v>0</v>
      </c>
      <c r="AX53" s="68">
        <f>'4 - Oprava fasády MŠ - 4....'!$M$29</f>
        <v>0</v>
      </c>
      <c r="AY53" s="68">
        <f>'4 - Oprava fasády MŠ - 4....'!$M$30</f>
        <v>0</v>
      </c>
      <c r="AZ53" s="68">
        <f>'4 - Oprava fasády MŠ - 4....'!$H$27</f>
        <v>0</v>
      </c>
      <c r="BA53" s="68">
        <f>'4 - Oprava fasády MŠ - 4....'!$H$28</f>
        <v>0</v>
      </c>
      <c r="BB53" s="68">
        <f>'4 - Oprava fasády MŠ - 4....'!$H$29</f>
        <v>0</v>
      </c>
      <c r="BC53" s="68">
        <f>'4 - Oprava fasády MŠ - 4....'!$H$30</f>
        <v>0</v>
      </c>
      <c r="BD53" s="70">
        <f>'4 - Oprava fasády MŠ - 4....'!$H$31</f>
        <v>0</v>
      </c>
      <c r="BT53" s="59" t="s">
        <v>8</v>
      </c>
      <c r="BV53" s="59" t="s">
        <v>67</v>
      </c>
      <c r="BW53" s="59" t="s">
        <v>82</v>
      </c>
      <c r="BX53" s="59" t="s">
        <v>68</v>
      </c>
      <c r="CL53" s="59" t="s">
        <v>73</v>
      </c>
      <c r="CM53" s="59" t="s">
        <v>74</v>
      </c>
    </row>
    <row r="54" spans="2:44" s="6" customFormat="1" ht="30.75" customHeight="1">
      <c r="B54" s="20"/>
      <c r="AR54" s="20"/>
    </row>
    <row r="55" spans="2:44" s="6" customFormat="1" ht="7.5" customHeight="1"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20"/>
    </row>
  </sheetData>
  <sheetProtection/>
  <mergeCells count="51">
    <mergeCell ref="AR2:BE2"/>
    <mergeCell ref="AN53:AP53"/>
    <mergeCell ref="AG53:AM53"/>
    <mergeCell ref="D53:H53"/>
    <mergeCell ref="J53:AF53"/>
    <mergeCell ref="AG49:AM49"/>
    <mergeCell ref="AN49:AP49"/>
    <mergeCell ref="AN51:AP51"/>
    <mergeCell ref="AG51:AM51"/>
    <mergeCell ref="D51:H51"/>
    <mergeCell ref="J51:AF51"/>
    <mergeCell ref="AN52:AP52"/>
    <mergeCell ref="AG52:AM52"/>
    <mergeCell ref="D52:H52"/>
    <mergeCell ref="J52:AF52"/>
    <mergeCell ref="C47:G47"/>
    <mergeCell ref="I47:AF47"/>
    <mergeCell ref="AG47:AM47"/>
    <mergeCell ref="AN47:AP47"/>
    <mergeCell ref="AN50:AP50"/>
    <mergeCell ref="AG50:AM50"/>
    <mergeCell ref="D50:H50"/>
    <mergeCell ref="J50:AF50"/>
    <mergeCell ref="X31:AB31"/>
    <mergeCell ref="AK31:AO31"/>
    <mergeCell ref="C38:AQ38"/>
    <mergeCell ref="L40:AO40"/>
    <mergeCell ref="AM44:AP44"/>
    <mergeCell ref="AS44:AT46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C2:AQ2"/>
    <mergeCell ref="C4:AQ4"/>
    <mergeCell ref="BE5:BE32"/>
    <mergeCell ref="K6:AO6"/>
    <mergeCell ref="E14:AJ14"/>
    <mergeCell ref="E20:AN20"/>
    <mergeCell ref="AK23:AO23"/>
    <mergeCell ref="L25:O25"/>
    <mergeCell ref="W25:AE25"/>
    <mergeCell ref="AK25:AO25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0" location="'1 - Oprava fasády MŠ - 1....'!C2" tooltip="1 - Oprava fasády MŠ - 1...." display="/"/>
    <hyperlink ref="A51" location="'2 - Oprava fasády MŠ - 2....'!C2" tooltip="2 - Oprava fasády MŠ - 2...." display="/"/>
    <hyperlink ref="A52" location="'3 - Oprava fasády MŠ - 3....'!C2" tooltip="3 - Oprava fasády MŠ - 3...." display="/"/>
    <hyperlink ref="A53" location="'4 - Oprava fasády MŠ - 4....'!C2" tooltip="4 - Oprava fasády MŠ - 4.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3" width="10.5" style="2" hidden="1" customWidth="1"/>
    <col min="64" max="16384" width="10.5" style="1" customWidth="1"/>
  </cols>
  <sheetData>
    <row r="1" spans="1:256" s="3" customFormat="1" ht="22.5" customHeight="1">
      <c r="A1" s="205"/>
      <c r="B1" s="202"/>
      <c r="C1" s="202"/>
      <c r="D1" s="203" t="s">
        <v>1</v>
      </c>
      <c r="E1" s="202"/>
      <c r="F1" s="204" t="s">
        <v>909</v>
      </c>
      <c r="G1" s="204"/>
      <c r="H1" s="206" t="s">
        <v>910</v>
      </c>
      <c r="I1" s="206"/>
      <c r="J1" s="206"/>
      <c r="K1" s="206"/>
      <c r="L1" s="204" t="s">
        <v>911</v>
      </c>
      <c r="M1" s="204"/>
      <c r="N1" s="202"/>
      <c r="O1" s="203" t="s">
        <v>83</v>
      </c>
      <c r="P1" s="202"/>
      <c r="Q1" s="202"/>
      <c r="R1" s="202"/>
      <c r="S1" s="204" t="s">
        <v>912</v>
      </c>
      <c r="T1" s="204"/>
      <c r="U1" s="205"/>
      <c r="V1" s="20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136" t="s">
        <v>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67" t="s">
        <v>5</v>
      </c>
      <c r="T2" s="137"/>
      <c r="U2" s="137"/>
      <c r="V2" s="137"/>
      <c r="W2" s="137"/>
      <c r="X2" s="137"/>
      <c r="Y2" s="137"/>
      <c r="Z2" s="137"/>
      <c r="AA2" s="137"/>
      <c r="AB2" s="137"/>
      <c r="AC2" s="137"/>
      <c r="AT2" s="2" t="s">
        <v>72</v>
      </c>
      <c r="AZ2" s="6" t="s">
        <v>84</v>
      </c>
      <c r="BA2" s="6" t="s">
        <v>85</v>
      </c>
      <c r="BB2" s="6" t="s">
        <v>86</v>
      </c>
      <c r="BC2" s="6" t="s">
        <v>87</v>
      </c>
      <c r="BD2" s="6" t="s">
        <v>74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74</v>
      </c>
      <c r="AZ3" s="6" t="s">
        <v>88</v>
      </c>
      <c r="BA3" s="6" t="s">
        <v>89</v>
      </c>
      <c r="BB3" s="6" t="s">
        <v>86</v>
      </c>
      <c r="BC3" s="6" t="s">
        <v>90</v>
      </c>
      <c r="BD3" s="6" t="s">
        <v>74</v>
      </c>
    </row>
    <row r="4" spans="2:56" s="2" customFormat="1" ht="37.5" customHeight="1">
      <c r="B4" s="10"/>
      <c r="C4" s="138" t="s">
        <v>91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9"/>
      <c r="T4" s="12" t="s">
        <v>11</v>
      </c>
      <c r="AT4" s="2" t="s">
        <v>3</v>
      </c>
      <c r="AZ4" s="6" t="s">
        <v>92</v>
      </c>
      <c r="BA4" s="6" t="s">
        <v>93</v>
      </c>
      <c r="BB4" s="6" t="s">
        <v>86</v>
      </c>
      <c r="BC4" s="6" t="s">
        <v>94</v>
      </c>
      <c r="BD4" s="6" t="s">
        <v>74</v>
      </c>
    </row>
    <row r="5" spans="2:56" s="2" customFormat="1" ht="7.5" customHeight="1">
      <c r="B5" s="10"/>
      <c r="R5" s="11"/>
      <c r="AZ5" s="6" t="s">
        <v>95</v>
      </c>
      <c r="BA5" s="6" t="s">
        <v>96</v>
      </c>
      <c r="BB5" s="6" t="s">
        <v>86</v>
      </c>
      <c r="BC5" s="6" t="s">
        <v>97</v>
      </c>
      <c r="BD5" s="6" t="s">
        <v>74</v>
      </c>
    </row>
    <row r="6" spans="2:56" s="2" customFormat="1" ht="15.75" customHeight="1">
      <c r="B6" s="10"/>
      <c r="D6" s="15" t="s">
        <v>15</v>
      </c>
      <c r="F6" s="168" t="str">
        <f>'Rekapitulace stavby'!$K$6</f>
        <v>Projektis83 - Oprava fasády MŠ Dvůr Králové n.L.</v>
      </c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1"/>
      <c r="AZ6" s="6" t="s">
        <v>98</v>
      </c>
      <c r="BA6" s="6" t="s">
        <v>99</v>
      </c>
      <c r="BB6" s="6" t="s">
        <v>86</v>
      </c>
      <c r="BC6" s="6" t="s">
        <v>100</v>
      </c>
      <c r="BD6" s="6" t="s">
        <v>74</v>
      </c>
    </row>
    <row r="7" spans="2:56" s="6" customFormat="1" ht="18.75" customHeight="1">
      <c r="B7" s="20"/>
      <c r="D7" s="14" t="s">
        <v>101</v>
      </c>
      <c r="F7" s="143" t="s">
        <v>102</v>
      </c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23"/>
      <c r="AZ7" s="6" t="s">
        <v>103</v>
      </c>
      <c r="BA7" s="6" t="s">
        <v>104</v>
      </c>
      <c r="BB7" s="6" t="s">
        <v>86</v>
      </c>
      <c r="BC7" s="6" t="s">
        <v>105</v>
      </c>
      <c r="BD7" s="6" t="s">
        <v>74</v>
      </c>
    </row>
    <row r="8" spans="2:56" s="6" customFormat="1" ht="14.25" customHeight="1">
      <c r="B8" s="20"/>
      <c r="R8" s="23"/>
      <c r="AZ8" s="6" t="s">
        <v>106</v>
      </c>
      <c r="BA8" s="6" t="s">
        <v>107</v>
      </c>
      <c r="BB8" s="6" t="s">
        <v>86</v>
      </c>
      <c r="BC8" s="6" t="s">
        <v>108</v>
      </c>
      <c r="BD8" s="6" t="s">
        <v>74</v>
      </c>
    </row>
    <row r="9" spans="2:56" s="6" customFormat="1" ht="15" customHeight="1">
      <c r="B9" s="20"/>
      <c r="D9" s="15" t="s">
        <v>109</v>
      </c>
      <c r="F9" s="16" t="s">
        <v>73</v>
      </c>
      <c r="R9" s="23"/>
      <c r="AZ9" s="6" t="s">
        <v>110</v>
      </c>
      <c r="BA9" s="6" t="s">
        <v>111</v>
      </c>
      <c r="BB9" s="6" t="s">
        <v>86</v>
      </c>
      <c r="BC9" s="6" t="s">
        <v>112</v>
      </c>
      <c r="BD9" s="6" t="s">
        <v>74</v>
      </c>
    </row>
    <row r="10" spans="2:18" s="6" customFormat="1" ht="15" customHeight="1">
      <c r="B10" s="20"/>
      <c r="D10" s="15" t="s">
        <v>17</v>
      </c>
      <c r="F10" s="16" t="s">
        <v>18</v>
      </c>
      <c r="M10" s="15" t="s">
        <v>19</v>
      </c>
      <c r="O10" s="169" t="str">
        <f>'Rekapitulace stavby'!$AN$8</f>
        <v>07.05.2013</v>
      </c>
      <c r="P10" s="141"/>
      <c r="R10" s="23"/>
    </row>
    <row r="11" spans="2:18" s="6" customFormat="1" ht="7.5" customHeight="1">
      <c r="B11" s="20"/>
      <c r="R11" s="23"/>
    </row>
    <row r="12" spans="2:18" s="6" customFormat="1" ht="15" customHeight="1">
      <c r="B12" s="20"/>
      <c r="D12" s="15" t="s">
        <v>23</v>
      </c>
      <c r="M12" s="15" t="s">
        <v>24</v>
      </c>
      <c r="O12" s="154"/>
      <c r="P12" s="141"/>
      <c r="R12" s="23"/>
    </row>
    <row r="13" spans="2:18" s="6" customFormat="1" ht="18.75" customHeight="1">
      <c r="B13" s="20"/>
      <c r="E13" s="16" t="s">
        <v>25</v>
      </c>
      <c r="M13" s="15" t="s">
        <v>26</v>
      </c>
      <c r="O13" s="154"/>
      <c r="P13" s="141"/>
      <c r="R13" s="23"/>
    </row>
    <row r="14" spans="2:18" s="6" customFormat="1" ht="7.5" customHeight="1">
      <c r="B14" s="20"/>
      <c r="R14" s="23"/>
    </row>
    <row r="15" spans="2:18" s="6" customFormat="1" ht="15" customHeight="1">
      <c r="B15" s="20"/>
      <c r="D15" s="15" t="s">
        <v>27</v>
      </c>
      <c r="M15" s="15" t="s">
        <v>24</v>
      </c>
      <c r="O15" s="154" t="str">
        <f>IF('Rekapitulace stavby'!$AN$13="","",'Rekapitulace stavby'!$AN$13)</f>
        <v>Vyplň údaj</v>
      </c>
      <c r="P15" s="141"/>
      <c r="R15" s="23"/>
    </row>
    <row r="16" spans="2:18" s="6" customFormat="1" ht="18.75" customHeight="1">
      <c r="B16" s="20"/>
      <c r="E16" s="16" t="str">
        <f>IF('Rekapitulace stavby'!$E$14="","",'Rekapitulace stavby'!$E$14)</f>
        <v>Vyplň údaj</v>
      </c>
      <c r="M16" s="15" t="s">
        <v>26</v>
      </c>
      <c r="O16" s="154" t="str">
        <f>IF('Rekapitulace stavby'!$AN$14="","",'Rekapitulace stavby'!$AN$14)</f>
        <v>Vyplň údaj</v>
      </c>
      <c r="P16" s="141"/>
      <c r="R16" s="23"/>
    </row>
    <row r="17" spans="2:18" s="6" customFormat="1" ht="7.5" customHeight="1">
      <c r="B17" s="20"/>
      <c r="R17" s="23"/>
    </row>
    <row r="18" spans="2:18" s="6" customFormat="1" ht="15" customHeight="1">
      <c r="B18" s="20"/>
      <c r="D18" s="15" t="s">
        <v>29</v>
      </c>
      <c r="M18" s="15" t="s">
        <v>24</v>
      </c>
      <c r="O18" s="154"/>
      <c r="P18" s="141"/>
      <c r="R18" s="23"/>
    </row>
    <row r="19" spans="2:18" s="6" customFormat="1" ht="18.75" customHeight="1">
      <c r="B19" s="20"/>
      <c r="E19" s="16" t="s">
        <v>30</v>
      </c>
      <c r="M19" s="15" t="s">
        <v>26</v>
      </c>
      <c r="O19" s="154"/>
      <c r="P19" s="141"/>
      <c r="R19" s="23"/>
    </row>
    <row r="20" spans="2:18" s="6" customFormat="1" ht="7.5" customHeight="1">
      <c r="B20" s="20"/>
      <c r="R20" s="23"/>
    </row>
    <row r="21" spans="2:18" s="6" customFormat="1" ht="15" customHeight="1">
      <c r="B21" s="20"/>
      <c r="D21" s="15" t="s">
        <v>32</v>
      </c>
      <c r="R21" s="23"/>
    </row>
    <row r="22" spans="2:18" s="71" customFormat="1" ht="15.75" customHeight="1">
      <c r="B22" s="72"/>
      <c r="E22" s="145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R22" s="73"/>
    </row>
    <row r="23" spans="2:18" s="6" customFormat="1" ht="7.5" customHeight="1">
      <c r="B23" s="20"/>
      <c r="R23" s="23"/>
    </row>
    <row r="24" spans="2:18" s="6" customFormat="1" ht="7.5" customHeight="1">
      <c r="B24" s="2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R24" s="23"/>
    </row>
    <row r="25" spans="2:18" s="6" customFormat="1" ht="26.25" customHeight="1">
      <c r="B25" s="20"/>
      <c r="D25" s="74" t="s">
        <v>33</v>
      </c>
      <c r="M25" s="165">
        <f>ROUNDUP($N$85,0)</f>
        <v>0</v>
      </c>
      <c r="N25" s="141"/>
      <c r="O25" s="141"/>
      <c r="P25" s="141"/>
      <c r="R25" s="23"/>
    </row>
    <row r="26" spans="2:18" s="6" customFormat="1" ht="7.5" customHeight="1">
      <c r="B26" s="2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R26" s="23"/>
    </row>
    <row r="27" spans="2:18" s="6" customFormat="1" ht="15" customHeight="1">
      <c r="B27" s="20"/>
      <c r="D27" s="25" t="s">
        <v>34</v>
      </c>
      <c r="E27" s="25" t="s">
        <v>35</v>
      </c>
      <c r="F27" s="26">
        <v>0.21</v>
      </c>
      <c r="G27" s="75" t="s">
        <v>36</v>
      </c>
      <c r="H27" s="171">
        <f>SUM($BE$85:$BE$280)</f>
        <v>0</v>
      </c>
      <c r="I27" s="141"/>
      <c r="J27" s="141"/>
      <c r="M27" s="171">
        <f>SUM($BE$85:$BE$280)*$F$27</f>
        <v>0</v>
      </c>
      <c r="N27" s="141"/>
      <c r="O27" s="141"/>
      <c r="P27" s="141"/>
      <c r="R27" s="23"/>
    </row>
    <row r="28" spans="2:18" s="6" customFormat="1" ht="15" customHeight="1">
      <c r="B28" s="20"/>
      <c r="E28" s="25" t="s">
        <v>37</v>
      </c>
      <c r="F28" s="26">
        <v>0.15</v>
      </c>
      <c r="G28" s="75" t="s">
        <v>36</v>
      </c>
      <c r="H28" s="171">
        <f>SUM($BF$85:$BF$280)</f>
        <v>0</v>
      </c>
      <c r="I28" s="141"/>
      <c r="J28" s="141"/>
      <c r="M28" s="171">
        <f>SUM($BF$85:$BF$280)*$F$28</f>
        <v>0</v>
      </c>
      <c r="N28" s="141"/>
      <c r="O28" s="141"/>
      <c r="P28" s="141"/>
      <c r="R28" s="23"/>
    </row>
    <row r="29" spans="2:18" s="6" customFormat="1" ht="15" customHeight="1" hidden="1">
      <c r="B29" s="20"/>
      <c r="E29" s="25" t="s">
        <v>38</v>
      </c>
      <c r="F29" s="26">
        <v>0.21</v>
      </c>
      <c r="G29" s="75" t="s">
        <v>36</v>
      </c>
      <c r="H29" s="171">
        <f>SUM($BG$85:$BG$280)</f>
        <v>0</v>
      </c>
      <c r="I29" s="141"/>
      <c r="J29" s="141"/>
      <c r="M29" s="171">
        <v>0</v>
      </c>
      <c r="N29" s="141"/>
      <c r="O29" s="141"/>
      <c r="P29" s="141"/>
      <c r="R29" s="23"/>
    </row>
    <row r="30" spans="2:18" s="6" customFormat="1" ht="15" customHeight="1" hidden="1">
      <c r="B30" s="20"/>
      <c r="E30" s="25" t="s">
        <v>39</v>
      </c>
      <c r="F30" s="26">
        <v>0.15</v>
      </c>
      <c r="G30" s="75" t="s">
        <v>36</v>
      </c>
      <c r="H30" s="171">
        <f>SUM($BH$85:$BH$280)</f>
        <v>0</v>
      </c>
      <c r="I30" s="141"/>
      <c r="J30" s="141"/>
      <c r="M30" s="171">
        <v>0</v>
      </c>
      <c r="N30" s="141"/>
      <c r="O30" s="141"/>
      <c r="P30" s="141"/>
      <c r="R30" s="23"/>
    </row>
    <row r="31" spans="2:18" s="6" customFormat="1" ht="15" customHeight="1" hidden="1">
      <c r="B31" s="20"/>
      <c r="E31" s="25" t="s">
        <v>40</v>
      </c>
      <c r="F31" s="26">
        <v>0</v>
      </c>
      <c r="G31" s="75" t="s">
        <v>36</v>
      </c>
      <c r="H31" s="171">
        <f>SUM($BI$85:$BI$280)</f>
        <v>0</v>
      </c>
      <c r="I31" s="141"/>
      <c r="J31" s="141"/>
      <c r="M31" s="171">
        <v>0</v>
      </c>
      <c r="N31" s="141"/>
      <c r="O31" s="141"/>
      <c r="P31" s="141"/>
      <c r="R31" s="23"/>
    </row>
    <row r="32" spans="2:18" s="6" customFormat="1" ht="7.5" customHeight="1">
      <c r="B32" s="20"/>
      <c r="R32" s="23"/>
    </row>
    <row r="33" spans="2:18" s="6" customFormat="1" ht="26.25" customHeight="1">
      <c r="B33" s="20"/>
      <c r="C33" s="29"/>
      <c r="D33" s="30" t="s">
        <v>41</v>
      </c>
      <c r="E33" s="31"/>
      <c r="F33" s="31"/>
      <c r="G33" s="76" t="s">
        <v>42</v>
      </c>
      <c r="H33" s="32" t="s">
        <v>43</v>
      </c>
      <c r="I33" s="31"/>
      <c r="J33" s="31"/>
      <c r="K33" s="31"/>
      <c r="L33" s="152">
        <f>ROUNDUP(SUM($M$25:$M$31),0)</f>
        <v>0</v>
      </c>
      <c r="M33" s="151"/>
      <c r="N33" s="151"/>
      <c r="O33" s="151"/>
      <c r="P33" s="153"/>
      <c r="Q33" s="29"/>
      <c r="R33" s="33"/>
    </row>
    <row r="34" spans="2:18" s="6" customFormat="1" ht="1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8" spans="2:18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77"/>
    </row>
    <row r="39" spans="2:18" s="6" customFormat="1" ht="37.5" customHeight="1">
      <c r="B39" s="20"/>
      <c r="C39" s="138" t="s">
        <v>113</v>
      </c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72"/>
    </row>
    <row r="40" spans="2:18" s="6" customFormat="1" ht="7.5" customHeight="1">
      <c r="B40" s="20"/>
      <c r="R40" s="23"/>
    </row>
    <row r="41" spans="2:18" s="6" customFormat="1" ht="15" customHeight="1">
      <c r="B41" s="20"/>
      <c r="C41" s="15" t="s">
        <v>15</v>
      </c>
      <c r="F41" s="168" t="str">
        <f>$F$6</f>
        <v>Projektis83 - Oprava fasády MŠ Dvůr Králové n.L.</v>
      </c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23"/>
    </row>
    <row r="42" spans="2:18" s="6" customFormat="1" ht="15" customHeight="1">
      <c r="B42" s="20"/>
      <c r="C42" s="14" t="s">
        <v>101</v>
      </c>
      <c r="F42" s="143" t="str">
        <f>$F$7</f>
        <v>1 - Oprava fasády MŠ - 1.etapa</v>
      </c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23"/>
    </row>
    <row r="43" spans="2:18" s="6" customFormat="1" ht="7.5" customHeight="1">
      <c r="B43" s="20"/>
      <c r="R43" s="23"/>
    </row>
    <row r="44" spans="2:18" s="6" customFormat="1" ht="18.75" customHeight="1">
      <c r="B44" s="20"/>
      <c r="C44" s="15" t="s">
        <v>17</v>
      </c>
      <c r="F44" s="16" t="str">
        <f>$F$10</f>
        <v>Dvůr Králové n.L.</v>
      </c>
      <c r="K44" s="15" t="s">
        <v>19</v>
      </c>
      <c r="M44" s="169" t="str">
        <f>IF($O$10="","",$O$10)</f>
        <v>07.05.2013</v>
      </c>
      <c r="N44" s="141"/>
      <c r="O44" s="141"/>
      <c r="P44" s="141"/>
      <c r="R44" s="23"/>
    </row>
    <row r="45" spans="2:18" s="6" customFormat="1" ht="7.5" customHeight="1">
      <c r="B45" s="20"/>
      <c r="R45" s="23"/>
    </row>
    <row r="46" spans="2:18" s="6" customFormat="1" ht="15.75" customHeight="1">
      <c r="B46" s="20"/>
      <c r="C46" s="15" t="s">
        <v>23</v>
      </c>
      <c r="F46" s="16" t="str">
        <f>$E$13</f>
        <v>Město Dvůr Králové n.L.</v>
      </c>
      <c r="K46" s="15" t="s">
        <v>29</v>
      </c>
      <c r="M46" s="154" t="str">
        <f>$E$19</f>
        <v>Projektis spol. s r.o., Legionářská 562, D.K.n.L.</v>
      </c>
      <c r="N46" s="141"/>
      <c r="O46" s="141"/>
      <c r="P46" s="141"/>
      <c r="Q46" s="141"/>
      <c r="R46" s="23"/>
    </row>
    <row r="47" spans="2:18" s="6" customFormat="1" ht="15" customHeight="1">
      <c r="B47" s="20"/>
      <c r="C47" s="15" t="s">
        <v>27</v>
      </c>
      <c r="F47" s="16" t="str">
        <f>IF($E$16="","",$E$16)</f>
        <v>Vyplň údaj</v>
      </c>
      <c r="R47" s="23"/>
    </row>
    <row r="48" spans="2:18" s="6" customFormat="1" ht="11.25" customHeight="1">
      <c r="B48" s="20"/>
      <c r="R48" s="23"/>
    </row>
    <row r="49" spans="2:18" s="6" customFormat="1" ht="30" customHeight="1">
      <c r="B49" s="20"/>
      <c r="C49" s="173" t="s">
        <v>114</v>
      </c>
      <c r="D49" s="174"/>
      <c r="E49" s="174"/>
      <c r="F49" s="174"/>
      <c r="G49" s="174"/>
      <c r="H49" s="29"/>
      <c r="I49" s="29"/>
      <c r="J49" s="29"/>
      <c r="K49" s="29"/>
      <c r="L49" s="29"/>
      <c r="M49" s="29"/>
      <c r="N49" s="173" t="s">
        <v>115</v>
      </c>
      <c r="O49" s="174"/>
      <c r="P49" s="174"/>
      <c r="Q49" s="174"/>
      <c r="R49" s="33"/>
    </row>
    <row r="50" spans="2:18" s="6" customFormat="1" ht="11.25" customHeight="1">
      <c r="B50" s="20"/>
      <c r="R50" s="23"/>
    </row>
    <row r="51" spans="2:47" s="6" customFormat="1" ht="30" customHeight="1">
      <c r="B51" s="20"/>
      <c r="C51" s="52" t="s">
        <v>116</v>
      </c>
      <c r="N51" s="165">
        <f>ROUNDUP($N$85,0)</f>
        <v>0</v>
      </c>
      <c r="O51" s="141"/>
      <c r="P51" s="141"/>
      <c r="Q51" s="141"/>
      <c r="R51" s="23"/>
      <c r="AU51" s="6" t="s">
        <v>117</v>
      </c>
    </row>
    <row r="52" spans="2:18" s="58" customFormat="1" ht="25.5" customHeight="1">
      <c r="B52" s="78"/>
      <c r="D52" s="79" t="s">
        <v>118</v>
      </c>
      <c r="N52" s="175">
        <f>ROUNDUP($N$86,0)</f>
        <v>0</v>
      </c>
      <c r="O52" s="176"/>
      <c r="P52" s="176"/>
      <c r="Q52" s="176"/>
      <c r="R52" s="80"/>
    </row>
    <row r="53" spans="2:18" s="81" customFormat="1" ht="21" customHeight="1">
      <c r="B53" s="82"/>
      <c r="D53" s="83" t="s">
        <v>119</v>
      </c>
      <c r="N53" s="177">
        <f>ROUNDUP($N$87,0)</f>
        <v>0</v>
      </c>
      <c r="O53" s="176"/>
      <c r="P53" s="176"/>
      <c r="Q53" s="176"/>
      <c r="R53" s="84"/>
    </row>
    <row r="54" spans="2:18" s="81" customFormat="1" ht="21" customHeight="1">
      <c r="B54" s="82"/>
      <c r="D54" s="83" t="s">
        <v>120</v>
      </c>
      <c r="N54" s="177">
        <f>ROUNDUP($N$91,0)</f>
        <v>0</v>
      </c>
      <c r="O54" s="176"/>
      <c r="P54" s="176"/>
      <c r="Q54" s="176"/>
      <c r="R54" s="84"/>
    </row>
    <row r="55" spans="2:18" s="81" customFormat="1" ht="21" customHeight="1">
      <c r="B55" s="82"/>
      <c r="D55" s="83" t="s">
        <v>121</v>
      </c>
      <c r="N55" s="177">
        <f>ROUNDUP($N$156,0)</f>
        <v>0</v>
      </c>
      <c r="O55" s="176"/>
      <c r="P55" s="176"/>
      <c r="Q55" s="176"/>
      <c r="R55" s="84"/>
    </row>
    <row r="56" spans="2:18" s="81" customFormat="1" ht="21" customHeight="1">
      <c r="B56" s="82"/>
      <c r="D56" s="83" t="s">
        <v>122</v>
      </c>
      <c r="N56" s="177">
        <f>ROUNDUP($N$175,0)</f>
        <v>0</v>
      </c>
      <c r="O56" s="176"/>
      <c r="P56" s="176"/>
      <c r="Q56" s="176"/>
      <c r="R56" s="84"/>
    </row>
    <row r="57" spans="2:18" s="81" customFormat="1" ht="21" customHeight="1">
      <c r="B57" s="82"/>
      <c r="D57" s="83" t="s">
        <v>123</v>
      </c>
      <c r="N57" s="177">
        <f>ROUNDUP($N$187,0)</f>
        <v>0</v>
      </c>
      <c r="O57" s="176"/>
      <c r="P57" s="176"/>
      <c r="Q57" s="176"/>
      <c r="R57" s="84"/>
    </row>
    <row r="58" spans="2:18" s="58" customFormat="1" ht="25.5" customHeight="1">
      <c r="B58" s="78"/>
      <c r="D58" s="79" t="s">
        <v>124</v>
      </c>
      <c r="N58" s="175">
        <f>ROUNDUP($N$196,0)</f>
        <v>0</v>
      </c>
      <c r="O58" s="176"/>
      <c r="P58" s="176"/>
      <c r="Q58" s="176"/>
      <c r="R58" s="80"/>
    </row>
    <row r="59" spans="2:18" s="81" customFormat="1" ht="21" customHeight="1">
      <c r="B59" s="82"/>
      <c r="D59" s="83" t="s">
        <v>125</v>
      </c>
      <c r="N59" s="177">
        <f>ROUNDUP($N$197,0)</f>
        <v>0</v>
      </c>
      <c r="O59" s="176"/>
      <c r="P59" s="176"/>
      <c r="Q59" s="176"/>
      <c r="R59" s="84"/>
    </row>
    <row r="60" spans="2:18" s="81" customFormat="1" ht="21" customHeight="1">
      <c r="B60" s="82"/>
      <c r="D60" s="83" t="s">
        <v>126</v>
      </c>
      <c r="N60" s="177">
        <f>ROUNDUP($N$199,0)</f>
        <v>0</v>
      </c>
      <c r="O60" s="176"/>
      <c r="P60" s="176"/>
      <c r="Q60" s="176"/>
      <c r="R60" s="84"/>
    </row>
    <row r="61" spans="2:18" s="81" customFormat="1" ht="21" customHeight="1">
      <c r="B61" s="82"/>
      <c r="D61" s="83" t="s">
        <v>127</v>
      </c>
      <c r="N61" s="177">
        <f>ROUNDUP($N$203,0)</f>
        <v>0</v>
      </c>
      <c r="O61" s="176"/>
      <c r="P61" s="176"/>
      <c r="Q61" s="176"/>
      <c r="R61" s="84"/>
    </row>
    <row r="62" spans="2:18" s="81" customFormat="1" ht="21" customHeight="1">
      <c r="B62" s="82"/>
      <c r="D62" s="83" t="s">
        <v>128</v>
      </c>
      <c r="N62" s="177">
        <f>ROUNDUP($N$236,0)</f>
        <v>0</v>
      </c>
      <c r="O62" s="176"/>
      <c r="P62" s="176"/>
      <c r="Q62" s="176"/>
      <c r="R62" s="84"/>
    </row>
    <row r="63" spans="2:18" s="81" customFormat="1" ht="21" customHeight="1">
      <c r="B63" s="82"/>
      <c r="D63" s="83" t="s">
        <v>129</v>
      </c>
      <c r="N63" s="177">
        <f>ROUNDUP($N$252,0)</f>
        <v>0</v>
      </c>
      <c r="O63" s="176"/>
      <c r="P63" s="176"/>
      <c r="Q63" s="176"/>
      <c r="R63" s="84"/>
    </row>
    <row r="64" spans="2:18" s="81" customFormat="1" ht="21" customHeight="1">
      <c r="B64" s="82"/>
      <c r="D64" s="83" t="s">
        <v>130</v>
      </c>
      <c r="N64" s="177">
        <f>ROUNDUP($N$259,0)</f>
        <v>0</v>
      </c>
      <c r="O64" s="176"/>
      <c r="P64" s="176"/>
      <c r="Q64" s="176"/>
      <c r="R64" s="84"/>
    </row>
    <row r="65" spans="2:18" s="81" customFormat="1" ht="21" customHeight="1">
      <c r="B65" s="82"/>
      <c r="D65" s="83" t="s">
        <v>131</v>
      </c>
      <c r="N65" s="177">
        <f>ROUNDUP($N$266,0)</f>
        <v>0</v>
      </c>
      <c r="O65" s="176"/>
      <c r="P65" s="176"/>
      <c r="Q65" s="176"/>
      <c r="R65" s="84"/>
    </row>
    <row r="66" spans="2:18" s="81" customFormat="1" ht="21" customHeight="1">
      <c r="B66" s="82"/>
      <c r="D66" s="83" t="s">
        <v>132</v>
      </c>
      <c r="N66" s="177">
        <f>ROUNDUP($N$269,0)</f>
        <v>0</v>
      </c>
      <c r="O66" s="176"/>
      <c r="P66" s="176"/>
      <c r="Q66" s="176"/>
      <c r="R66" s="84"/>
    </row>
    <row r="67" spans="2:18" s="81" customFormat="1" ht="21" customHeight="1">
      <c r="B67" s="82"/>
      <c r="D67" s="83" t="s">
        <v>133</v>
      </c>
      <c r="N67" s="177">
        <f>ROUNDUP($N$275,0)</f>
        <v>0</v>
      </c>
      <c r="O67" s="176"/>
      <c r="P67" s="176"/>
      <c r="Q67" s="176"/>
      <c r="R67" s="84"/>
    </row>
    <row r="68" spans="2:18" s="6" customFormat="1" ht="22.5" customHeight="1">
      <c r="B68" s="20"/>
      <c r="R68" s="23"/>
    </row>
    <row r="69" spans="2:18" s="6" customFormat="1" ht="7.5" customHeight="1"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6"/>
    </row>
    <row r="73" spans="2:19" s="6" customFormat="1" ht="7.5" customHeight="1"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20"/>
    </row>
    <row r="74" spans="2:19" s="6" customFormat="1" ht="37.5" customHeight="1">
      <c r="B74" s="20"/>
      <c r="C74" s="138" t="s">
        <v>134</v>
      </c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20"/>
    </row>
    <row r="75" spans="2:19" s="6" customFormat="1" ht="7.5" customHeight="1">
      <c r="B75" s="20"/>
      <c r="S75" s="20"/>
    </row>
    <row r="76" spans="2:19" s="6" customFormat="1" ht="15" customHeight="1">
      <c r="B76" s="20"/>
      <c r="C76" s="15" t="s">
        <v>15</v>
      </c>
      <c r="F76" s="168" t="str">
        <f>$F$6</f>
        <v>Projektis83 - Oprava fasády MŠ Dvůr Králové n.L.</v>
      </c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S76" s="20"/>
    </row>
    <row r="77" spans="2:19" s="6" customFormat="1" ht="15" customHeight="1">
      <c r="B77" s="20"/>
      <c r="C77" s="14" t="s">
        <v>101</v>
      </c>
      <c r="F77" s="143" t="str">
        <f>$F$7</f>
        <v>1 - Oprava fasády MŠ - 1.etapa</v>
      </c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S77" s="20"/>
    </row>
    <row r="78" spans="2:19" s="6" customFormat="1" ht="7.5" customHeight="1">
      <c r="B78" s="20"/>
      <c r="S78" s="20"/>
    </row>
    <row r="79" spans="2:19" s="6" customFormat="1" ht="18.75" customHeight="1">
      <c r="B79" s="20"/>
      <c r="C79" s="15" t="s">
        <v>17</v>
      </c>
      <c r="F79" s="16" t="str">
        <f>$F$10</f>
        <v>Dvůr Králové n.L.</v>
      </c>
      <c r="K79" s="15" t="s">
        <v>19</v>
      </c>
      <c r="M79" s="169" t="str">
        <f>IF($O$10="","",$O$10)</f>
        <v>07.05.2013</v>
      </c>
      <c r="N79" s="141"/>
      <c r="O79" s="141"/>
      <c r="P79" s="141"/>
      <c r="S79" s="20"/>
    </row>
    <row r="80" spans="2:19" s="6" customFormat="1" ht="7.5" customHeight="1">
      <c r="B80" s="20"/>
      <c r="S80" s="20"/>
    </row>
    <row r="81" spans="2:19" s="6" customFormat="1" ht="15.75" customHeight="1">
      <c r="B81" s="20"/>
      <c r="C81" s="15" t="s">
        <v>23</v>
      </c>
      <c r="F81" s="16" t="str">
        <f>$E$13</f>
        <v>Město Dvůr Králové n.L.</v>
      </c>
      <c r="K81" s="15" t="s">
        <v>29</v>
      </c>
      <c r="M81" s="154" t="str">
        <f>$E$19</f>
        <v>Projektis spol. s r.o., Legionářská 562, D.K.n.L.</v>
      </c>
      <c r="N81" s="141"/>
      <c r="O81" s="141"/>
      <c r="P81" s="141"/>
      <c r="Q81" s="141"/>
      <c r="S81" s="20"/>
    </row>
    <row r="82" spans="2:19" s="6" customFormat="1" ht="15" customHeight="1">
      <c r="B82" s="20"/>
      <c r="C82" s="15" t="s">
        <v>27</v>
      </c>
      <c r="F82" s="16" t="str">
        <f>IF($E$16="","",$E$16)</f>
        <v>Vyplň údaj</v>
      </c>
      <c r="S82" s="20"/>
    </row>
    <row r="83" spans="2:19" s="6" customFormat="1" ht="11.25" customHeight="1">
      <c r="B83" s="20"/>
      <c r="S83" s="20"/>
    </row>
    <row r="84" spans="2:27" s="85" customFormat="1" ht="30" customHeight="1">
      <c r="B84" s="86"/>
      <c r="C84" s="87" t="s">
        <v>135</v>
      </c>
      <c r="D84" s="88" t="s">
        <v>50</v>
      </c>
      <c r="E84" s="88" t="s">
        <v>46</v>
      </c>
      <c r="F84" s="178" t="s">
        <v>136</v>
      </c>
      <c r="G84" s="179"/>
      <c r="H84" s="179"/>
      <c r="I84" s="179"/>
      <c r="J84" s="88" t="s">
        <v>137</v>
      </c>
      <c r="K84" s="88" t="s">
        <v>138</v>
      </c>
      <c r="L84" s="178" t="s">
        <v>139</v>
      </c>
      <c r="M84" s="179"/>
      <c r="N84" s="178" t="s">
        <v>140</v>
      </c>
      <c r="O84" s="179"/>
      <c r="P84" s="179"/>
      <c r="Q84" s="179"/>
      <c r="R84" s="89" t="s">
        <v>141</v>
      </c>
      <c r="S84" s="86"/>
      <c r="T84" s="47" t="s">
        <v>142</v>
      </c>
      <c r="U84" s="48" t="s">
        <v>34</v>
      </c>
      <c r="V84" s="48" t="s">
        <v>143</v>
      </c>
      <c r="W84" s="48" t="s">
        <v>144</v>
      </c>
      <c r="X84" s="48" t="s">
        <v>145</v>
      </c>
      <c r="Y84" s="48" t="s">
        <v>146</v>
      </c>
      <c r="Z84" s="48" t="s">
        <v>147</v>
      </c>
      <c r="AA84" s="49" t="s">
        <v>148</v>
      </c>
    </row>
    <row r="85" spans="2:63" s="6" customFormat="1" ht="30" customHeight="1">
      <c r="B85" s="20"/>
      <c r="C85" s="52" t="s">
        <v>116</v>
      </c>
      <c r="N85" s="194">
        <f>$BK$85</f>
        <v>0</v>
      </c>
      <c r="O85" s="141"/>
      <c r="P85" s="141"/>
      <c r="Q85" s="141"/>
      <c r="S85" s="20"/>
      <c r="T85" s="51"/>
      <c r="U85" s="42"/>
      <c r="V85" s="42"/>
      <c r="W85" s="90">
        <f>$W$86+$W$196</f>
        <v>0</v>
      </c>
      <c r="X85" s="42"/>
      <c r="Y85" s="90">
        <f>$Y$86+$Y$196</f>
        <v>14.131321252763799</v>
      </c>
      <c r="Z85" s="42"/>
      <c r="AA85" s="91">
        <f>$AA$86+$AA$196</f>
        <v>8.304091</v>
      </c>
      <c r="AT85" s="6" t="s">
        <v>64</v>
      </c>
      <c r="AU85" s="6" t="s">
        <v>117</v>
      </c>
      <c r="BK85" s="92">
        <f>$BK$86+$BK$196</f>
        <v>0</v>
      </c>
    </row>
    <row r="86" spans="2:63" s="93" customFormat="1" ht="37.5" customHeight="1">
      <c r="B86" s="94"/>
      <c r="D86" s="95" t="s">
        <v>118</v>
      </c>
      <c r="N86" s="195">
        <f>$BK$86</f>
        <v>0</v>
      </c>
      <c r="O86" s="196"/>
      <c r="P86" s="196"/>
      <c r="Q86" s="196"/>
      <c r="S86" s="94"/>
      <c r="T86" s="97"/>
      <c r="W86" s="98">
        <f>$W$87+$W$91+$W$156+$W$175+$W$187</f>
        <v>0</v>
      </c>
      <c r="Y86" s="98">
        <f>$Y$87+$Y$91+$Y$156+$Y$175+$Y$187</f>
        <v>13.173898519415</v>
      </c>
      <c r="AA86" s="99">
        <f>$AA$87+$AA$91+$AA$156+$AA$175+$AA$187</f>
        <v>7.940414</v>
      </c>
      <c r="AR86" s="96" t="s">
        <v>8</v>
      </c>
      <c r="AT86" s="96" t="s">
        <v>64</v>
      </c>
      <c r="AU86" s="96" t="s">
        <v>65</v>
      </c>
      <c r="AY86" s="96" t="s">
        <v>149</v>
      </c>
      <c r="BK86" s="100">
        <f>$BK$87+$BK$91+$BK$156+$BK$175+$BK$187</f>
        <v>0</v>
      </c>
    </row>
    <row r="87" spans="2:63" s="93" customFormat="1" ht="21" customHeight="1">
      <c r="B87" s="94"/>
      <c r="D87" s="101" t="s">
        <v>119</v>
      </c>
      <c r="N87" s="197">
        <f>$BK$87</f>
        <v>0</v>
      </c>
      <c r="O87" s="196"/>
      <c r="P87" s="196"/>
      <c r="Q87" s="196"/>
      <c r="S87" s="94"/>
      <c r="T87" s="97"/>
      <c r="W87" s="98">
        <f>SUM($W$88:$W$90)</f>
        <v>0</v>
      </c>
      <c r="Y87" s="98">
        <f>SUM($Y$88:$Y$90)</f>
        <v>0.220183705455</v>
      </c>
      <c r="AA87" s="99">
        <f>SUM($AA$88:$AA$90)</f>
        <v>0</v>
      </c>
      <c r="AR87" s="96" t="s">
        <v>8</v>
      </c>
      <c r="AT87" s="96" t="s">
        <v>64</v>
      </c>
      <c r="AU87" s="96" t="s">
        <v>8</v>
      </c>
      <c r="AY87" s="96" t="s">
        <v>149</v>
      </c>
      <c r="BK87" s="100">
        <f>SUM($BK$88:$BK$90)</f>
        <v>0</v>
      </c>
    </row>
    <row r="88" spans="2:63" s="6" customFormat="1" ht="27" customHeight="1">
      <c r="B88" s="20"/>
      <c r="C88" s="102" t="s">
        <v>8</v>
      </c>
      <c r="D88" s="102" t="s">
        <v>150</v>
      </c>
      <c r="E88" s="103" t="s">
        <v>151</v>
      </c>
      <c r="F88" s="180" t="s">
        <v>152</v>
      </c>
      <c r="G88" s="181"/>
      <c r="H88" s="181"/>
      <c r="I88" s="181"/>
      <c r="J88" s="105" t="s">
        <v>153</v>
      </c>
      <c r="K88" s="106">
        <v>8.717</v>
      </c>
      <c r="L88" s="182"/>
      <c r="M88" s="181"/>
      <c r="N88" s="183">
        <f>ROUND($L$88*$K$88,0)</f>
        <v>0</v>
      </c>
      <c r="O88" s="181"/>
      <c r="P88" s="181"/>
      <c r="Q88" s="181"/>
      <c r="R88" s="104" t="s">
        <v>154</v>
      </c>
      <c r="S88" s="20"/>
      <c r="T88" s="107"/>
      <c r="U88" s="108" t="s">
        <v>35</v>
      </c>
      <c r="X88" s="109">
        <v>0.025259115</v>
      </c>
      <c r="Y88" s="109">
        <f>$X$88*$K$88</f>
        <v>0.220183705455</v>
      </c>
      <c r="Z88" s="109">
        <v>0</v>
      </c>
      <c r="AA88" s="110">
        <f>$Z$88*$K$88</f>
        <v>0</v>
      </c>
      <c r="AR88" s="71" t="s">
        <v>80</v>
      </c>
      <c r="AT88" s="71" t="s">
        <v>150</v>
      </c>
      <c r="AU88" s="71" t="s">
        <v>74</v>
      </c>
      <c r="AY88" s="6" t="s">
        <v>149</v>
      </c>
      <c r="BE88" s="111">
        <f>IF($U$88="základní",$N$88,0)</f>
        <v>0</v>
      </c>
      <c r="BF88" s="111">
        <f>IF($U$88="snížená",$N$88,0)</f>
        <v>0</v>
      </c>
      <c r="BG88" s="111">
        <f>IF($U$88="zákl. přenesená",$N$88,0)</f>
        <v>0</v>
      </c>
      <c r="BH88" s="111">
        <f>IF($U$88="sníž. přenesená",$N$88,0)</f>
        <v>0</v>
      </c>
      <c r="BI88" s="111">
        <f>IF($U$88="nulová",$N$88,0)</f>
        <v>0</v>
      </c>
      <c r="BJ88" s="71" t="s">
        <v>8</v>
      </c>
      <c r="BK88" s="111">
        <f>ROUND($L$88*$K$88,0)</f>
        <v>0</v>
      </c>
    </row>
    <row r="89" spans="2:51" s="6" customFormat="1" ht="15.75" customHeight="1">
      <c r="B89" s="112"/>
      <c r="E89" s="113"/>
      <c r="F89" s="184" t="s">
        <v>155</v>
      </c>
      <c r="G89" s="185"/>
      <c r="H89" s="185"/>
      <c r="I89" s="185"/>
      <c r="K89" s="115">
        <v>8.717</v>
      </c>
      <c r="S89" s="112"/>
      <c r="T89" s="116"/>
      <c r="AA89" s="117"/>
      <c r="AT89" s="114" t="s">
        <v>156</v>
      </c>
      <c r="AU89" s="114" t="s">
        <v>74</v>
      </c>
      <c r="AV89" s="114" t="s">
        <v>74</v>
      </c>
      <c r="AW89" s="114" t="s">
        <v>117</v>
      </c>
      <c r="AX89" s="114" t="s">
        <v>65</v>
      </c>
      <c r="AY89" s="114" t="s">
        <v>149</v>
      </c>
    </row>
    <row r="90" spans="2:51" s="6" customFormat="1" ht="15.75" customHeight="1">
      <c r="B90" s="118"/>
      <c r="E90" s="119"/>
      <c r="F90" s="186" t="s">
        <v>157</v>
      </c>
      <c r="G90" s="187"/>
      <c r="H90" s="187"/>
      <c r="I90" s="187"/>
      <c r="K90" s="120">
        <v>8.717</v>
      </c>
      <c r="S90" s="118"/>
      <c r="T90" s="121"/>
      <c r="AA90" s="122"/>
      <c r="AT90" s="119" t="s">
        <v>156</v>
      </c>
      <c r="AU90" s="119" t="s">
        <v>74</v>
      </c>
      <c r="AV90" s="119" t="s">
        <v>77</v>
      </c>
      <c r="AW90" s="119" t="s">
        <v>117</v>
      </c>
      <c r="AX90" s="119" t="s">
        <v>8</v>
      </c>
      <c r="AY90" s="119" t="s">
        <v>149</v>
      </c>
    </row>
    <row r="91" spans="2:63" s="93" customFormat="1" ht="30.75" customHeight="1">
      <c r="B91" s="94"/>
      <c r="D91" s="101" t="s">
        <v>120</v>
      </c>
      <c r="N91" s="197">
        <f>$BK$91</f>
        <v>0</v>
      </c>
      <c r="O91" s="196"/>
      <c r="P91" s="196"/>
      <c r="Q91" s="196"/>
      <c r="S91" s="94"/>
      <c r="T91" s="97"/>
      <c r="W91" s="98">
        <f>SUM($W$92:$W$155)</f>
        <v>0</v>
      </c>
      <c r="Y91" s="98">
        <f>SUM($Y$92:$Y$155)</f>
        <v>12.93964222396</v>
      </c>
      <c r="AA91" s="99">
        <f>SUM($AA$92:$AA$155)</f>
        <v>3.6431139999999997</v>
      </c>
      <c r="AR91" s="96" t="s">
        <v>8</v>
      </c>
      <c r="AT91" s="96" t="s">
        <v>64</v>
      </c>
      <c r="AU91" s="96" t="s">
        <v>8</v>
      </c>
      <c r="AY91" s="96" t="s">
        <v>149</v>
      </c>
      <c r="BK91" s="100">
        <f>SUM($BK$92:$BK$155)</f>
        <v>0</v>
      </c>
    </row>
    <row r="92" spans="2:63" s="6" customFormat="1" ht="27" customHeight="1">
      <c r="B92" s="20"/>
      <c r="C92" s="102" t="s">
        <v>74</v>
      </c>
      <c r="D92" s="102" t="s">
        <v>150</v>
      </c>
      <c r="E92" s="103" t="s">
        <v>158</v>
      </c>
      <c r="F92" s="180" t="s">
        <v>159</v>
      </c>
      <c r="G92" s="181"/>
      <c r="H92" s="181"/>
      <c r="I92" s="181"/>
      <c r="J92" s="105" t="s">
        <v>153</v>
      </c>
      <c r="K92" s="106">
        <v>15.54</v>
      </c>
      <c r="L92" s="182"/>
      <c r="M92" s="181"/>
      <c r="N92" s="183">
        <f>ROUND($L$92*$K$92,0)</f>
        <v>0</v>
      </c>
      <c r="O92" s="181"/>
      <c r="P92" s="181"/>
      <c r="Q92" s="181"/>
      <c r="R92" s="104" t="s">
        <v>154</v>
      </c>
      <c r="S92" s="20"/>
      <c r="T92" s="107"/>
      <c r="U92" s="108" t="s">
        <v>35</v>
      </c>
      <c r="X92" s="109">
        <v>0.03358</v>
      </c>
      <c r="Y92" s="109">
        <f>$X$92*$K$92</f>
        <v>0.5218332</v>
      </c>
      <c r="Z92" s="109">
        <v>0</v>
      </c>
      <c r="AA92" s="110">
        <f>$Z$92*$K$92</f>
        <v>0</v>
      </c>
      <c r="AR92" s="71" t="s">
        <v>80</v>
      </c>
      <c r="AT92" s="71" t="s">
        <v>150</v>
      </c>
      <c r="AU92" s="71" t="s">
        <v>74</v>
      </c>
      <c r="AY92" s="6" t="s">
        <v>149</v>
      </c>
      <c r="BE92" s="111">
        <f>IF($U$92="základní",$N$92,0)</f>
        <v>0</v>
      </c>
      <c r="BF92" s="111">
        <f>IF($U$92="snížená",$N$92,0)</f>
        <v>0</v>
      </c>
      <c r="BG92" s="111">
        <f>IF($U$92="zákl. přenesená",$N$92,0)</f>
        <v>0</v>
      </c>
      <c r="BH92" s="111">
        <f>IF($U$92="sníž. přenesená",$N$92,0)</f>
        <v>0</v>
      </c>
      <c r="BI92" s="111">
        <f>IF($U$92="nulová",$N$92,0)</f>
        <v>0</v>
      </c>
      <c r="BJ92" s="71" t="s">
        <v>8</v>
      </c>
      <c r="BK92" s="111">
        <f>ROUND($L$92*$K$92,0)</f>
        <v>0</v>
      </c>
    </row>
    <row r="93" spans="2:51" s="6" customFormat="1" ht="15.75" customHeight="1">
      <c r="B93" s="112"/>
      <c r="E93" s="113"/>
      <c r="F93" s="184" t="s">
        <v>160</v>
      </c>
      <c r="G93" s="185"/>
      <c r="H93" s="185"/>
      <c r="I93" s="185"/>
      <c r="K93" s="115">
        <v>0</v>
      </c>
      <c r="S93" s="112"/>
      <c r="T93" s="116"/>
      <c r="AA93" s="117"/>
      <c r="AT93" s="114" t="s">
        <v>156</v>
      </c>
      <c r="AU93" s="114" t="s">
        <v>74</v>
      </c>
      <c r="AV93" s="114" t="s">
        <v>74</v>
      </c>
      <c r="AW93" s="114" t="s">
        <v>117</v>
      </c>
      <c r="AX93" s="114" t="s">
        <v>65</v>
      </c>
      <c r="AY93" s="114" t="s">
        <v>149</v>
      </c>
    </row>
    <row r="94" spans="2:51" s="6" customFormat="1" ht="15.75" customHeight="1">
      <c r="B94" s="112"/>
      <c r="E94" s="114"/>
      <c r="F94" s="184" t="s">
        <v>161</v>
      </c>
      <c r="G94" s="185"/>
      <c r="H94" s="185"/>
      <c r="I94" s="185"/>
      <c r="K94" s="115">
        <v>15.54</v>
      </c>
      <c r="S94" s="112"/>
      <c r="T94" s="116"/>
      <c r="AA94" s="117"/>
      <c r="AT94" s="114" t="s">
        <v>156</v>
      </c>
      <c r="AU94" s="114" t="s">
        <v>74</v>
      </c>
      <c r="AV94" s="114" t="s">
        <v>74</v>
      </c>
      <c r="AW94" s="114" t="s">
        <v>117</v>
      </c>
      <c r="AX94" s="114" t="s">
        <v>65</v>
      </c>
      <c r="AY94" s="114" t="s">
        <v>149</v>
      </c>
    </row>
    <row r="95" spans="2:51" s="6" customFormat="1" ht="15.75" customHeight="1">
      <c r="B95" s="118"/>
      <c r="E95" s="119" t="s">
        <v>88</v>
      </c>
      <c r="F95" s="186" t="s">
        <v>157</v>
      </c>
      <c r="G95" s="187"/>
      <c r="H95" s="187"/>
      <c r="I95" s="187"/>
      <c r="K95" s="120">
        <v>15.54</v>
      </c>
      <c r="S95" s="118"/>
      <c r="T95" s="121"/>
      <c r="AA95" s="122"/>
      <c r="AT95" s="119" t="s">
        <v>156</v>
      </c>
      <c r="AU95" s="119" t="s">
        <v>74</v>
      </c>
      <c r="AV95" s="119" t="s">
        <v>77</v>
      </c>
      <c r="AW95" s="119" t="s">
        <v>117</v>
      </c>
      <c r="AX95" s="119" t="s">
        <v>8</v>
      </c>
      <c r="AY95" s="119" t="s">
        <v>149</v>
      </c>
    </row>
    <row r="96" spans="2:63" s="6" customFormat="1" ht="27" customHeight="1">
      <c r="B96" s="20"/>
      <c r="C96" s="102" t="s">
        <v>77</v>
      </c>
      <c r="D96" s="102" t="s">
        <v>150</v>
      </c>
      <c r="E96" s="103" t="s">
        <v>162</v>
      </c>
      <c r="F96" s="180" t="s">
        <v>163</v>
      </c>
      <c r="G96" s="181"/>
      <c r="H96" s="181"/>
      <c r="I96" s="181"/>
      <c r="J96" s="105" t="s">
        <v>153</v>
      </c>
      <c r="K96" s="106">
        <v>27.819</v>
      </c>
      <c r="L96" s="182"/>
      <c r="M96" s="181"/>
      <c r="N96" s="183">
        <f>ROUND($L$96*$K$96,0)</f>
        <v>0</v>
      </c>
      <c r="O96" s="181"/>
      <c r="P96" s="181"/>
      <c r="Q96" s="181"/>
      <c r="R96" s="104" t="s">
        <v>154</v>
      </c>
      <c r="S96" s="20"/>
      <c r="T96" s="107"/>
      <c r="U96" s="108" t="s">
        <v>35</v>
      </c>
      <c r="X96" s="109">
        <v>0.0002468</v>
      </c>
      <c r="Y96" s="109">
        <f>$X$96*$K$96</f>
        <v>0.006865729199999999</v>
      </c>
      <c r="Z96" s="109">
        <v>0</v>
      </c>
      <c r="AA96" s="110">
        <f>$Z$96*$K$96</f>
        <v>0</v>
      </c>
      <c r="AR96" s="71" t="s">
        <v>80</v>
      </c>
      <c r="AT96" s="71" t="s">
        <v>150</v>
      </c>
      <c r="AU96" s="71" t="s">
        <v>74</v>
      </c>
      <c r="AY96" s="6" t="s">
        <v>149</v>
      </c>
      <c r="BE96" s="111">
        <f>IF($U$96="základní",$N$96,0)</f>
        <v>0</v>
      </c>
      <c r="BF96" s="111">
        <f>IF($U$96="snížená",$N$96,0)</f>
        <v>0</v>
      </c>
      <c r="BG96" s="111">
        <f>IF($U$96="zákl. přenesená",$N$96,0)</f>
        <v>0</v>
      </c>
      <c r="BH96" s="111">
        <f>IF($U$96="sníž. přenesená",$N$96,0)</f>
        <v>0</v>
      </c>
      <c r="BI96" s="111">
        <f>IF($U$96="nulová",$N$96,0)</f>
        <v>0</v>
      </c>
      <c r="BJ96" s="71" t="s">
        <v>8</v>
      </c>
      <c r="BK96" s="111">
        <f>ROUND($L$96*$K$96,0)</f>
        <v>0</v>
      </c>
    </row>
    <row r="97" spans="2:51" s="6" customFormat="1" ht="15.75" customHeight="1">
      <c r="B97" s="112"/>
      <c r="E97" s="113"/>
      <c r="F97" s="184" t="s">
        <v>164</v>
      </c>
      <c r="G97" s="185"/>
      <c r="H97" s="185"/>
      <c r="I97" s="185"/>
      <c r="K97" s="115">
        <v>5.611</v>
      </c>
      <c r="S97" s="112"/>
      <c r="T97" s="116"/>
      <c r="AA97" s="117"/>
      <c r="AT97" s="114" t="s">
        <v>156</v>
      </c>
      <c r="AU97" s="114" t="s">
        <v>74</v>
      </c>
      <c r="AV97" s="114" t="s">
        <v>74</v>
      </c>
      <c r="AW97" s="114" t="s">
        <v>117</v>
      </c>
      <c r="AX97" s="114" t="s">
        <v>65</v>
      </c>
      <c r="AY97" s="114" t="s">
        <v>149</v>
      </c>
    </row>
    <row r="98" spans="2:51" s="6" customFormat="1" ht="15.75" customHeight="1">
      <c r="B98" s="112"/>
      <c r="E98" s="114"/>
      <c r="F98" s="184" t="s">
        <v>165</v>
      </c>
      <c r="G98" s="185"/>
      <c r="H98" s="185"/>
      <c r="I98" s="185"/>
      <c r="K98" s="115">
        <v>22.208</v>
      </c>
      <c r="S98" s="112"/>
      <c r="T98" s="116"/>
      <c r="AA98" s="117"/>
      <c r="AT98" s="114" t="s">
        <v>156</v>
      </c>
      <c r="AU98" s="114" t="s">
        <v>74</v>
      </c>
      <c r="AV98" s="114" t="s">
        <v>74</v>
      </c>
      <c r="AW98" s="114" t="s">
        <v>117</v>
      </c>
      <c r="AX98" s="114" t="s">
        <v>65</v>
      </c>
      <c r="AY98" s="114" t="s">
        <v>149</v>
      </c>
    </row>
    <row r="99" spans="2:51" s="6" customFormat="1" ht="15.75" customHeight="1">
      <c r="B99" s="118"/>
      <c r="E99" s="119"/>
      <c r="F99" s="186" t="s">
        <v>157</v>
      </c>
      <c r="G99" s="187"/>
      <c r="H99" s="187"/>
      <c r="I99" s="187"/>
      <c r="K99" s="120">
        <v>27.819</v>
      </c>
      <c r="S99" s="118"/>
      <c r="T99" s="121"/>
      <c r="AA99" s="122"/>
      <c r="AT99" s="119" t="s">
        <v>156</v>
      </c>
      <c r="AU99" s="119" t="s">
        <v>74</v>
      </c>
      <c r="AV99" s="119" t="s">
        <v>77</v>
      </c>
      <c r="AW99" s="119" t="s">
        <v>117</v>
      </c>
      <c r="AX99" s="119" t="s">
        <v>8</v>
      </c>
      <c r="AY99" s="119" t="s">
        <v>149</v>
      </c>
    </row>
    <row r="100" spans="2:63" s="6" customFormat="1" ht="27" customHeight="1">
      <c r="B100" s="20"/>
      <c r="C100" s="102" t="s">
        <v>80</v>
      </c>
      <c r="D100" s="102" t="s">
        <v>150</v>
      </c>
      <c r="E100" s="103" t="s">
        <v>166</v>
      </c>
      <c r="F100" s="180" t="s">
        <v>167</v>
      </c>
      <c r="G100" s="181"/>
      <c r="H100" s="181"/>
      <c r="I100" s="181"/>
      <c r="J100" s="105" t="s">
        <v>153</v>
      </c>
      <c r="K100" s="106">
        <v>31.407</v>
      </c>
      <c r="L100" s="182"/>
      <c r="M100" s="181"/>
      <c r="N100" s="183">
        <f>ROUND($L$100*$K$100,0)</f>
        <v>0</v>
      </c>
      <c r="O100" s="181"/>
      <c r="P100" s="181"/>
      <c r="Q100" s="181"/>
      <c r="R100" s="104"/>
      <c r="S100" s="20"/>
      <c r="T100" s="107"/>
      <c r="U100" s="108" t="s">
        <v>35</v>
      </c>
      <c r="X100" s="109">
        <v>0.0870625</v>
      </c>
      <c r="Y100" s="109">
        <f>$X$100*$K$100</f>
        <v>2.7343719375</v>
      </c>
      <c r="Z100" s="109">
        <v>0</v>
      </c>
      <c r="AA100" s="110">
        <f>$Z$100*$K$100</f>
        <v>0</v>
      </c>
      <c r="AR100" s="71" t="s">
        <v>80</v>
      </c>
      <c r="AT100" s="71" t="s">
        <v>150</v>
      </c>
      <c r="AU100" s="71" t="s">
        <v>74</v>
      </c>
      <c r="AY100" s="6" t="s">
        <v>149</v>
      </c>
      <c r="BE100" s="111">
        <f>IF($U$100="základní",$N$100,0)</f>
        <v>0</v>
      </c>
      <c r="BF100" s="111">
        <f>IF($U$100="snížená",$N$100,0)</f>
        <v>0</v>
      </c>
      <c r="BG100" s="111">
        <f>IF($U$100="zákl. přenesená",$N$100,0)</f>
        <v>0</v>
      </c>
      <c r="BH100" s="111">
        <f>IF($U$100="sníž. přenesená",$N$100,0)</f>
        <v>0</v>
      </c>
      <c r="BI100" s="111">
        <f>IF($U$100="nulová",$N$100,0)</f>
        <v>0</v>
      </c>
      <c r="BJ100" s="71" t="s">
        <v>8</v>
      </c>
      <c r="BK100" s="111">
        <f>ROUND($L$100*$K$100,0)</f>
        <v>0</v>
      </c>
    </row>
    <row r="101" spans="2:51" s="6" customFormat="1" ht="15.75" customHeight="1">
      <c r="B101" s="112"/>
      <c r="E101" s="113"/>
      <c r="F101" s="184" t="s">
        <v>98</v>
      </c>
      <c r="G101" s="185"/>
      <c r="H101" s="185"/>
      <c r="I101" s="185"/>
      <c r="K101" s="115">
        <v>31.407</v>
      </c>
      <c r="S101" s="112"/>
      <c r="T101" s="116"/>
      <c r="AA101" s="117"/>
      <c r="AT101" s="114" t="s">
        <v>156</v>
      </c>
      <c r="AU101" s="114" t="s">
        <v>74</v>
      </c>
      <c r="AV101" s="114" t="s">
        <v>74</v>
      </c>
      <c r="AW101" s="114" t="s">
        <v>117</v>
      </c>
      <c r="AX101" s="114" t="s">
        <v>8</v>
      </c>
      <c r="AY101" s="114" t="s">
        <v>149</v>
      </c>
    </row>
    <row r="102" spans="2:63" s="6" customFormat="1" ht="27" customHeight="1">
      <c r="B102" s="20"/>
      <c r="C102" s="102" t="s">
        <v>168</v>
      </c>
      <c r="D102" s="102" t="s">
        <v>150</v>
      </c>
      <c r="E102" s="103" t="s">
        <v>169</v>
      </c>
      <c r="F102" s="180" t="s">
        <v>170</v>
      </c>
      <c r="G102" s="181"/>
      <c r="H102" s="181"/>
      <c r="I102" s="181"/>
      <c r="J102" s="105" t="s">
        <v>153</v>
      </c>
      <c r="K102" s="106">
        <v>26.219</v>
      </c>
      <c r="L102" s="182"/>
      <c r="M102" s="181"/>
      <c r="N102" s="183">
        <f>ROUND($L$102*$K$102,0)</f>
        <v>0</v>
      </c>
      <c r="O102" s="181"/>
      <c r="P102" s="181"/>
      <c r="Q102" s="181"/>
      <c r="R102" s="104"/>
      <c r="S102" s="20"/>
      <c r="T102" s="107"/>
      <c r="U102" s="108" t="s">
        <v>35</v>
      </c>
      <c r="X102" s="109">
        <v>0.0870625</v>
      </c>
      <c r="Y102" s="109">
        <f>$X$102*$K$102</f>
        <v>2.2826916875000003</v>
      </c>
      <c r="Z102" s="109">
        <v>0</v>
      </c>
      <c r="AA102" s="110">
        <f>$Z$102*$K$102</f>
        <v>0</v>
      </c>
      <c r="AR102" s="71" t="s">
        <v>80</v>
      </c>
      <c r="AT102" s="71" t="s">
        <v>150</v>
      </c>
      <c r="AU102" s="71" t="s">
        <v>74</v>
      </c>
      <c r="AY102" s="6" t="s">
        <v>149</v>
      </c>
      <c r="BE102" s="111">
        <f>IF($U$102="základní",$N$102,0)</f>
        <v>0</v>
      </c>
      <c r="BF102" s="111">
        <f>IF($U$102="snížená",$N$102,0)</f>
        <v>0</v>
      </c>
      <c r="BG102" s="111">
        <f>IF($U$102="zákl. přenesená",$N$102,0)</f>
        <v>0</v>
      </c>
      <c r="BH102" s="111">
        <f>IF($U$102="sníž. přenesená",$N$102,0)</f>
        <v>0</v>
      </c>
      <c r="BI102" s="111">
        <f>IF($U$102="nulová",$N$102,0)</f>
        <v>0</v>
      </c>
      <c r="BJ102" s="71" t="s">
        <v>8</v>
      </c>
      <c r="BK102" s="111">
        <f>ROUND($L$102*$K$102,0)</f>
        <v>0</v>
      </c>
    </row>
    <row r="103" spans="2:51" s="6" customFormat="1" ht="15.75" customHeight="1">
      <c r="B103" s="112"/>
      <c r="E103" s="113"/>
      <c r="F103" s="184" t="s">
        <v>103</v>
      </c>
      <c r="G103" s="185"/>
      <c r="H103" s="185"/>
      <c r="I103" s="185"/>
      <c r="K103" s="115">
        <v>26.219</v>
      </c>
      <c r="S103" s="112"/>
      <c r="T103" s="116"/>
      <c r="AA103" s="117"/>
      <c r="AT103" s="114" t="s">
        <v>156</v>
      </c>
      <c r="AU103" s="114" t="s">
        <v>74</v>
      </c>
      <c r="AV103" s="114" t="s">
        <v>74</v>
      </c>
      <c r="AW103" s="114" t="s">
        <v>117</v>
      </c>
      <c r="AX103" s="114" t="s">
        <v>8</v>
      </c>
      <c r="AY103" s="114" t="s">
        <v>149</v>
      </c>
    </row>
    <row r="104" spans="2:63" s="6" customFormat="1" ht="27" customHeight="1">
      <c r="B104" s="20"/>
      <c r="C104" s="102" t="s">
        <v>171</v>
      </c>
      <c r="D104" s="102" t="s">
        <v>150</v>
      </c>
      <c r="E104" s="103" t="s">
        <v>172</v>
      </c>
      <c r="F104" s="180" t="s">
        <v>173</v>
      </c>
      <c r="G104" s="181"/>
      <c r="H104" s="181"/>
      <c r="I104" s="181"/>
      <c r="J104" s="105" t="s">
        <v>153</v>
      </c>
      <c r="K104" s="106">
        <v>44.644</v>
      </c>
      <c r="L104" s="182"/>
      <c r="M104" s="181"/>
      <c r="N104" s="183">
        <f>ROUND($L$104*$K$104,0)</f>
        <v>0</v>
      </c>
      <c r="O104" s="181"/>
      <c r="P104" s="181"/>
      <c r="Q104" s="181"/>
      <c r="R104" s="104"/>
      <c r="S104" s="20"/>
      <c r="T104" s="107"/>
      <c r="U104" s="108" t="s">
        <v>35</v>
      </c>
      <c r="X104" s="109">
        <v>0.0870625</v>
      </c>
      <c r="Y104" s="109">
        <f>$X$104*$K$104</f>
        <v>3.8868182499999997</v>
      </c>
      <c r="Z104" s="109">
        <v>0</v>
      </c>
      <c r="AA104" s="110">
        <f>$Z$104*$K$104</f>
        <v>0</v>
      </c>
      <c r="AR104" s="71" t="s">
        <v>80</v>
      </c>
      <c r="AT104" s="71" t="s">
        <v>150</v>
      </c>
      <c r="AU104" s="71" t="s">
        <v>74</v>
      </c>
      <c r="AY104" s="6" t="s">
        <v>149</v>
      </c>
      <c r="BE104" s="111">
        <f>IF($U$104="základní",$N$104,0)</f>
        <v>0</v>
      </c>
      <c r="BF104" s="111">
        <f>IF($U$104="snížená",$N$104,0)</f>
        <v>0</v>
      </c>
      <c r="BG104" s="111">
        <f>IF($U$104="zákl. přenesená",$N$104,0)</f>
        <v>0</v>
      </c>
      <c r="BH104" s="111">
        <f>IF($U$104="sníž. přenesená",$N$104,0)</f>
        <v>0</v>
      </c>
      <c r="BI104" s="111">
        <f>IF($U$104="nulová",$N$104,0)</f>
        <v>0</v>
      </c>
      <c r="BJ104" s="71" t="s">
        <v>8</v>
      </c>
      <c r="BK104" s="111">
        <f>ROUND($L$104*$K$104,0)</f>
        <v>0</v>
      </c>
    </row>
    <row r="105" spans="2:51" s="6" customFormat="1" ht="15.75" customHeight="1">
      <c r="B105" s="112"/>
      <c r="E105" s="113"/>
      <c r="F105" s="184" t="s">
        <v>106</v>
      </c>
      <c r="G105" s="185"/>
      <c r="H105" s="185"/>
      <c r="I105" s="185"/>
      <c r="K105" s="115">
        <v>44.644</v>
      </c>
      <c r="S105" s="112"/>
      <c r="T105" s="116"/>
      <c r="AA105" s="117"/>
      <c r="AT105" s="114" t="s">
        <v>156</v>
      </c>
      <c r="AU105" s="114" t="s">
        <v>74</v>
      </c>
      <c r="AV105" s="114" t="s">
        <v>74</v>
      </c>
      <c r="AW105" s="114" t="s">
        <v>117</v>
      </c>
      <c r="AX105" s="114" t="s">
        <v>8</v>
      </c>
      <c r="AY105" s="114" t="s">
        <v>149</v>
      </c>
    </row>
    <row r="106" spans="2:63" s="6" customFormat="1" ht="27" customHeight="1">
      <c r="B106" s="20"/>
      <c r="C106" s="102" t="s">
        <v>174</v>
      </c>
      <c r="D106" s="102" t="s">
        <v>150</v>
      </c>
      <c r="E106" s="103" t="s">
        <v>175</v>
      </c>
      <c r="F106" s="180" t="s">
        <v>176</v>
      </c>
      <c r="G106" s="181"/>
      <c r="H106" s="181"/>
      <c r="I106" s="181"/>
      <c r="J106" s="105" t="s">
        <v>153</v>
      </c>
      <c r="K106" s="106">
        <v>27.868</v>
      </c>
      <c r="L106" s="182"/>
      <c r="M106" s="181"/>
      <c r="N106" s="183">
        <f>ROUND($L$106*$K$106,0)</f>
        <v>0</v>
      </c>
      <c r="O106" s="181"/>
      <c r="P106" s="181"/>
      <c r="Q106" s="181"/>
      <c r="R106" s="104"/>
      <c r="S106" s="20"/>
      <c r="T106" s="107"/>
      <c r="U106" s="108" t="s">
        <v>35</v>
      </c>
      <c r="X106" s="109">
        <v>0.0870625</v>
      </c>
      <c r="Y106" s="109">
        <f>$X$106*$K$106</f>
        <v>2.42625775</v>
      </c>
      <c r="Z106" s="109">
        <v>0</v>
      </c>
      <c r="AA106" s="110">
        <f>$Z$106*$K$106</f>
        <v>0</v>
      </c>
      <c r="AR106" s="71" t="s">
        <v>80</v>
      </c>
      <c r="AT106" s="71" t="s">
        <v>150</v>
      </c>
      <c r="AU106" s="71" t="s">
        <v>74</v>
      </c>
      <c r="AY106" s="6" t="s">
        <v>149</v>
      </c>
      <c r="BE106" s="111">
        <f>IF($U$106="základní",$N$106,0)</f>
        <v>0</v>
      </c>
      <c r="BF106" s="111">
        <f>IF($U$106="snížená",$N$106,0)</f>
        <v>0</v>
      </c>
      <c r="BG106" s="111">
        <f>IF($U$106="zákl. přenesená",$N$106,0)</f>
        <v>0</v>
      </c>
      <c r="BH106" s="111">
        <f>IF($U$106="sníž. přenesená",$N$106,0)</f>
        <v>0</v>
      </c>
      <c r="BI106" s="111">
        <f>IF($U$106="nulová",$N$106,0)</f>
        <v>0</v>
      </c>
      <c r="BJ106" s="71" t="s">
        <v>8</v>
      </c>
      <c r="BK106" s="111">
        <f>ROUND($L$106*$K$106,0)</f>
        <v>0</v>
      </c>
    </row>
    <row r="107" spans="2:51" s="6" customFormat="1" ht="15.75" customHeight="1">
      <c r="B107" s="112"/>
      <c r="E107" s="113"/>
      <c r="F107" s="184" t="s">
        <v>110</v>
      </c>
      <c r="G107" s="185"/>
      <c r="H107" s="185"/>
      <c r="I107" s="185"/>
      <c r="K107" s="115">
        <v>27.868</v>
      </c>
      <c r="S107" s="112"/>
      <c r="T107" s="116"/>
      <c r="AA107" s="117"/>
      <c r="AT107" s="114" t="s">
        <v>156</v>
      </c>
      <c r="AU107" s="114" t="s">
        <v>74</v>
      </c>
      <c r="AV107" s="114" t="s">
        <v>74</v>
      </c>
      <c r="AW107" s="114" t="s">
        <v>117</v>
      </c>
      <c r="AX107" s="114" t="s">
        <v>8</v>
      </c>
      <c r="AY107" s="114" t="s">
        <v>149</v>
      </c>
    </row>
    <row r="108" spans="2:63" s="6" customFormat="1" ht="27" customHeight="1">
      <c r="B108" s="20"/>
      <c r="C108" s="102" t="s">
        <v>177</v>
      </c>
      <c r="D108" s="102" t="s">
        <v>150</v>
      </c>
      <c r="E108" s="103" t="s">
        <v>178</v>
      </c>
      <c r="F108" s="180" t="s">
        <v>179</v>
      </c>
      <c r="G108" s="181"/>
      <c r="H108" s="181"/>
      <c r="I108" s="181"/>
      <c r="J108" s="105" t="s">
        <v>153</v>
      </c>
      <c r="K108" s="106">
        <v>141.749</v>
      </c>
      <c r="L108" s="182"/>
      <c r="M108" s="181"/>
      <c r="N108" s="183">
        <f>ROUND($L$108*$K$108,0)</f>
        <v>0</v>
      </c>
      <c r="O108" s="181"/>
      <c r="P108" s="181"/>
      <c r="Q108" s="181"/>
      <c r="R108" s="104" t="s">
        <v>154</v>
      </c>
      <c r="S108" s="20"/>
      <c r="T108" s="107"/>
      <c r="U108" s="108" t="s">
        <v>35</v>
      </c>
      <c r="X108" s="109">
        <v>0.0006</v>
      </c>
      <c r="Y108" s="109">
        <f>$X$108*$K$108</f>
        <v>0.08504939999999998</v>
      </c>
      <c r="Z108" s="109">
        <v>0</v>
      </c>
      <c r="AA108" s="110">
        <f>$Z$108*$K$108</f>
        <v>0</v>
      </c>
      <c r="AR108" s="71" t="s">
        <v>80</v>
      </c>
      <c r="AT108" s="71" t="s">
        <v>150</v>
      </c>
      <c r="AU108" s="71" t="s">
        <v>74</v>
      </c>
      <c r="AY108" s="6" t="s">
        <v>149</v>
      </c>
      <c r="BE108" s="111">
        <f>IF($U$108="základní",$N$108,0)</f>
        <v>0</v>
      </c>
      <c r="BF108" s="111">
        <f>IF($U$108="snížená",$N$108,0)</f>
        <v>0</v>
      </c>
      <c r="BG108" s="111">
        <f>IF($U$108="zákl. přenesená",$N$108,0)</f>
        <v>0</v>
      </c>
      <c r="BH108" s="111">
        <f>IF($U$108="sníž. přenesená",$N$108,0)</f>
        <v>0</v>
      </c>
      <c r="BI108" s="111">
        <f>IF($U$108="nulová",$N$108,0)</f>
        <v>0</v>
      </c>
      <c r="BJ108" s="71" t="s">
        <v>8</v>
      </c>
      <c r="BK108" s="111">
        <f>ROUND($L$108*$K$108,0)</f>
        <v>0</v>
      </c>
    </row>
    <row r="109" spans="2:51" s="6" customFormat="1" ht="15.75" customHeight="1">
      <c r="B109" s="112"/>
      <c r="E109" s="113"/>
      <c r="F109" s="184" t="s">
        <v>95</v>
      </c>
      <c r="G109" s="185"/>
      <c r="H109" s="185"/>
      <c r="I109" s="185"/>
      <c r="K109" s="115">
        <v>11.611</v>
      </c>
      <c r="S109" s="112"/>
      <c r="T109" s="116"/>
      <c r="AA109" s="117"/>
      <c r="AT109" s="114" t="s">
        <v>156</v>
      </c>
      <c r="AU109" s="114" t="s">
        <v>74</v>
      </c>
      <c r="AV109" s="114" t="s">
        <v>74</v>
      </c>
      <c r="AW109" s="114" t="s">
        <v>117</v>
      </c>
      <c r="AX109" s="114" t="s">
        <v>65</v>
      </c>
      <c r="AY109" s="114" t="s">
        <v>149</v>
      </c>
    </row>
    <row r="110" spans="2:51" s="6" customFormat="1" ht="15.75" customHeight="1">
      <c r="B110" s="112"/>
      <c r="E110" s="114"/>
      <c r="F110" s="184" t="s">
        <v>98</v>
      </c>
      <c r="G110" s="185"/>
      <c r="H110" s="185"/>
      <c r="I110" s="185"/>
      <c r="K110" s="115">
        <v>31.407</v>
      </c>
      <c r="S110" s="112"/>
      <c r="T110" s="116"/>
      <c r="AA110" s="117"/>
      <c r="AT110" s="114" t="s">
        <v>156</v>
      </c>
      <c r="AU110" s="114" t="s">
        <v>74</v>
      </c>
      <c r="AV110" s="114" t="s">
        <v>74</v>
      </c>
      <c r="AW110" s="114" t="s">
        <v>117</v>
      </c>
      <c r="AX110" s="114" t="s">
        <v>65</v>
      </c>
      <c r="AY110" s="114" t="s">
        <v>149</v>
      </c>
    </row>
    <row r="111" spans="2:51" s="6" customFormat="1" ht="15.75" customHeight="1">
      <c r="B111" s="112"/>
      <c r="E111" s="114"/>
      <c r="F111" s="184" t="s">
        <v>103</v>
      </c>
      <c r="G111" s="185"/>
      <c r="H111" s="185"/>
      <c r="I111" s="185"/>
      <c r="K111" s="115">
        <v>26.219</v>
      </c>
      <c r="S111" s="112"/>
      <c r="T111" s="116"/>
      <c r="AA111" s="117"/>
      <c r="AT111" s="114" t="s">
        <v>156</v>
      </c>
      <c r="AU111" s="114" t="s">
        <v>74</v>
      </c>
      <c r="AV111" s="114" t="s">
        <v>74</v>
      </c>
      <c r="AW111" s="114" t="s">
        <v>117</v>
      </c>
      <c r="AX111" s="114" t="s">
        <v>65</v>
      </c>
      <c r="AY111" s="114" t="s">
        <v>149</v>
      </c>
    </row>
    <row r="112" spans="2:51" s="6" customFormat="1" ht="15.75" customHeight="1">
      <c r="B112" s="112"/>
      <c r="E112" s="114"/>
      <c r="F112" s="184" t="s">
        <v>106</v>
      </c>
      <c r="G112" s="185"/>
      <c r="H112" s="185"/>
      <c r="I112" s="185"/>
      <c r="K112" s="115">
        <v>44.644</v>
      </c>
      <c r="S112" s="112"/>
      <c r="T112" s="116"/>
      <c r="AA112" s="117"/>
      <c r="AT112" s="114" t="s">
        <v>156</v>
      </c>
      <c r="AU112" s="114" t="s">
        <v>74</v>
      </c>
      <c r="AV112" s="114" t="s">
        <v>74</v>
      </c>
      <c r="AW112" s="114" t="s">
        <v>117</v>
      </c>
      <c r="AX112" s="114" t="s">
        <v>65</v>
      </c>
      <c r="AY112" s="114" t="s">
        <v>149</v>
      </c>
    </row>
    <row r="113" spans="2:51" s="6" customFormat="1" ht="15.75" customHeight="1">
      <c r="B113" s="112"/>
      <c r="E113" s="114"/>
      <c r="F113" s="184" t="s">
        <v>110</v>
      </c>
      <c r="G113" s="185"/>
      <c r="H113" s="185"/>
      <c r="I113" s="185"/>
      <c r="K113" s="115">
        <v>27.868</v>
      </c>
      <c r="S113" s="112"/>
      <c r="T113" s="116"/>
      <c r="AA113" s="117"/>
      <c r="AT113" s="114" t="s">
        <v>156</v>
      </c>
      <c r="AU113" s="114" t="s">
        <v>74</v>
      </c>
      <c r="AV113" s="114" t="s">
        <v>74</v>
      </c>
      <c r="AW113" s="114" t="s">
        <v>117</v>
      </c>
      <c r="AX113" s="114" t="s">
        <v>65</v>
      </c>
      <c r="AY113" s="114" t="s">
        <v>149</v>
      </c>
    </row>
    <row r="114" spans="2:51" s="6" customFormat="1" ht="15.75" customHeight="1">
      <c r="B114" s="118"/>
      <c r="E114" s="119"/>
      <c r="F114" s="186" t="s">
        <v>157</v>
      </c>
      <c r="G114" s="187"/>
      <c r="H114" s="187"/>
      <c r="I114" s="187"/>
      <c r="K114" s="120">
        <v>141.749</v>
      </c>
      <c r="S114" s="118"/>
      <c r="T114" s="121"/>
      <c r="AA114" s="122"/>
      <c r="AT114" s="119" t="s">
        <v>156</v>
      </c>
      <c r="AU114" s="119" t="s">
        <v>74</v>
      </c>
      <c r="AV114" s="119" t="s">
        <v>77</v>
      </c>
      <c r="AW114" s="119" t="s">
        <v>117</v>
      </c>
      <c r="AX114" s="119" t="s">
        <v>8</v>
      </c>
      <c r="AY114" s="119" t="s">
        <v>149</v>
      </c>
    </row>
    <row r="115" spans="2:63" s="6" customFormat="1" ht="27" customHeight="1">
      <c r="B115" s="20"/>
      <c r="C115" s="102" t="s">
        <v>180</v>
      </c>
      <c r="D115" s="102" t="s">
        <v>150</v>
      </c>
      <c r="E115" s="103" t="s">
        <v>181</v>
      </c>
      <c r="F115" s="180" t="s">
        <v>182</v>
      </c>
      <c r="G115" s="181"/>
      <c r="H115" s="181"/>
      <c r="I115" s="181"/>
      <c r="J115" s="105" t="s">
        <v>153</v>
      </c>
      <c r="K115" s="106">
        <v>4.753</v>
      </c>
      <c r="L115" s="182"/>
      <c r="M115" s="181"/>
      <c r="N115" s="183">
        <f>ROUND($L$115*$K$115,0)</f>
        <v>0</v>
      </c>
      <c r="O115" s="181"/>
      <c r="P115" s="181"/>
      <c r="Q115" s="181"/>
      <c r="R115" s="104"/>
      <c r="S115" s="20"/>
      <c r="T115" s="107"/>
      <c r="U115" s="108" t="s">
        <v>35</v>
      </c>
      <c r="X115" s="109">
        <v>0.0003</v>
      </c>
      <c r="Y115" s="109">
        <f>$X$115*$K$115</f>
        <v>0.0014259</v>
      </c>
      <c r="Z115" s="109">
        <v>0</v>
      </c>
      <c r="AA115" s="110">
        <f>$Z$115*$K$115</f>
        <v>0</v>
      </c>
      <c r="AR115" s="71" t="s">
        <v>80</v>
      </c>
      <c r="AT115" s="71" t="s">
        <v>150</v>
      </c>
      <c r="AU115" s="71" t="s">
        <v>74</v>
      </c>
      <c r="AY115" s="6" t="s">
        <v>149</v>
      </c>
      <c r="BE115" s="111">
        <f>IF($U$115="základní",$N$115,0)</f>
        <v>0</v>
      </c>
      <c r="BF115" s="111">
        <f>IF($U$115="snížená",$N$115,0)</f>
        <v>0</v>
      </c>
      <c r="BG115" s="111">
        <f>IF($U$115="zákl. přenesená",$N$115,0)</f>
        <v>0</v>
      </c>
      <c r="BH115" s="111">
        <f>IF($U$115="sníž. přenesená",$N$115,0)</f>
        <v>0</v>
      </c>
      <c r="BI115" s="111">
        <f>IF($U$115="nulová",$N$115,0)</f>
        <v>0</v>
      </c>
      <c r="BJ115" s="71" t="s">
        <v>8</v>
      </c>
      <c r="BK115" s="111">
        <f>ROUND($L$115*$K$115,0)</f>
        <v>0</v>
      </c>
    </row>
    <row r="116" spans="2:51" s="6" customFormat="1" ht="15.75" customHeight="1">
      <c r="B116" s="112"/>
      <c r="E116" s="113"/>
      <c r="F116" s="184" t="s">
        <v>84</v>
      </c>
      <c r="G116" s="185"/>
      <c r="H116" s="185"/>
      <c r="I116" s="185"/>
      <c r="K116" s="115">
        <v>4.753</v>
      </c>
      <c r="S116" s="112"/>
      <c r="T116" s="116"/>
      <c r="AA116" s="117"/>
      <c r="AT116" s="114" t="s">
        <v>156</v>
      </c>
      <c r="AU116" s="114" t="s">
        <v>74</v>
      </c>
      <c r="AV116" s="114" t="s">
        <v>74</v>
      </c>
      <c r="AW116" s="114" t="s">
        <v>117</v>
      </c>
      <c r="AX116" s="114" t="s">
        <v>8</v>
      </c>
      <c r="AY116" s="114" t="s">
        <v>149</v>
      </c>
    </row>
    <row r="117" spans="2:63" s="6" customFormat="1" ht="27" customHeight="1">
      <c r="B117" s="20"/>
      <c r="C117" s="102" t="s">
        <v>21</v>
      </c>
      <c r="D117" s="102" t="s">
        <v>150</v>
      </c>
      <c r="E117" s="103" t="s">
        <v>183</v>
      </c>
      <c r="F117" s="180" t="s">
        <v>184</v>
      </c>
      <c r="G117" s="181"/>
      <c r="H117" s="181"/>
      <c r="I117" s="181"/>
      <c r="J117" s="105" t="s">
        <v>153</v>
      </c>
      <c r="K117" s="106">
        <v>11.611</v>
      </c>
      <c r="L117" s="182"/>
      <c r="M117" s="181"/>
      <c r="N117" s="183">
        <f>ROUND($L$117*$K$117,0)</f>
        <v>0</v>
      </c>
      <c r="O117" s="181"/>
      <c r="P117" s="181"/>
      <c r="Q117" s="181"/>
      <c r="R117" s="104"/>
      <c r="S117" s="20"/>
      <c r="T117" s="107"/>
      <c r="U117" s="108" t="s">
        <v>35</v>
      </c>
      <c r="X117" s="109">
        <v>0.0425</v>
      </c>
      <c r="Y117" s="109">
        <f>$X$117*$K$117</f>
        <v>0.49346750000000006</v>
      </c>
      <c r="Z117" s="109">
        <v>0</v>
      </c>
      <c r="AA117" s="110">
        <f>$Z$117*$K$117</f>
        <v>0</v>
      </c>
      <c r="AR117" s="71" t="s">
        <v>80</v>
      </c>
      <c r="AT117" s="71" t="s">
        <v>150</v>
      </c>
      <c r="AU117" s="71" t="s">
        <v>74</v>
      </c>
      <c r="AY117" s="6" t="s">
        <v>149</v>
      </c>
      <c r="BE117" s="111">
        <f>IF($U$117="základní",$N$117,0)</f>
        <v>0</v>
      </c>
      <c r="BF117" s="111">
        <f>IF($U$117="snížená",$N$117,0)</f>
        <v>0</v>
      </c>
      <c r="BG117" s="111">
        <f>IF($U$117="zákl. přenesená",$N$117,0)</f>
        <v>0</v>
      </c>
      <c r="BH117" s="111">
        <f>IF($U$117="sníž. přenesená",$N$117,0)</f>
        <v>0</v>
      </c>
      <c r="BI117" s="111">
        <f>IF($U$117="nulová",$N$117,0)</f>
        <v>0</v>
      </c>
      <c r="BJ117" s="71" t="s">
        <v>8</v>
      </c>
      <c r="BK117" s="111">
        <f>ROUND($L$117*$K$117,0)</f>
        <v>0</v>
      </c>
    </row>
    <row r="118" spans="2:51" s="6" customFormat="1" ht="15.75" customHeight="1">
      <c r="B118" s="112"/>
      <c r="E118" s="113"/>
      <c r="F118" s="184" t="s">
        <v>95</v>
      </c>
      <c r="G118" s="185"/>
      <c r="H118" s="185"/>
      <c r="I118" s="185"/>
      <c r="K118" s="115">
        <v>11.611</v>
      </c>
      <c r="S118" s="112"/>
      <c r="T118" s="116"/>
      <c r="AA118" s="117"/>
      <c r="AT118" s="114" t="s">
        <v>156</v>
      </c>
      <c r="AU118" s="114" t="s">
        <v>74</v>
      </c>
      <c r="AV118" s="114" t="s">
        <v>74</v>
      </c>
      <c r="AW118" s="114" t="s">
        <v>117</v>
      </c>
      <c r="AX118" s="114" t="s">
        <v>8</v>
      </c>
      <c r="AY118" s="114" t="s">
        <v>149</v>
      </c>
    </row>
    <row r="119" spans="2:63" s="6" customFormat="1" ht="27" customHeight="1">
      <c r="B119" s="20"/>
      <c r="C119" s="102" t="s">
        <v>185</v>
      </c>
      <c r="D119" s="102" t="s">
        <v>150</v>
      </c>
      <c r="E119" s="103" t="s">
        <v>186</v>
      </c>
      <c r="F119" s="180" t="s">
        <v>187</v>
      </c>
      <c r="G119" s="181"/>
      <c r="H119" s="181"/>
      <c r="I119" s="181"/>
      <c r="J119" s="105" t="s">
        <v>153</v>
      </c>
      <c r="K119" s="106">
        <v>21.287</v>
      </c>
      <c r="L119" s="182"/>
      <c r="M119" s="181"/>
      <c r="N119" s="183">
        <f>ROUND($L$119*$K$119,0)</f>
        <v>0</v>
      </c>
      <c r="O119" s="181"/>
      <c r="P119" s="181"/>
      <c r="Q119" s="181"/>
      <c r="R119" s="104" t="s">
        <v>154</v>
      </c>
      <c r="S119" s="20"/>
      <c r="T119" s="107"/>
      <c r="U119" s="108" t="s">
        <v>35</v>
      </c>
      <c r="X119" s="109">
        <v>0.00012648</v>
      </c>
      <c r="Y119" s="109">
        <f>$X$119*$K$119</f>
        <v>0.00269237976</v>
      </c>
      <c r="Z119" s="109">
        <v>0</v>
      </c>
      <c r="AA119" s="110">
        <f>$Z$119*$K$119</f>
        <v>0</v>
      </c>
      <c r="AR119" s="71" t="s">
        <v>80</v>
      </c>
      <c r="AT119" s="71" t="s">
        <v>150</v>
      </c>
      <c r="AU119" s="71" t="s">
        <v>74</v>
      </c>
      <c r="AY119" s="6" t="s">
        <v>149</v>
      </c>
      <c r="BE119" s="111">
        <f>IF($U$119="základní",$N$119,0)</f>
        <v>0</v>
      </c>
      <c r="BF119" s="111">
        <f>IF($U$119="snížená",$N$119,0)</f>
        <v>0</v>
      </c>
      <c r="BG119" s="111">
        <f>IF($U$119="zákl. přenesená",$N$119,0)</f>
        <v>0</v>
      </c>
      <c r="BH119" s="111">
        <f>IF($U$119="sníž. přenesená",$N$119,0)</f>
        <v>0</v>
      </c>
      <c r="BI119" s="111">
        <f>IF($U$119="nulová",$N$119,0)</f>
        <v>0</v>
      </c>
      <c r="BJ119" s="71" t="s">
        <v>8</v>
      </c>
      <c r="BK119" s="111">
        <f>ROUND($L$119*$K$119,0)</f>
        <v>0</v>
      </c>
    </row>
    <row r="120" spans="2:51" s="6" customFormat="1" ht="15.75" customHeight="1">
      <c r="B120" s="112"/>
      <c r="E120" s="113"/>
      <c r="F120" s="184" t="s">
        <v>188</v>
      </c>
      <c r="G120" s="185"/>
      <c r="H120" s="185"/>
      <c r="I120" s="185"/>
      <c r="K120" s="115">
        <v>4.347</v>
      </c>
      <c r="S120" s="112"/>
      <c r="T120" s="116"/>
      <c r="AA120" s="117"/>
      <c r="AT120" s="114" t="s">
        <v>156</v>
      </c>
      <c r="AU120" s="114" t="s">
        <v>74</v>
      </c>
      <c r="AV120" s="114" t="s">
        <v>74</v>
      </c>
      <c r="AW120" s="114" t="s">
        <v>117</v>
      </c>
      <c r="AX120" s="114" t="s">
        <v>65</v>
      </c>
      <c r="AY120" s="114" t="s">
        <v>149</v>
      </c>
    </row>
    <row r="121" spans="2:51" s="6" customFormat="1" ht="15.75" customHeight="1">
      <c r="B121" s="112"/>
      <c r="E121" s="114"/>
      <c r="F121" s="184" t="s">
        <v>189</v>
      </c>
      <c r="G121" s="185"/>
      <c r="H121" s="185"/>
      <c r="I121" s="185"/>
      <c r="K121" s="115">
        <v>16.94</v>
      </c>
      <c r="S121" s="112"/>
      <c r="T121" s="116"/>
      <c r="AA121" s="117"/>
      <c r="AT121" s="114" t="s">
        <v>156</v>
      </c>
      <c r="AU121" s="114" t="s">
        <v>74</v>
      </c>
      <c r="AV121" s="114" t="s">
        <v>74</v>
      </c>
      <c r="AW121" s="114" t="s">
        <v>117</v>
      </c>
      <c r="AX121" s="114" t="s">
        <v>65</v>
      </c>
      <c r="AY121" s="114" t="s">
        <v>149</v>
      </c>
    </row>
    <row r="122" spans="2:51" s="6" customFormat="1" ht="15.75" customHeight="1">
      <c r="B122" s="118"/>
      <c r="E122" s="119"/>
      <c r="F122" s="186" t="s">
        <v>157</v>
      </c>
      <c r="G122" s="187"/>
      <c r="H122" s="187"/>
      <c r="I122" s="187"/>
      <c r="K122" s="120">
        <v>21.287</v>
      </c>
      <c r="S122" s="118"/>
      <c r="T122" s="121"/>
      <c r="AA122" s="122"/>
      <c r="AT122" s="119" t="s">
        <v>156</v>
      </c>
      <c r="AU122" s="119" t="s">
        <v>74</v>
      </c>
      <c r="AV122" s="119" t="s">
        <v>77</v>
      </c>
      <c r="AW122" s="119" t="s">
        <v>117</v>
      </c>
      <c r="AX122" s="119" t="s">
        <v>8</v>
      </c>
      <c r="AY122" s="119" t="s">
        <v>149</v>
      </c>
    </row>
    <row r="123" spans="2:63" s="6" customFormat="1" ht="15.75" customHeight="1">
      <c r="B123" s="20"/>
      <c r="C123" s="102" t="s">
        <v>190</v>
      </c>
      <c r="D123" s="102" t="s">
        <v>150</v>
      </c>
      <c r="E123" s="103" t="s">
        <v>191</v>
      </c>
      <c r="F123" s="180" t="s">
        <v>192</v>
      </c>
      <c r="G123" s="181"/>
      <c r="H123" s="181"/>
      <c r="I123" s="181"/>
      <c r="J123" s="105" t="s">
        <v>153</v>
      </c>
      <c r="K123" s="106">
        <v>141.749</v>
      </c>
      <c r="L123" s="182"/>
      <c r="M123" s="181"/>
      <c r="N123" s="183">
        <f>ROUND($L$123*$K$123,0)</f>
        <v>0</v>
      </c>
      <c r="O123" s="181"/>
      <c r="P123" s="181"/>
      <c r="Q123" s="181"/>
      <c r="R123" s="104" t="s">
        <v>154</v>
      </c>
      <c r="S123" s="20"/>
      <c r="T123" s="107"/>
      <c r="U123" s="108" t="s">
        <v>35</v>
      </c>
      <c r="X123" s="109">
        <v>0</v>
      </c>
      <c r="Y123" s="109">
        <f>$X$123*$K$123</f>
        <v>0</v>
      </c>
      <c r="Z123" s="109">
        <v>0.024</v>
      </c>
      <c r="AA123" s="110">
        <f>$Z$123*$K$123</f>
        <v>3.401976</v>
      </c>
      <c r="AR123" s="71" t="s">
        <v>80</v>
      </c>
      <c r="AT123" s="71" t="s">
        <v>150</v>
      </c>
      <c r="AU123" s="71" t="s">
        <v>74</v>
      </c>
      <c r="AY123" s="6" t="s">
        <v>149</v>
      </c>
      <c r="BE123" s="111">
        <f>IF($U$123="základní",$N$123,0)</f>
        <v>0</v>
      </c>
      <c r="BF123" s="111">
        <f>IF($U$123="snížená",$N$123,0)</f>
        <v>0</v>
      </c>
      <c r="BG123" s="111">
        <f>IF($U$123="zákl. přenesená",$N$123,0)</f>
        <v>0</v>
      </c>
      <c r="BH123" s="111">
        <f>IF($U$123="sníž. přenesená",$N$123,0)</f>
        <v>0</v>
      </c>
      <c r="BI123" s="111">
        <f>IF($U$123="nulová",$N$123,0)</f>
        <v>0</v>
      </c>
      <c r="BJ123" s="71" t="s">
        <v>8</v>
      </c>
      <c r="BK123" s="111">
        <f>ROUND($L$123*$K$123,0)</f>
        <v>0</v>
      </c>
    </row>
    <row r="124" spans="2:51" s="6" customFormat="1" ht="15.75" customHeight="1">
      <c r="B124" s="112"/>
      <c r="E124" s="113"/>
      <c r="F124" s="184" t="s">
        <v>193</v>
      </c>
      <c r="G124" s="185"/>
      <c r="H124" s="185"/>
      <c r="I124" s="185"/>
      <c r="K124" s="115">
        <v>12.827</v>
      </c>
      <c r="S124" s="112"/>
      <c r="T124" s="116"/>
      <c r="AA124" s="117"/>
      <c r="AT124" s="114" t="s">
        <v>156</v>
      </c>
      <c r="AU124" s="114" t="s">
        <v>74</v>
      </c>
      <c r="AV124" s="114" t="s">
        <v>74</v>
      </c>
      <c r="AW124" s="114" t="s">
        <v>117</v>
      </c>
      <c r="AX124" s="114" t="s">
        <v>65</v>
      </c>
      <c r="AY124" s="114" t="s">
        <v>149</v>
      </c>
    </row>
    <row r="125" spans="2:51" s="6" customFormat="1" ht="15.75" customHeight="1">
      <c r="B125" s="112"/>
      <c r="E125" s="114"/>
      <c r="F125" s="184" t="s">
        <v>194</v>
      </c>
      <c r="G125" s="185"/>
      <c r="H125" s="185"/>
      <c r="I125" s="185"/>
      <c r="K125" s="115">
        <v>-1.216</v>
      </c>
      <c r="S125" s="112"/>
      <c r="T125" s="116"/>
      <c r="AA125" s="117"/>
      <c r="AT125" s="114" t="s">
        <v>156</v>
      </c>
      <c r="AU125" s="114" t="s">
        <v>74</v>
      </c>
      <c r="AV125" s="114" t="s">
        <v>74</v>
      </c>
      <c r="AW125" s="114" t="s">
        <v>117</v>
      </c>
      <c r="AX125" s="114" t="s">
        <v>65</v>
      </c>
      <c r="AY125" s="114" t="s">
        <v>149</v>
      </c>
    </row>
    <row r="126" spans="2:51" s="6" customFormat="1" ht="15.75" customHeight="1">
      <c r="B126" s="118"/>
      <c r="E126" s="119" t="s">
        <v>95</v>
      </c>
      <c r="F126" s="186" t="s">
        <v>195</v>
      </c>
      <c r="G126" s="187"/>
      <c r="H126" s="187"/>
      <c r="I126" s="187"/>
      <c r="K126" s="120">
        <v>11.611</v>
      </c>
      <c r="S126" s="118"/>
      <c r="T126" s="121"/>
      <c r="AA126" s="122"/>
      <c r="AT126" s="119" t="s">
        <v>156</v>
      </c>
      <c r="AU126" s="119" t="s">
        <v>74</v>
      </c>
      <c r="AV126" s="119" t="s">
        <v>77</v>
      </c>
      <c r="AW126" s="119" t="s">
        <v>117</v>
      </c>
      <c r="AX126" s="119" t="s">
        <v>65</v>
      </c>
      <c r="AY126" s="119" t="s">
        <v>149</v>
      </c>
    </row>
    <row r="127" spans="2:51" s="6" customFormat="1" ht="15.75" customHeight="1">
      <c r="B127" s="112"/>
      <c r="E127" s="114"/>
      <c r="F127" s="184" t="s">
        <v>196</v>
      </c>
      <c r="G127" s="185"/>
      <c r="H127" s="185"/>
      <c r="I127" s="185"/>
      <c r="K127" s="115">
        <v>41.799</v>
      </c>
      <c r="S127" s="112"/>
      <c r="T127" s="116"/>
      <c r="AA127" s="117"/>
      <c r="AT127" s="114" t="s">
        <v>156</v>
      </c>
      <c r="AU127" s="114" t="s">
        <v>74</v>
      </c>
      <c r="AV127" s="114" t="s">
        <v>74</v>
      </c>
      <c r="AW127" s="114" t="s">
        <v>117</v>
      </c>
      <c r="AX127" s="114" t="s">
        <v>65</v>
      </c>
      <c r="AY127" s="114" t="s">
        <v>149</v>
      </c>
    </row>
    <row r="128" spans="2:51" s="6" customFormat="1" ht="15.75" customHeight="1">
      <c r="B128" s="112"/>
      <c r="E128" s="114"/>
      <c r="F128" s="184" t="s">
        <v>197</v>
      </c>
      <c r="G128" s="185"/>
      <c r="H128" s="185"/>
      <c r="I128" s="185"/>
      <c r="K128" s="115">
        <v>-3.132</v>
      </c>
      <c r="S128" s="112"/>
      <c r="T128" s="116"/>
      <c r="AA128" s="117"/>
      <c r="AT128" s="114" t="s">
        <v>156</v>
      </c>
      <c r="AU128" s="114" t="s">
        <v>74</v>
      </c>
      <c r="AV128" s="114" t="s">
        <v>74</v>
      </c>
      <c r="AW128" s="114" t="s">
        <v>117</v>
      </c>
      <c r="AX128" s="114" t="s">
        <v>65</v>
      </c>
      <c r="AY128" s="114" t="s">
        <v>149</v>
      </c>
    </row>
    <row r="129" spans="2:51" s="6" customFormat="1" ht="15.75" customHeight="1">
      <c r="B129" s="112"/>
      <c r="E129" s="114"/>
      <c r="F129" s="184" t="s">
        <v>198</v>
      </c>
      <c r="G129" s="185"/>
      <c r="H129" s="185"/>
      <c r="I129" s="185"/>
      <c r="K129" s="115">
        <v>-7.26</v>
      </c>
      <c r="S129" s="112"/>
      <c r="T129" s="116"/>
      <c r="AA129" s="117"/>
      <c r="AT129" s="114" t="s">
        <v>156</v>
      </c>
      <c r="AU129" s="114" t="s">
        <v>74</v>
      </c>
      <c r="AV129" s="114" t="s">
        <v>74</v>
      </c>
      <c r="AW129" s="114" t="s">
        <v>117</v>
      </c>
      <c r="AX129" s="114" t="s">
        <v>65</v>
      </c>
      <c r="AY129" s="114" t="s">
        <v>149</v>
      </c>
    </row>
    <row r="130" spans="2:51" s="6" customFormat="1" ht="15.75" customHeight="1">
      <c r="B130" s="118"/>
      <c r="E130" s="119" t="s">
        <v>98</v>
      </c>
      <c r="F130" s="186" t="s">
        <v>199</v>
      </c>
      <c r="G130" s="187"/>
      <c r="H130" s="187"/>
      <c r="I130" s="187"/>
      <c r="K130" s="120">
        <v>31.407</v>
      </c>
      <c r="S130" s="118"/>
      <c r="T130" s="121"/>
      <c r="AA130" s="122"/>
      <c r="AT130" s="119" t="s">
        <v>156</v>
      </c>
      <c r="AU130" s="119" t="s">
        <v>74</v>
      </c>
      <c r="AV130" s="119" t="s">
        <v>77</v>
      </c>
      <c r="AW130" s="119" t="s">
        <v>117</v>
      </c>
      <c r="AX130" s="119" t="s">
        <v>65</v>
      </c>
      <c r="AY130" s="119" t="s">
        <v>149</v>
      </c>
    </row>
    <row r="131" spans="2:51" s="6" customFormat="1" ht="15.75" customHeight="1">
      <c r="B131" s="112"/>
      <c r="E131" s="114"/>
      <c r="F131" s="184" t="s">
        <v>200</v>
      </c>
      <c r="G131" s="185"/>
      <c r="H131" s="185"/>
      <c r="I131" s="185"/>
      <c r="K131" s="115">
        <v>26.219</v>
      </c>
      <c r="S131" s="112"/>
      <c r="T131" s="116"/>
      <c r="AA131" s="117"/>
      <c r="AT131" s="114" t="s">
        <v>156</v>
      </c>
      <c r="AU131" s="114" t="s">
        <v>74</v>
      </c>
      <c r="AV131" s="114" t="s">
        <v>74</v>
      </c>
      <c r="AW131" s="114" t="s">
        <v>117</v>
      </c>
      <c r="AX131" s="114" t="s">
        <v>65</v>
      </c>
      <c r="AY131" s="114" t="s">
        <v>149</v>
      </c>
    </row>
    <row r="132" spans="2:51" s="6" customFormat="1" ht="15.75" customHeight="1">
      <c r="B132" s="118"/>
      <c r="E132" s="119" t="s">
        <v>103</v>
      </c>
      <c r="F132" s="186" t="s">
        <v>201</v>
      </c>
      <c r="G132" s="187"/>
      <c r="H132" s="187"/>
      <c r="I132" s="187"/>
      <c r="K132" s="120">
        <v>26.219</v>
      </c>
      <c r="S132" s="118"/>
      <c r="T132" s="121"/>
      <c r="AA132" s="122"/>
      <c r="AT132" s="119" t="s">
        <v>156</v>
      </c>
      <c r="AU132" s="119" t="s">
        <v>74</v>
      </c>
      <c r="AV132" s="119" t="s">
        <v>77</v>
      </c>
      <c r="AW132" s="119" t="s">
        <v>117</v>
      </c>
      <c r="AX132" s="119" t="s">
        <v>65</v>
      </c>
      <c r="AY132" s="119" t="s">
        <v>149</v>
      </c>
    </row>
    <row r="133" spans="2:51" s="6" customFormat="1" ht="15.75" customHeight="1">
      <c r="B133" s="112"/>
      <c r="E133" s="114"/>
      <c r="F133" s="184" t="s">
        <v>202</v>
      </c>
      <c r="G133" s="185"/>
      <c r="H133" s="185"/>
      <c r="I133" s="185"/>
      <c r="K133" s="115">
        <v>54.324</v>
      </c>
      <c r="S133" s="112"/>
      <c r="T133" s="116"/>
      <c r="AA133" s="117"/>
      <c r="AT133" s="114" t="s">
        <v>156</v>
      </c>
      <c r="AU133" s="114" t="s">
        <v>74</v>
      </c>
      <c r="AV133" s="114" t="s">
        <v>74</v>
      </c>
      <c r="AW133" s="114" t="s">
        <v>117</v>
      </c>
      <c r="AX133" s="114" t="s">
        <v>65</v>
      </c>
      <c r="AY133" s="114" t="s">
        <v>149</v>
      </c>
    </row>
    <row r="134" spans="2:51" s="6" customFormat="1" ht="15.75" customHeight="1">
      <c r="B134" s="112"/>
      <c r="E134" s="114"/>
      <c r="F134" s="184" t="s">
        <v>203</v>
      </c>
      <c r="G134" s="185"/>
      <c r="H134" s="185"/>
      <c r="I134" s="185"/>
      <c r="K134" s="115">
        <v>-9.68</v>
      </c>
      <c r="S134" s="112"/>
      <c r="T134" s="116"/>
      <c r="AA134" s="117"/>
      <c r="AT134" s="114" t="s">
        <v>156</v>
      </c>
      <c r="AU134" s="114" t="s">
        <v>74</v>
      </c>
      <c r="AV134" s="114" t="s">
        <v>74</v>
      </c>
      <c r="AW134" s="114" t="s">
        <v>117</v>
      </c>
      <c r="AX134" s="114" t="s">
        <v>65</v>
      </c>
      <c r="AY134" s="114" t="s">
        <v>149</v>
      </c>
    </row>
    <row r="135" spans="2:51" s="6" customFormat="1" ht="15.75" customHeight="1">
      <c r="B135" s="118"/>
      <c r="E135" s="119" t="s">
        <v>106</v>
      </c>
      <c r="F135" s="186" t="s">
        <v>204</v>
      </c>
      <c r="G135" s="187"/>
      <c r="H135" s="187"/>
      <c r="I135" s="187"/>
      <c r="K135" s="120">
        <v>44.644</v>
      </c>
      <c r="S135" s="118"/>
      <c r="T135" s="121"/>
      <c r="AA135" s="122"/>
      <c r="AT135" s="119" t="s">
        <v>156</v>
      </c>
      <c r="AU135" s="119" t="s">
        <v>74</v>
      </c>
      <c r="AV135" s="119" t="s">
        <v>77</v>
      </c>
      <c r="AW135" s="119" t="s">
        <v>117</v>
      </c>
      <c r="AX135" s="119" t="s">
        <v>65</v>
      </c>
      <c r="AY135" s="119" t="s">
        <v>149</v>
      </c>
    </row>
    <row r="136" spans="2:51" s="6" customFormat="1" ht="15.75" customHeight="1">
      <c r="B136" s="112"/>
      <c r="E136" s="114"/>
      <c r="F136" s="184" t="s">
        <v>205</v>
      </c>
      <c r="G136" s="185"/>
      <c r="H136" s="185"/>
      <c r="I136" s="185"/>
      <c r="K136" s="115">
        <v>27.868</v>
      </c>
      <c r="S136" s="112"/>
      <c r="T136" s="116"/>
      <c r="AA136" s="117"/>
      <c r="AT136" s="114" t="s">
        <v>156</v>
      </c>
      <c r="AU136" s="114" t="s">
        <v>74</v>
      </c>
      <c r="AV136" s="114" t="s">
        <v>74</v>
      </c>
      <c r="AW136" s="114" t="s">
        <v>117</v>
      </c>
      <c r="AX136" s="114" t="s">
        <v>65</v>
      </c>
      <c r="AY136" s="114" t="s">
        <v>149</v>
      </c>
    </row>
    <row r="137" spans="2:51" s="6" customFormat="1" ht="15.75" customHeight="1">
      <c r="B137" s="118"/>
      <c r="E137" s="119" t="s">
        <v>110</v>
      </c>
      <c r="F137" s="186" t="s">
        <v>206</v>
      </c>
      <c r="G137" s="187"/>
      <c r="H137" s="187"/>
      <c r="I137" s="187"/>
      <c r="K137" s="120">
        <v>27.868</v>
      </c>
      <c r="S137" s="118"/>
      <c r="T137" s="121"/>
      <c r="AA137" s="122"/>
      <c r="AT137" s="119" t="s">
        <v>156</v>
      </c>
      <c r="AU137" s="119" t="s">
        <v>74</v>
      </c>
      <c r="AV137" s="119" t="s">
        <v>77</v>
      </c>
      <c r="AW137" s="119" t="s">
        <v>117</v>
      </c>
      <c r="AX137" s="119" t="s">
        <v>65</v>
      </c>
      <c r="AY137" s="119" t="s">
        <v>149</v>
      </c>
    </row>
    <row r="138" spans="2:51" s="6" customFormat="1" ht="15.75" customHeight="1">
      <c r="B138" s="123"/>
      <c r="E138" s="124"/>
      <c r="F138" s="188" t="s">
        <v>207</v>
      </c>
      <c r="G138" s="189"/>
      <c r="H138" s="189"/>
      <c r="I138" s="189"/>
      <c r="K138" s="125">
        <v>141.749</v>
      </c>
      <c r="S138" s="123"/>
      <c r="T138" s="126"/>
      <c r="AA138" s="127"/>
      <c r="AT138" s="124" t="s">
        <v>156</v>
      </c>
      <c r="AU138" s="124" t="s">
        <v>74</v>
      </c>
      <c r="AV138" s="124" t="s">
        <v>80</v>
      </c>
      <c r="AW138" s="124" t="s">
        <v>117</v>
      </c>
      <c r="AX138" s="124" t="s">
        <v>8</v>
      </c>
      <c r="AY138" s="124" t="s">
        <v>149</v>
      </c>
    </row>
    <row r="139" spans="2:63" s="6" customFormat="1" ht="27" customHeight="1">
      <c r="B139" s="20"/>
      <c r="C139" s="102" t="s">
        <v>208</v>
      </c>
      <c r="D139" s="102" t="s">
        <v>150</v>
      </c>
      <c r="E139" s="103" t="s">
        <v>209</v>
      </c>
      <c r="F139" s="180" t="s">
        <v>210</v>
      </c>
      <c r="G139" s="181"/>
      <c r="H139" s="181"/>
      <c r="I139" s="181"/>
      <c r="J139" s="105" t="s">
        <v>153</v>
      </c>
      <c r="K139" s="106">
        <v>85.049</v>
      </c>
      <c r="L139" s="182"/>
      <c r="M139" s="181"/>
      <c r="N139" s="183">
        <f>ROUND($L$139*$K$139,0)</f>
        <v>0</v>
      </c>
      <c r="O139" s="181"/>
      <c r="P139" s="181"/>
      <c r="Q139" s="181"/>
      <c r="R139" s="104"/>
      <c r="S139" s="20"/>
      <c r="T139" s="107"/>
      <c r="U139" s="108" t="s">
        <v>35</v>
      </c>
      <c r="X139" s="109">
        <v>0.003</v>
      </c>
      <c r="Y139" s="109">
        <f>$X$139*$K$139</f>
        <v>0.255147</v>
      </c>
      <c r="Z139" s="109">
        <v>0</v>
      </c>
      <c r="AA139" s="110">
        <f>$Z$139*$K$139</f>
        <v>0</v>
      </c>
      <c r="AR139" s="71" t="s">
        <v>80</v>
      </c>
      <c r="AT139" s="71" t="s">
        <v>150</v>
      </c>
      <c r="AU139" s="71" t="s">
        <v>74</v>
      </c>
      <c r="AY139" s="6" t="s">
        <v>149</v>
      </c>
      <c r="BE139" s="111">
        <f>IF($U$139="základní",$N$139,0)</f>
        <v>0</v>
      </c>
      <c r="BF139" s="111">
        <f>IF($U$139="snížená",$N$139,0)</f>
        <v>0</v>
      </c>
      <c r="BG139" s="111">
        <f>IF($U$139="zákl. přenesená",$N$139,0)</f>
        <v>0</v>
      </c>
      <c r="BH139" s="111">
        <f>IF($U$139="sníž. přenesená",$N$139,0)</f>
        <v>0</v>
      </c>
      <c r="BI139" s="111">
        <f>IF($U$139="nulová",$N$139,0)</f>
        <v>0</v>
      </c>
      <c r="BJ139" s="71" t="s">
        <v>8</v>
      </c>
      <c r="BK139" s="111">
        <f>ROUND($L$139*$K$139,0)</f>
        <v>0</v>
      </c>
    </row>
    <row r="140" spans="2:51" s="6" customFormat="1" ht="15.75" customHeight="1">
      <c r="B140" s="112"/>
      <c r="E140" s="113"/>
      <c r="F140" s="184" t="s">
        <v>211</v>
      </c>
      <c r="G140" s="185"/>
      <c r="H140" s="185"/>
      <c r="I140" s="185"/>
      <c r="K140" s="115">
        <v>6.967</v>
      </c>
      <c r="S140" s="112"/>
      <c r="T140" s="116"/>
      <c r="AA140" s="117"/>
      <c r="AT140" s="114" t="s">
        <v>156</v>
      </c>
      <c r="AU140" s="114" t="s">
        <v>74</v>
      </c>
      <c r="AV140" s="114" t="s">
        <v>74</v>
      </c>
      <c r="AW140" s="114" t="s">
        <v>117</v>
      </c>
      <c r="AX140" s="114" t="s">
        <v>65</v>
      </c>
      <c r="AY140" s="114" t="s">
        <v>149</v>
      </c>
    </row>
    <row r="141" spans="2:51" s="6" customFormat="1" ht="15.75" customHeight="1">
      <c r="B141" s="112"/>
      <c r="E141" s="114"/>
      <c r="F141" s="184" t="s">
        <v>212</v>
      </c>
      <c r="G141" s="185"/>
      <c r="H141" s="185"/>
      <c r="I141" s="185"/>
      <c r="K141" s="115">
        <v>18.844</v>
      </c>
      <c r="S141" s="112"/>
      <c r="T141" s="116"/>
      <c r="AA141" s="117"/>
      <c r="AT141" s="114" t="s">
        <v>156</v>
      </c>
      <c r="AU141" s="114" t="s">
        <v>74</v>
      </c>
      <c r="AV141" s="114" t="s">
        <v>74</v>
      </c>
      <c r="AW141" s="114" t="s">
        <v>117</v>
      </c>
      <c r="AX141" s="114" t="s">
        <v>65</v>
      </c>
      <c r="AY141" s="114" t="s">
        <v>149</v>
      </c>
    </row>
    <row r="142" spans="2:51" s="6" customFormat="1" ht="15.75" customHeight="1">
      <c r="B142" s="112"/>
      <c r="E142" s="114"/>
      <c r="F142" s="184" t="s">
        <v>213</v>
      </c>
      <c r="G142" s="185"/>
      <c r="H142" s="185"/>
      <c r="I142" s="185"/>
      <c r="K142" s="115">
        <v>15.731</v>
      </c>
      <c r="S142" s="112"/>
      <c r="T142" s="116"/>
      <c r="AA142" s="117"/>
      <c r="AT142" s="114" t="s">
        <v>156</v>
      </c>
      <c r="AU142" s="114" t="s">
        <v>74</v>
      </c>
      <c r="AV142" s="114" t="s">
        <v>74</v>
      </c>
      <c r="AW142" s="114" t="s">
        <v>117</v>
      </c>
      <c r="AX142" s="114" t="s">
        <v>65</v>
      </c>
      <c r="AY142" s="114" t="s">
        <v>149</v>
      </c>
    </row>
    <row r="143" spans="2:51" s="6" customFormat="1" ht="15.75" customHeight="1">
      <c r="B143" s="112"/>
      <c r="E143" s="114"/>
      <c r="F143" s="184" t="s">
        <v>214</v>
      </c>
      <c r="G143" s="185"/>
      <c r="H143" s="185"/>
      <c r="I143" s="185"/>
      <c r="K143" s="115">
        <v>26.786</v>
      </c>
      <c r="S143" s="112"/>
      <c r="T143" s="116"/>
      <c r="AA143" s="117"/>
      <c r="AT143" s="114" t="s">
        <v>156</v>
      </c>
      <c r="AU143" s="114" t="s">
        <v>74</v>
      </c>
      <c r="AV143" s="114" t="s">
        <v>74</v>
      </c>
      <c r="AW143" s="114" t="s">
        <v>117</v>
      </c>
      <c r="AX143" s="114" t="s">
        <v>65</v>
      </c>
      <c r="AY143" s="114" t="s">
        <v>149</v>
      </c>
    </row>
    <row r="144" spans="2:51" s="6" customFormat="1" ht="15.75" customHeight="1">
      <c r="B144" s="112"/>
      <c r="E144" s="114"/>
      <c r="F144" s="184" t="s">
        <v>215</v>
      </c>
      <c r="G144" s="185"/>
      <c r="H144" s="185"/>
      <c r="I144" s="185"/>
      <c r="K144" s="115">
        <v>16.721</v>
      </c>
      <c r="S144" s="112"/>
      <c r="T144" s="116"/>
      <c r="AA144" s="117"/>
      <c r="AT144" s="114" t="s">
        <v>156</v>
      </c>
      <c r="AU144" s="114" t="s">
        <v>74</v>
      </c>
      <c r="AV144" s="114" t="s">
        <v>74</v>
      </c>
      <c r="AW144" s="114" t="s">
        <v>117</v>
      </c>
      <c r="AX144" s="114" t="s">
        <v>65</v>
      </c>
      <c r="AY144" s="114" t="s">
        <v>149</v>
      </c>
    </row>
    <row r="145" spans="2:51" s="6" customFormat="1" ht="15.75" customHeight="1">
      <c r="B145" s="118"/>
      <c r="E145" s="119"/>
      <c r="F145" s="186" t="s">
        <v>216</v>
      </c>
      <c r="G145" s="187"/>
      <c r="H145" s="187"/>
      <c r="I145" s="187"/>
      <c r="K145" s="120">
        <v>85.049</v>
      </c>
      <c r="S145" s="118"/>
      <c r="T145" s="121"/>
      <c r="AA145" s="122"/>
      <c r="AT145" s="119" t="s">
        <v>156</v>
      </c>
      <c r="AU145" s="119" t="s">
        <v>74</v>
      </c>
      <c r="AV145" s="119" t="s">
        <v>77</v>
      </c>
      <c r="AW145" s="119" t="s">
        <v>117</v>
      </c>
      <c r="AX145" s="119" t="s">
        <v>8</v>
      </c>
      <c r="AY145" s="119" t="s">
        <v>149</v>
      </c>
    </row>
    <row r="146" spans="2:63" s="6" customFormat="1" ht="27" customHeight="1">
      <c r="B146" s="20"/>
      <c r="C146" s="102" t="s">
        <v>217</v>
      </c>
      <c r="D146" s="102" t="s">
        <v>150</v>
      </c>
      <c r="E146" s="103" t="s">
        <v>218</v>
      </c>
      <c r="F146" s="180" t="s">
        <v>219</v>
      </c>
      <c r="G146" s="181"/>
      <c r="H146" s="181"/>
      <c r="I146" s="181"/>
      <c r="J146" s="105" t="s">
        <v>153</v>
      </c>
      <c r="K146" s="106">
        <v>42.524</v>
      </c>
      <c r="L146" s="182"/>
      <c r="M146" s="181"/>
      <c r="N146" s="183">
        <f>ROUND($L$146*$K$146,0)</f>
        <v>0</v>
      </c>
      <c r="O146" s="181"/>
      <c r="P146" s="181"/>
      <c r="Q146" s="181"/>
      <c r="R146" s="104"/>
      <c r="S146" s="20"/>
      <c r="T146" s="107"/>
      <c r="U146" s="108" t="s">
        <v>35</v>
      </c>
      <c r="X146" s="109">
        <v>0.00507</v>
      </c>
      <c r="Y146" s="109">
        <f>$X$146*$K$146</f>
        <v>0.21559667999999999</v>
      </c>
      <c r="Z146" s="109">
        <v>0.005</v>
      </c>
      <c r="AA146" s="110">
        <f>$Z$146*$K$146</f>
        <v>0.21262</v>
      </c>
      <c r="AR146" s="71" t="s">
        <v>80</v>
      </c>
      <c r="AT146" s="71" t="s">
        <v>150</v>
      </c>
      <c r="AU146" s="71" t="s">
        <v>74</v>
      </c>
      <c r="AY146" s="6" t="s">
        <v>149</v>
      </c>
      <c r="BE146" s="111">
        <f>IF($U$146="základní",$N$146,0)</f>
        <v>0</v>
      </c>
      <c r="BF146" s="111">
        <f>IF($U$146="snížená",$N$146,0)</f>
        <v>0</v>
      </c>
      <c r="BG146" s="111">
        <f>IF($U$146="zákl. přenesená",$N$146,0)</f>
        <v>0</v>
      </c>
      <c r="BH146" s="111">
        <f>IF($U$146="sníž. přenesená",$N$146,0)</f>
        <v>0</v>
      </c>
      <c r="BI146" s="111">
        <f>IF($U$146="nulová",$N$146,0)</f>
        <v>0</v>
      </c>
      <c r="BJ146" s="71" t="s">
        <v>8</v>
      </c>
      <c r="BK146" s="111">
        <f>ROUND($L$146*$K$146,0)</f>
        <v>0</v>
      </c>
    </row>
    <row r="147" spans="2:51" s="6" customFormat="1" ht="15.75" customHeight="1">
      <c r="B147" s="112"/>
      <c r="E147" s="113"/>
      <c r="F147" s="184" t="s">
        <v>220</v>
      </c>
      <c r="G147" s="185"/>
      <c r="H147" s="185"/>
      <c r="I147" s="185"/>
      <c r="K147" s="115">
        <v>3.483</v>
      </c>
      <c r="S147" s="112"/>
      <c r="T147" s="116"/>
      <c r="AA147" s="117"/>
      <c r="AT147" s="114" t="s">
        <v>156</v>
      </c>
      <c r="AU147" s="114" t="s">
        <v>74</v>
      </c>
      <c r="AV147" s="114" t="s">
        <v>74</v>
      </c>
      <c r="AW147" s="114" t="s">
        <v>117</v>
      </c>
      <c r="AX147" s="114" t="s">
        <v>65</v>
      </c>
      <c r="AY147" s="114" t="s">
        <v>149</v>
      </c>
    </row>
    <row r="148" spans="2:51" s="6" customFormat="1" ht="15.75" customHeight="1">
      <c r="B148" s="112"/>
      <c r="E148" s="114"/>
      <c r="F148" s="184" t="s">
        <v>221</v>
      </c>
      <c r="G148" s="185"/>
      <c r="H148" s="185"/>
      <c r="I148" s="185"/>
      <c r="K148" s="115">
        <v>9.422</v>
      </c>
      <c r="S148" s="112"/>
      <c r="T148" s="116"/>
      <c r="AA148" s="117"/>
      <c r="AT148" s="114" t="s">
        <v>156</v>
      </c>
      <c r="AU148" s="114" t="s">
        <v>74</v>
      </c>
      <c r="AV148" s="114" t="s">
        <v>74</v>
      </c>
      <c r="AW148" s="114" t="s">
        <v>117</v>
      </c>
      <c r="AX148" s="114" t="s">
        <v>65</v>
      </c>
      <c r="AY148" s="114" t="s">
        <v>149</v>
      </c>
    </row>
    <row r="149" spans="2:51" s="6" customFormat="1" ht="15.75" customHeight="1">
      <c r="B149" s="112"/>
      <c r="E149" s="114"/>
      <c r="F149" s="184" t="s">
        <v>222</v>
      </c>
      <c r="G149" s="185"/>
      <c r="H149" s="185"/>
      <c r="I149" s="185"/>
      <c r="K149" s="115">
        <v>7.866</v>
      </c>
      <c r="S149" s="112"/>
      <c r="T149" s="116"/>
      <c r="AA149" s="117"/>
      <c r="AT149" s="114" t="s">
        <v>156</v>
      </c>
      <c r="AU149" s="114" t="s">
        <v>74</v>
      </c>
      <c r="AV149" s="114" t="s">
        <v>74</v>
      </c>
      <c r="AW149" s="114" t="s">
        <v>117</v>
      </c>
      <c r="AX149" s="114" t="s">
        <v>65</v>
      </c>
      <c r="AY149" s="114" t="s">
        <v>149</v>
      </c>
    </row>
    <row r="150" spans="2:51" s="6" customFormat="1" ht="15.75" customHeight="1">
      <c r="B150" s="112"/>
      <c r="E150" s="114"/>
      <c r="F150" s="184" t="s">
        <v>223</v>
      </c>
      <c r="G150" s="185"/>
      <c r="H150" s="185"/>
      <c r="I150" s="185"/>
      <c r="K150" s="115">
        <v>13.393</v>
      </c>
      <c r="S150" s="112"/>
      <c r="T150" s="116"/>
      <c r="AA150" s="117"/>
      <c r="AT150" s="114" t="s">
        <v>156</v>
      </c>
      <c r="AU150" s="114" t="s">
        <v>74</v>
      </c>
      <c r="AV150" s="114" t="s">
        <v>74</v>
      </c>
      <c r="AW150" s="114" t="s">
        <v>117</v>
      </c>
      <c r="AX150" s="114" t="s">
        <v>65</v>
      </c>
      <c r="AY150" s="114" t="s">
        <v>149</v>
      </c>
    </row>
    <row r="151" spans="2:51" s="6" customFormat="1" ht="15.75" customHeight="1">
      <c r="B151" s="112"/>
      <c r="E151" s="114"/>
      <c r="F151" s="184" t="s">
        <v>224</v>
      </c>
      <c r="G151" s="185"/>
      <c r="H151" s="185"/>
      <c r="I151" s="185"/>
      <c r="K151" s="115">
        <v>8.36</v>
      </c>
      <c r="S151" s="112"/>
      <c r="T151" s="116"/>
      <c r="AA151" s="117"/>
      <c r="AT151" s="114" t="s">
        <v>156</v>
      </c>
      <c r="AU151" s="114" t="s">
        <v>74</v>
      </c>
      <c r="AV151" s="114" t="s">
        <v>74</v>
      </c>
      <c r="AW151" s="114" t="s">
        <v>117</v>
      </c>
      <c r="AX151" s="114" t="s">
        <v>65</v>
      </c>
      <c r="AY151" s="114" t="s">
        <v>149</v>
      </c>
    </row>
    <row r="152" spans="2:51" s="6" customFormat="1" ht="15.75" customHeight="1">
      <c r="B152" s="118"/>
      <c r="E152" s="119"/>
      <c r="F152" s="186" t="s">
        <v>225</v>
      </c>
      <c r="G152" s="187"/>
      <c r="H152" s="187"/>
      <c r="I152" s="187"/>
      <c r="K152" s="120">
        <v>42.524</v>
      </c>
      <c r="S152" s="118"/>
      <c r="T152" s="121"/>
      <c r="AA152" s="122"/>
      <c r="AT152" s="119" t="s">
        <v>156</v>
      </c>
      <c r="AU152" s="119" t="s">
        <v>74</v>
      </c>
      <c r="AV152" s="119" t="s">
        <v>77</v>
      </c>
      <c r="AW152" s="119" t="s">
        <v>117</v>
      </c>
      <c r="AX152" s="119" t="s">
        <v>8</v>
      </c>
      <c r="AY152" s="119" t="s">
        <v>149</v>
      </c>
    </row>
    <row r="153" spans="2:63" s="6" customFormat="1" ht="39" customHeight="1">
      <c r="B153" s="20"/>
      <c r="C153" s="102" t="s">
        <v>226</v>
      </c>
      <c r="D153" s="102" t="s">
        <v>150</v>
      </c>
      <c r="E153" s="103" t="s">
        <v>227</v>
      </c>
      <c r="F153" s="180" t="s">
        <v>228</v>
      </c>
      <c r="G153" s="181"/>
      <c r="H153" s="181"/>
      <c r="I153" s="181"/>
      <c r="J153" s="105" t="s">
        <v>153</v>
      </c>
      <c r="K153" s="106">
        <v>4.753</v>
      </c>
      <c r="L153" s="182"/>
      <c r="M153" s="181"/>
      <c r="N153" s="183">
        <f>ROUND($L$153*$K$153,0)</f>
        <v>0</v>
      </c>
      <c r="O153" s="181"/>
      <c r="P153" s="181"/>
      <c r="Q153" s="181"/>
      <c r="R153" s="104" t="s">
        <v>154</v>
      </c>
      <c r="S153" s="20"/>
      <c r="T153" s="107"/>
      <c r="U153" s="108" t="s">
        <v>35</v>
      </c>
      <c r="X153" s="109">
        <v>0.00577</v>
      </c>
      <c r="Y153" s="109">
        <f>$X$153*$K$153</f>
        <v>0.02742481</v>
      </c>
      <c r="Z153" s="109">
        <v>0.006</v>
      </c>
      <c r="AA153" s="110">
        <f>$Z$153*$K$153</f>
        <v>0.028518</v>
      </c>
      <c r="AR153" s="71" t="s">
        <v>80</v>
      </c>
      <c r="AT153" s="71" t="s">
        <v>150</v>
      </c>
      <c r="AU153" s="71" t="s">
        <v>74</v>
      </c>
      <c r="AY153" s="6" t="s">
        <v>149</v>
      </c>
      <c r="BE153" s="111">
        <f>IF($U$153="základní",$N$153,0)</f>
        <v>0</v>
      </c>
      <c r="BF153" s="111">
        <f>IF($U$153="snížená",$N$153,0)</f>
        <v>0</v>
      </c>
      <c r="BG153" s="111">
        <f>IF($U$153="zákl. přenesená",$N$153,0)</f>
        <v>0</v>
      </c>
      <c r="BH153" s="111">
        <f>IF($U$153="sníž. přenesená",$N$153,0)</f>
        <v>0</v>
      </c>
      <c r="BI153" s="111">
        <f>IF($U$153="nulová",$N$153,0)</f>
        <v>0</v>
      </c>
      <c r="BJ153" s="71" t="s">
        <v>8</v>
      </c>
      <c r="BK153" s="111">
        <f>ROUND($L$153*$K$153,0)</f>
        <v>0</v>
      </c>
    </row>
    <row r="154" spans="2:51" s="6" customFormat="1" ht="15.75" customHeight="1">
      <c r="B154" s="112"/>
      <c r="E154" s="113"/>
      <c r="F154" s="184" t="s">
        <v>229</v>
      </c>
      <c r="G154" s="185"/>
      <c r="H154" s="185"/>
      <c r="I154" s="185"/>
      <c r="K154" s="115">
        <v>4.753</v>
      </c>
      <c r="S154" s="112"/>
      <c r="T154" s="116"/>
      <c r="AA154" s="117"/>
      <c r="AT154" s="114" t="s">
        <v>156</v>
      </c>
      <c r="AU154" s="114" t="s">
        <v>74</v>
      </c>
      <c r="AV154" s="114" t="s">
        <v>74</v>
      </c>
      <c r="AW154" s="114" t="s">
        <v>117</v>
      </c>
      <c r="AX154" s="114" t="s">
        <v>65</v>
      </c>
      <c r="AY154" s="114" t="s">
        <v>149</v>
      </c>
    </row>
    <row r="155" spans="2:51" s="6" customFormat="1" ht="15.75" customHeight="1">
      <c r="B155" s="118"/>
      <c r="E155" s="119" t="s">
        <v>84</v>
      </c>
      <c r="F155" s="186" t="s">
        <v>157</v>
      </c>
      <c r="G155" s="187"/>
      <c r="H155" s="187"/>
      <c r="I155" s="187"/>
      <c r="K155" s="120">
        <v>4.753</v>
      </c>
      <c r="S155" s="118"/>
      <c r="T155" s="121"/>
      <c r="AA155" s="122"/>
      <c r="AT155" s="119" t="s">
        <v>156</v>
      </c>
      <c r="AU155" s="119" t="s">
        <v>74</v>
      </c>
      <c r="AV155" s="119" t="s">
        <v>77</v>
      </c>
      <c r="AW155" s="119" t="s">
        <v>117</v>
      </c>
      <c r="AX155" s="119" t="s">
        <v>8</v>
      </c>
      <c r="AY155" s="119" t="s">
        <v>149</v>
      </c>
    </row>
    <row r="156" spans="2:63" s="93" customFormat="1" ht="30.75" customHeight="1">
      <c r="B156" s="94"/>
      <c r="D156" s="101" t="s">
        <v>121</v>
      </c>
      <c r="N156" s="197">
        <f>$BK$156</f>
        <v>0</v>
      </c>
      <c r="O156" s="196"/>
      <c r="P156" s="196"/>
      <c r="Q156" s="196"/>
      <c r="S156" s="94"/>
      <c r="T156" s="97"/>
      <c r="W156" s="98">
        <f>SUM($W$157:$W$174)</f>
        <v>0</v>
      </c>
      <c r="Y156" s="98">
        <f>SUM($Y$157:$Y$174)</f>
        <v>0.010728989999999999</v>
      </c>
      <c r="AA156" s="99">
        <f>SUM($AA$157:$AA$174)</f>
        <v>4.2973</v>
      </c>
      <c r="AR156" s="96" t="s">
        <v>8</v>
      </c>
      <c r="AT156" s="96" t="s">
        <v>64</v>
      </c>
      <c r="AU156" s="96" t="s">
        <v>8</v>
      </c>
      <c r="AY156" s="96" t="s">
        <v>149</v>
      </c>
      <c r="BK156" s="100">
        <f>SUM($BK$157:$BK$174)</f>
        <v>0</v>
      </c>
    </row>
    <row r="157" spans="2:63" s="6" customFormat="1" ht="27" customHeight="1">
      <c r="B157" s="20"/>
      <c r="C157" s="102" t="s">
        <v>230</v>
      </c>
      <c r="D157" s="102" t="s">
        <v>150</v>
      </c>
      <c r="E157" s="103" t="s">
        <v>231</v>
      </c>
      <c r="F157" s="180" t="s">
        <v>232</v>
      </c>
      <c r="G157" s="181"/>
      <c r="H157" s="181"/>
      <c r="I157" s="181"/>
      <c r="J157" s="105" t="s">
        <v>153</v>
      </c>
      <c r="K157" s="106">
        <v>271.62</v>
      </c>
      <c r="L157" s="182"/>
      <c r="M157" s="181"/>
      <c r="N157" s="183">
        <f>ROUND($L$157*$K$157,0)</f>
        <v>0</v>
      </c>
      <c r="O157" s="181"/>
      <c r="P157" s="181"/>
      <c r="Q157" s="181"/>
      <c r="R157" s="104" t="s">
        <v>154</v>
      </c>
      <c r="S157" s="20"/>
      <c r="T157" s="107"/>
      <c r="U157" s="108" t="s">
        <v>35</v>
      </c>
      <c r="X157" s="109">
        <v>3.95E-05</v>
      </c>
      <c r="Y157" s="109">
        <f>$X$157*$K$157</f>
        <v>0.010728989999999999</v>
      </c>
      <c r="Z157" s="109">
        <v>0</v>
      </c>
      <c r="AA157" s="110">
        <f>$Z$157*$K$157</f>
        <v>0</v>
      </c>
      <c r="AR157" s="71" t="s">
        <v>80</v>
      </c>
      <c r="AT157" s="71" t="s">
        <v>150</v>
      </c>
      <c r="AU157" s="71" t="s">
        <v>74</v>
      </c>
      <c r="AY157" s="6" t="s">
        <v>149</v>
      </c>
      <c r="BE157" s="111">
        <f>IF($U$157="základní",$N$157,0)</f>
        <v>0</v>
      </c>
      <c r="BF157" s="111">
        <f>IF($U$157="snížená",$N$157,0)</f>
        <v>0</v>
      </c>
      <c r="BG157" s="111">
        <f>IF($U$157="zákl. přenesená",$N$157,0)</f>
        <v>0</v>
      </c>
      <c r="BH157" s="111">
        <f>IF($U$157="sníž. přenesená",$N$157,0)</f>
        <v>0</v>
      </c>
      <c r="BI157" s="111">
        <f>IF($U$157="nulová",$N$157,0)</f>
        <v>0</v>
      </c>
      <c r="BJ157" s="71" t="s">
        <v>8</v>
      </c>
      <c r="BK157" s="111">
        <f>ROUND($L$157*$K$157,0)</f>
        <v>0</v>
      </c>
    </row>
    <row r="158" spans="2:51" s="6" customFormat="1" ht="15.75" customHeight="1">
      <c r="B158" s="112"/>
      <c r="E158" s="113"/>
      <c r="F158" s="184" t="s">
        <v>233</v>
      </c>
      <c r="G158" s="185"/>
      <c r="H158" s="185"/>
      <c r="I158" s="185"/>
      <c r="K158" s="115">
        <v>135.81</v>
      </c>
      <c r="S158" s="112"/>
      <c r="T158" s="116"/>
      <c r="AA158" s="117"/>
      <c r="AT158" s="114" t="s">
        <v>156</v>
      </c>
      <c r="AU158" s="114" t="s">
        <v>74</v>
      </c>
      <c r="AV158" s="114" t="s">
        <v>74</v>
      </c>
      <c r="AW158" s="114" t="s">
        <v>117</v>
      </c>
      <c r="AX158" s="114" t="s">
        <v>65</v>
      </c>
      <c r="AY158" s="114" t="s">
        <v>149</v>
      </c>
    </row>
    <row r="159" spans="2:51" s="6" customFormat="1" ht="15.75" customHeight="1">
      <c r="B159" s="112"/>
      <c r="E159" s="114"/>
      <c r="F159" s="184" t="s">
        <v>234</v>
      </c>
      <c r="G159" s="185"/>
      <c r="H159" s="185"/>
      <c r="I159" s="185"/>
      <c r="K159" s="115">
        <v>135.81</v>
      </c>
      <c r="S159" s="112"/>
      <c r="T159" s="116"/>
      <c r="AA159" s="117"/>
      <c r="AT159" s="114" t="s">
        <v>156</v>
      </c>
      <c r="AU159" s="114" t="s">
        <v>74</v>
      </c>
      <c r="AV159" s="114" t="s">
        <v>74</v>
      </c>
      <c r="AW159" s="114" t="s">
        <v>117</v>
      </c>
      <c r="AX159" s="114" t="s">
        <v>65</v>
      </c>
      <c r="AY159" s="114" t="s">
        <v>149</v>
      </c>
    </row>
    <row r="160" spans="2:51" s="6" customFormat="1" ht="15.75" customHeight="1">
      <c r="B160" s="118"/>
      <c r="E160" s="119"/>
      <c r="F160" s="186" t="s">
        <v>157</v>
      </c>
      <c r="G160" s="187"/>
      <c r="H160" s="187"/>
      <c r="I160" s="187"/>
      <c r="K160" s="120">
        <v>271.62</v>
      </c>
      <c r="S160" s="118"/>
      <c r="T160" s="121"/>
      <c r="AA160" s="122"/>
      <c r="AT160" s="119" t="s">
        <v>156</v>
      </c>
      <c r="AU160" s="119" t="s">
        <v>74</v>
      </c>
      <c r="AV160" s="119" t="s">
        <v>77</v>
      </c>
      <c r="AW160" s="119" t="s">
        <v>117</v>
      </c>
      <c r="AX160" s="119" t="s">
        <v>8</v>
      </c>
      <c r="AY160" s="119" t="s">
        <v>149</v>
      </c>
    </row>
    <row r="161" spans="2:63" s="6" customFormat="1" ht="27" customHeight="1">
      <c r="B161" s="20"/>
      <c r="C161" s="102" t="s">
        <v>9</v>
      </c>
      <c r="D161" s="102" t="s">
        <v>150</v>
      </c>
      <c r="E161" s="103" t="s">
        <v>235</v>
      </c>
      <c r="F161" s="180" t="s">
        <v>236</v>
      </c>
      <c r="G161" s="181"/>
      <c r="H161" s="181"/>
      <c r="I161" s="181"/>
      <c r="J161" s="105" t="s">
        <v>153</v>
      </c>
      <c r="K161" s="106">
        <v>22.208</v>
      </c>
      <c r="L161" s="182"/>
      <c r="M161" s="181"/>
      <c r="N161" s="183">
        <f>ROUND($L$161*$K$161,0)</f>
        <v>0</v>
      </c>
      <c r="O161" s="181"/>
      <c r="P161" s="181"/>
      <c r="Q161" s="181"/>
      <c r="R161" s="104" t="s">
        <v>154</v>
      </c>
      <c r="S161" s="20"/>
      <c r="T161" s="107"/>
      <c r="U161" s="108" t="s">
        <v>35</v>
      </c>
      <c r="X161" s="109">
        <v>0</v>
      </c>
      <c r="Y161" s="109">
        <f>$X$161*$K$161</f>
        <v>0</v>
      </c>
      <c r="Z161" s="109">
        <v>0.054</v>
      </c>
      <c r="AA161" s="110">
        <f>$Z$161*$K$161</f>
        <v>1.1992319999999999</v>
      </c>
      <c r="AR161" s="71" t="s">
        <v>80</v>
      </c>
      <c r="AT161" s="71" t="s">
        <v>150</v>
      </c>
      <c r="AU161" s="71" t="s">
        <v>74</v>
      </c>
      <c r="AY161" s="6" t="s">
        <v>149</v>
      </c>
      <c r="BE161" s="111">
        <f>IF($U$161="základní",$N$161,0)</f>
        <v>0</v>
      </c>
      <c r="BF161" s="111">
        <f>IF($U$161="snížená",$N$161,0)</f>
        <v>0</v>
      </c>
      <c r="BG161" s="111">
        <f>IF($U$161="zákl. přenesená",$N$161,0)</f>
        <v>0</v>
      </c>
      <c r="BH161" s="111">
        <f>IF($U$161="sníž. přenesená",$N$161,0)</f>
        <v>0</v>
      </c>
      <c r="BI161" s="111">
        <f>IF($U$161="nulová",$N$161,0)</f>
        <v>0</v>
      </c>
      <c r="BJ161" s="71" t="s">
        <v>8</v>
      </c>
      <c r="BK161" s="111">
        <f>ROUND($L$161*$K$161,0)</f>
        <v>0</v>
      </c>
    </row>
    <row r="162" spans="2:51" s="6" customFormat="1" ht="15.75" customHeight="1">
      <c r="B162" s="112"/>
      <c r="E162" s="113"/>
      <c r="F162" s="184" t="s">
        <v>237</v>
      </c>
      <c r="G162" s="185"/>
      <c r="H162" s="185"/>
      <c r="I162" s="185"/>
      <c r="K162" s="115">
        <v>22.208</v>
      </c>
      <c r="S162" s="112"/>
      <c r="T162" s="116"/>
      <c r="AA162" s="117"/>
      <c r="AT162" s="114" t="s">
        <v>156</v>
      </c>
      <c r="AU162" s="114" t="s">
        <v>74</v>
      </c>
      <c r="AV162" s="114" t="s">
        <v>74</v>
      </c>
      <c r="AW162" s="114" t="s">
        <v>117</v>
      </c>
      <c r="AX162" s="114" t="s">
        <v>65</v>
      </c>
      <c r="AY162" s="114" t="s">
        <v>149</v>
      </c>
    </row>
    <row r="163" spans="2:51" s="6" customFormat="1" ht="15.75" customHeight="1">
      <c r="B163" s="118"/>
      <c r="E163" s="119"/>
      <c r="F163" s="186" t="s">
        <v>157</v>
      </c>
      <c r="G163" s="187"/>
      <c r="H163" s="187"/>
      <c r="I163" s="187"/>
      <c r="K163" s="120">
        <v>22.208</v>
      </c>
      <c r="S163" s="118"/>
      <c r="T163" s="121"/>
      <c r="AA163" s="122"/>
      <c r="AT163" s="119" t="s">
        <v>156</v>
      </c>
      <c r="AU163" s="119" t="s">
        <v>74</v>
      </c>
      <c r="AV163" s="119" t="s">
        <v>77</v>
      </c>
      <c r="AW163" s="119" t="s">
        <v>117</v>
      </c>
      <c r="AX163" s="119" t="s">
        <v>8</v>
      </c>
      <c r="AY163" s="119" t="s">
        <v>149</v>
      </c>
    </row>
    <row r="164" spans="2:63" s="6" customFormat="1" ht="27" customHeight="1">
      <c r="B164" s="20"/>
      <c r="C164" s="102" t="s">
        <v>238</v>
      </c>
      <c r="D164" s="102" t="s">
        <v>150</v>
      </c>
      <c r="E164" s="103" t="s">
        <v>239</v>
      </c>
      <c r="F164" s="180" t="s">
        <v>240</v>
      </c>
      <c r="G164" s="181"/>
      <c r="H164" s="181"/>
      <c r="I164" s="181"/>
      <c r="J164" s="105" t="s">
        <v>241</v>
      </c>
      <c r="K164" s="106">
        <v>15</v>
      </c>
      <c r="L164" s="182"/>
      <c r="M164" s="181"/>
      <c r="N164" s="183">
        <f>ROUND($L$164*$K$164,0)</f>
        <v>0</v>
      </c>
      <c r="O164" s="181"/>
      <c r="P164" s="181"/>
      <c r="Q164" s="181"/>
      <c r="R164" s="104" t="s">
        <v>154</v>
      </c>
      <c r="S164" s="20"/>
      <c r="T164" s="107"/>
      <c r="U164" s="108" t="s">
        <v>35</v>
      </c>
      <c r="X164" s="109">
        <v>0</v>
      </c>
      <c r="Y164" s="109">
        <f>$X$164*$K$164</f>
        <v>0</v>
      </c>
      <c r="Z164" s="109">
        <v>0.001</v>
      </c>
      <c r="AA164" s="110">
        <f>$Z$164*$K$164</f>
        <v>0.015</v>
      </c>
      <c r="AR164" s="71" t="s">
        <v>80</v>
      </c>
      <c r="AT164" s="71" t="s">
        <v>150</v>
      </c>
      <c r="AU164" s="71" t="s">
        <v>74</v>
      </c>
      <c r="AY164" s="6" t="s">
        <v>149</v>
      </c>
      <c r="BE164" s="111">
        <f>IF($U$164="základní",$N$164,0)</f>
        <v>0</v>
      </c>
      <c r="BF164" s="111">
        <f>IF($U$164="snížená",$N$164,0)</f>
        <v>0</v>
      </c>
      <c r="BG164" s="111">
        <f>IF($U$164="zákl. přenesená",$N$164,0)</f>
        <v>0</v>
      </c>
      <c r="BH164" s="111">
        <f>IF($U$164="sníž. přenesená",$N$164,0)</f>
        <v>0</v>
      </c>
      <c r="BI164" s="111">
        <f>IF($U$164="nulová",$N$164,0)</f>
        <v>0</v>
      </c>
      <c r="BJ164" s="71" t="s">
        <v>8</v>
      </c>
      <c r="BK164" s="111">
        <f>ROUND($L$164*$K$164,0)</f>
        <v>0</v>
      </c>
    </row>
    <row r="165" spans="2:51" s="6" customFormat="1" ht="15.75" customHeight="1">
      <c r="B165" s="112"/>
      <c r="E165" s="113"/>
      <c r="F165" s="184" t="s">
        <v>242</v>
      </c>
      <c r="G165" s="185"/>
      <c r="H165" s="185"/>
      <c r="I165" s="185"/>
      <c r="K165" s="115">
        <v>15</v>
      </c>
      <c r="S165" s="112"/>
      <c r="T165" s="116"/>
      <c r="AA165" s="117"/>
      <c r="AT165" s="114" t="s">
        <v>156</v>
      </c>
      <c r="AU165" s="114" t="s">
        <v>74</v>
      </c>
      <c r="AV165" s="114" t="s">
        <v>74</v>
      </c>
      <c r="AW165" s="114" t="s">
        <v>117</v>
      </c>
      <c r="AX165" s="114" t="s">
        <v>8</v>
      </c>
      <c r="AY165" s="114" t="s">
        <v>149</v>
      </c>
    </row>
    <row r="166" spans="2:63" s="6" customFormat="1" ht="27" customHeight="1">
      <c r="B166" s="20"/>
      <c r="C166" s="102" t="s">
        <v>243</v>
      </c>
      <c r="D166" s="102" t="s">
        <v>150</v>
      </c>
      <c r="E166" s="103" t="s">
        <v>244</v>
      </c>
      <c r="F166" s="180" t="s">
        <v>245</v>
      </c>
      <c r="G166" s="181"/>
      <c r="H166" s="181"/>
      <c r="I166" s="181"/>
      <c r="J166" s="105" t="s">
        <v>153</v>
      </c>
      <c r="K166" s="106">
        <v>54.087</v>
      </c>
      <c r="L166" s="182"/>
      <c r="M166" s="181"/>
      <c r="N166" s="183">
        <f>ROUND($L$166*$K$166,0)</f>
        <v>0</v>
      </c>
      <c r="O166" s="181"/>
      <c r="P166" s="181"/>
      <c r="Q166" s="181"/>
      <c r="R166" s="104" t="s">
        <v>154</v>
      </c>
      <c r="S166" s="20"/>
      <c r="T166" s="107"/>
      <c r="U166" s="108" t="s">
        <v>35</v>
      </c>
      <c r="X166" s="109">
        <v>0</v>
      </c>
      <c r="Y166" s="109">
        <f>$X$166*$K$166</f>
        <v>0</v>
      </c>
      <c r="Z166" s="109">
        <v>0.01</v>
      </c>
      <c r="AA166" s="110">
        <f>$Z$166*$K$166</f>
        <v>0.5408700000000001</v>
      </c>
      <c r="AR166" s="71" t="s">
        <v>80</v>
      </c>
      <c r="AT166" s="71" t="s">
        <v>150</v>
      </c>
      <c r="AU166" s="71" t="s">
        <v>74</v>
      </c>
      <c r="AY166" s="6" t="s">
        <v>149</v>
      </c>
      <c r="BE166" s="111">
        <f>IF($U$166="základní",$N$166,0)</f>
        <v>0</v>
      </c>
      <c r="BF166" s="111">
        <f>IF($U$166="snížená",$N$166,0)</f>
        <v>0</v>
      </c>
      <c r="BG166" s="111">
        <f>IF($U$166="zákl. přenesená",$N$166,0)</f>
        <v>0</v>
      </c>
      <c r="BH166" s="111">
        <f>IF($U$166="sníž. přenesená",$N$166,0)</f>
        <v>0</v>
      </c>
      <c r="BI166" s="111">
        <f>IF($U$166="nulová",$N$166,0)</f>
        <v>0</v>
      </c>
      <c r="BJ166" s="71" t="s">
        <v>8</v>
      </c>
      <c r="BK166" s="111">
        <f>ROUND($L$166*$K$166,0)</f>
        <v>0</v>
      </c>
    </row>
    <row r="167" spans="2:51" s="6" customFormat="1" ht="15.75" customHeight="1">
      <c r="B167" s="112"/>
      <c r="E167" s="113"/>
      <c r="F167" s="184" t="s">
        <v>103</v>
      </c>
      <c r="G167" s="185"/>
      <c r="H167" s="185"/>
      <c r="I167" s="185"/>
      <c r="K167" s="115">
        <v>26.219</v>
      </c>
      <c r="S167" s="112"/>
      <c r="T167" s="116"/>
      <c r="AA167" s="117"/>
      <c r="AT167" s="114" t="s">
        <v>156</v>
      </c>
      <c r="AU167" s="114" t="s">
        <v>74</v>
      </c>
      <c r="AV167" s="114" t="s">
        <v>74</v>
      </c>
      <c r="AW167" s="114" t="s">
        <v>117</v>
      </c>
      <c r="AX167" s="114" t="s">
        <v>65</v>
      </c>
      <c r="AY167" s="114" t="s">
        <v>149</v>
      </c>
    </row>
    <row r="168" spans="2:51" s="6" customFormat="1" ht="15.75" customHeight="1">
      <c r="B168" s="112"/>
      <c r="E168" s="114"/>
      <c r="F168" s="184" t="s">
        <v>110</v>
      </c>
      <c r="G168" s="185"/>
      <c r="H168" s="185"/>
      <c r="I168" s="185"/>
      <c r="K168" s="115">
        <v>27.868</v>
      </c>
      <c r="S168" s="112"/>
      <c r="T168" s="116"/>
      <c r="AA168" s="117"/>
      <c r="AT168" s="114" t="s">
        <v>156</v>
      </c>
      <c r="AU168" s="114" t="s">
        <v>74</v>
      </c>
      <c r="AV168" s="114" t="s">
        <v>74</v>
      </c>
      <c r="AW168" s="114" t="s">
        <v>117</v>
      </c>
      <c r="AX168" s="114" t="s">
        <v>65</v>
      </c>
      <c r="AY168" s="114" t="s">
        <v>149</v>
      </c>
    </row>
    <row r="169" spans="2:51" s="6" customFormat="1" ht="15.75" customHeight="1">
      <c r="B169" s="118"/>
      <c r="E169" s="119"/>
      <c r="F169" s="186" t="s">
        <v>157</v>
      </c>
      <c r="G169" s="187"/>
      <c r="H169" s="187"/>
      <c r="I169" s="187"/>
      <c r="K169" s="120">
        <v>54.087</v>
      </c>
      <c r="S169" s="118"/>
      <c r="T169" s="121"/>
      <c r="AA169" s="122"/>
      <c r="AT169" s="119" t="s">
        <v>156</v>
      </c>
      <c r="AU169" s="119" t="s">
        <v>74</v>
      </c>
      <c r="AV169" s="119" t="s">
        <v>77</v>
      </c>
      <c r="AW169" s="119" t="s">
        <v>117</v>
      </c>
      <c r="AX169" s="119" t="s">
        <v>8</v>
      </c>
      <c r="AY169" s="119" t="s">
        <v>149</v>
      </c>
    </row>
    <row r="170" spans="2:63" s="6" customFormat="1" ht="27" customHeight="1">
      <c r="B170" s="20"/>
      <c r="C170" s="102" t="s">
        <v>246</v>
      </c>
      <c r="D170" s="102" t="s">
        <v>150</v>
      </c>
      <c r="E170" s="103" t="s">
        <v>247</v>
      </c>
      <c r="F170" s="180" t="s">
        <v>248</v>
      </c>
      <c r="G170" s="181"/>
      <c r="H170" s="181"/>
      <c r="I170" s="181"/>
      <c r="J170" s="105" t="s">
        <v>153</v>
      </c>
      <c r="K170" s="106">
        <v>87.662</v>
      </c>
      <c r="L170" s="182"/>
      <c r="M170" s="181"/>
      <c r="N170" s="183">
        <f>ROUND($L$170*$K$170,0)</f>
        <v>0</v>
      </c>
      <c r="O170" s="181"/>
      <c r="P170" s="181"/>
      <c r="Q170" s="181"/>
      <c r="R170" s="104" t="s">
        <v>154</v>
      </c>
      <c r="S170" s="20"/>
      <c r="T170" s="107"/>
      <c r="U170" s="108" t="s">
        <v>35</v>
      </c>
      <c r="X170" s="109">
        <v>0</v>
      </c>
      <c r="Y170" s="109">
        <f>$X$170*$K$170</f>
        <v>0</v>
      </c>
      <c r="Z170" s="109">
        <v>0.029</v>
      </c>
      <c r="AA170" s="110">
        <f>$Z$170*$K$170</f>
        <v>2.5421980000000004</v>
      </c>
      <c r="AR170" s="71" t="s">
        <v>80</v>
      </c>
      <c r="AT170" s="71" t="s">
        <v>150</v>
      </c>
      <c r="AU170" s="71" t="s">
        <v>74</v>
      </c>
      <c r="AY170" s="6" t="s">
        <v>149</v>
      </c>
      <c r="BE170" s="111">
        <f>IF($U$170="základní",$N$170,0)</f>
        <v>0</v>
      </c>
      <c r="BF170" s="111">
        <f>IF($U$170="snížená",$N$170,0)</f>
        <v>0</v>
      </c>
      <c r="BG170" s="111">
        <f>IF($U$170="zákl. přenesená",$N$170,0)</f>
        <v>0</v>
      </c>
      <c r="BH170" s="111">
        <f>IF($U$170="sníž. přenesená",$N$170,0)</f>
        <v>0</v>
      </c>
      <c r="BI170" s="111">
        <f>IF($U$170="nulová",$N$170,0)</f>
        <v>0</v>
      </c>
      <c r="BJ170" s="71" t="s">
        <v>8</v>
      </c>
      <c r="BK170" s="111">
        <f>ROUND($L$170*$K$170,0)</f>
        <v>0</v>
      </c>
    </row>
    <row r="171" spans="2:51" s="6" customFormat="1" ht="15.75" customHeight="1">
      <c r="B171" s="112"/>
      <c r="E171" s="113"/>
      <c r="F171" s="184" t="s">
        <v>95</v>
      </c>
      <c r="G171" s="185"/>
      <c r="H171" s="185"/>
      <c r="I171" s="185"/>
      <c r="K171" s="115">
        <v>11.611</v>
      </c>
      <c r="S171" s="112"/>
      <c r="T171" s="116"/>
      <c r="AA171" s="117"/>
      <c r="AT171" s="114" t="s">
        <v>156</v>
      </c>
      <c r="AU171" s="114" t="s">
        <v>74</v>
      </c>
      <c r="AV171" s="114" t="s">
        <v>74</v>
      </c>
      <c r="AW171" s="114" t="s">
        <v>117</v>
      </c>
      <c r="AX171" s="114" t="s">
        <v>65</v>
      </c>
      <c r="AY171" s="114" t="s">
        <v>149</v>
      </c>
    </row>
    <row r="172" spans="2:51" s="6" customFormat="1" ht="15.75" customHeight="1">
      <c r="B172" s="112"/>
      <c r="E172" s="114"/>
      <c r="F172" s="184" t="s">
        <v>98</v>
      </c>
      <c r="G172" s="185"/>
      <c r="H172" s="185"/>
      <c r="I172" s="185"/>
      <c r="K172" s="115">
        <v>31.407</v>
      </c>
      <c r="S172" s="112"/>
      <c r="T172" s="116"/>
      <c r="AA172" s="117"/>
      <c r="AT172" s="114" t="s">
        <v>156</v>
      </c>
      <c r="AU172" s="114" t="s">
        <v>74</v>
      </c>
      <c r="AV172" s="114" t="s">
        <v>74</v>
      </c>
      <c r="AW172" s="114" t="s">
        <v>117</v>
      </c>
      <c r="AX172" s="114" t="s">
        <v>65</v>
      </c>
      <c r="AY172" s="114" t="s">
        <v>149</v>
      </c>
    </row>
    <row r="173" spans="2:51" s="6" customFormat="1" ht="15.75" customHeight="1">
      <c r="B173" s="112"/>
      <c r="E173" s="114"/>
      <c r="F173" s="184" t="s">
        <v>106</v>
      </c>
      <c r="G173" s="185"/>
      <c r="H173" s="185"/>
      <c r="I173" s="185"/>
      <c r="K173" s="115">
        <v>44.644</v>
      </c>
      <c r="S173" s="112"/>
      <c r="T173" s="116"/>
      <c r="AA173" s="117"/>
      <c r="AT173" s="114" t="s">
        <v>156</v>
      </c>
      <c r="AU173" s="114" t="s">
        <v>74</v>
      </c>
      <c r="AV173" s="114" t="s">
        <v>74</v>
      </c>
      <c r="AW173" s="114" t="s">
        <v>117</v>
      </c>
      <c r="AX173" s="114" t="s">
        <v>65</v>
      </c>
      <c r="AY173" s="114" t="s">
        <v>149</v>
      </c>
    </row>
    <row r="174" spans="2:51" s="6" customFormat="1" ht="15.75" customHeight="1">
      <c r="B174" s="118"/>
      <c r="E174" s="119"/>
      <c r="F174" s="186" t="s">
        <v>157</v>
      </c>
      <c r="G174" s="187"/>
      <c r="H174" s="187"/>
      <c r="I174" s="187"/>
      <c r="K174" s="120">
        <v>87.662</v>
      </c>
      <c r="S174" s="118"/>
      <c r="T174" s="121"/>
      <c r="AA174" s="122"/>
      <c r="AT174" s="119" t="s">
        <v>156</v>
      </c>
      <c r="AU174" s="119" t="s">
        <v>74</v>
      </c>
      <c r="AV174" s="119" t="s">
        <v>77</v>
      </c>
      <c r="AW174" s="119" t="s">
        <v>117</v>
      </c>
      <c r="AX174" s="119" t="s">
        <v>8</v>
      </c>
      <c r="AY174" s="119" t="s">
        <v>149</v>
      </c>
    </row>
    <row r="175" spans="2:63" s="93" customFormat="1" ht="30.75" customHeight="1">
      <c r="B175" s="94"/>
      <c r="D175" s="101" t="s">
        <v>122</v>
      </c>
      <c r="N175" s="197">
        <f>$BK$175</f>
        <v>0</v>
      </c>
      <c r="O175" s="196"/>
      <c r="P175" s="196"/>
      <c r="Q175" s="196"/>
      <c r="S175" s="94"/>
      <c r="T175" s="97"/>
      <c r="W175" s="98">
        <f>SUM($W$176:$W$186)</f>
        <v>0</v>
      </c>
      <c r="Y175" s="98">
        <f>SUM($Y$176:$Y$186)</f>
        <v>0.0033435999999999995</v>
      </c>
      <c r="AA175" s="99">
        <f>SUM($AA$176:$AA$186)</f>
        <v>0</v>
      </c>
      <c r="AR175" s="96" t="s">
        <v>8</v>
      </c>
      <c r="AT175" s="96" t="s">
        <v>64</v>
      </c>
      <c r="AU175" s="96" t="s">
        <v>8</v>
      </c>
      <c r="AY175" s="96" t="s">
        <v>149</v>
      </c>
      <c r="BK175" s="100">
        <f>SUM($BK$176:$BK$186)</f>
        <v>0</v>
      </c>
    </row>
    <row r="176" spans="2:63" s="6" customFormat="1" ht="39" customHeight="1">
      <c r="B176" s="20"/>
      <c r="C176" s="102" t="s">
        <v>249</v>
      </c>
      <c r="D176" s="102" t="s">
        <v>150</v>
      </c>
      <c r="E176" s="103" t="s">
        <v>250</v>
      </c>
      <c r="F176" s="180" t="s">
        <v>251</v>
      </c>
      <c r="G176" s="181"/>
      <c r="H176" s="181"/>
      <c r="I176" s="181"/>
      <c r="J176" s="105" t="s">
        <v>153</v>
      </c>
      <c r="K176" s="106">
        <v>197.724</v>
      </c>
      <c r="L176" s="182"/>
      <c r="M176" s="181"/>
      <c r="N176" s="183">
        <f>ROUND($L$176*$K$176,0)</f>
        <v>0</v>
      </c>
      <c r="O176" s="181"/>
      <c r="P176" s="181"/>
      <c r="Q176" s="181"/>
      <c r="R176" s="104" t="s">
        <v>154</v>
      </c>
      <c r="S176" s="20"/>
      <c r="T176" s="107"/>
      <c r="U176" s="108" t="s">
        <v>35</v>
      </c>
      <c r="X176" s="109">
        <v>0</v>
      </c>
      <c r="Y176" s="109">
        <f>$X$176*$K$176</f>
        <v>0</v>
      </c>
      <c r="Z176" s="109">
        <v>0</v>
      </c>
      <c r="AA176" s="110">
        <f>$Z$176*$K$176</f>
        <v>0</v>
      </c>
      <c r="AR176" s="71" t="s">
        <v>80</v>
      </c>
      <c r="AT176" s="71" t="s">
        <v>150</v>
      </c>
      <c r="AU176" s="71" t="s">
        <v>74</v>
      </c>
      <c r="AY176" s="6" t="s">
        <v>149</v>
      </c>
      <c r="BE176" s="111">
        <f>IF($U$176="základní",$N$176,0)</f>
        <v>0</v>
      </c>
      <c r="BF176" s="111">
        <f>IF($U$176="snížená",$N$176,0)</f>
        <v>0</v>
      </c>
      <c r="BG176" s="111">
        <f>IF($U$176="zákl. přenesená",$N$176,0)</f>
        <v>0</v>
      </c>
      <c r="BH176" s="111">
        <f>IF($U$176="sníž. přenesená",$N$176,0)</f>
        <v>0</v>
      </c>
      <c r="BI176" s="111">
        <f>IF($U$176="nulová",$N$176,0)</f>
        <v>0</v>
      </c>
      <c r="BJ176" s="71" t="s">
        <v>8</v>
      </c>
      <c r="BK176" s="111">
        <f>ROUND($L$176*$K$176,0)</f>
        <v>0</v>
      </c>
    </row>
    <row r="177" spans="2:51" s="6" customFormat="1" ht="15.75" customHeight="1">
      <c r="B177" s="112"/>
      <c r="E177" s="113"/>
      <c r="F177" s="184" t="s">
        <v>252</v>
      </c>
      <c r="G177" s="185"/>
      <c r="H177" s="185"/>
      <c r="I177" s="185"/>
      <c r="K177" s="115">
        <v>197.724</v>
      </c>
      <c r="S177" s="112"/>
      <c r="T177" s="116"/>
      <c r="AA177" s="117"/>
      <c r="AT177" s="114" t="s">
        <v>156</v>
      </c>
      <c r="AU177" s="114" t="s">
        <v>74</v>
      </c>
      <c r="AV177" s="114" t="s">
        <v>74</v>
      </c>
      <c r="AW177" s="114" t="s">
        <v>117</v>
      </c>
      <c r="AX177" s="114" t="s">
        <v>65</v>
      </c>
      <c r="AY177" s="114" t="s">
        <v>149</v>
      </c>
    </row>
    <row r="178" spans="2:51" s="6" customFormat="1" ht="15.75" customHeight="1">
      <c r="B178" s="118"/>
      <c r="E178" s="119" t="s">
        <v>92</v>
      </c>
      <c r="F178" s="186" t="s">
        <v>157</v>
      </c>
      <c r="G178" s="187"/>
      <c r="H178" s="187"/>
      <c r="I178" s="187"/>
      <c r="K178" s="120">
        <v>197.724</v>
      </c>
      <c r="S178" s="118"/>
      <c r="T178" s="121"/>
      <c r="AA178" s="122"/>
      <c r="AT178" s="119" t="s">
        <v>156</v>
      </c>
      <c r="AU178" s="119" t="s">
        <v>74</v>
      </c>
      <c r="AV178" s="119" t="s">
        <v>77</v>
      </c>
      <c r="AW178" s="119" t="s">
        <v>117</v>
      </c>
      <c r="AX178" s="119" t="s">
        <v>8</v>
      </c>
      <c r="AY178" s="119" t="s">
        <v>149</v>
      </c>
    </row>
    <row r="179" spans="2:63" s="6" customFormat="1" ht="39" customHeight="1">
      <c r="B179" s="20"/>
      <c r="C179" s="102" t="s">
        <v>253</v>
      </c>
      <c r="D179" s="102" t="s">
        <v>150</v>
      </c>
      <c r="E179" s="103" t="s">
        <v>254</v>
      </c>
      <c r="F179" s="180" t="s">
        <v>255</v>
      </c>
      <c r="G179" s="181"/>
      <c r="H179" s="181"/>
      <c r="I179" s="181"/>
      <c r="J179" s="105" t="s">
        <v>153</v>
      </c>
      <c r="K179" s="106">
        <v>11863.44</v>
      </c>
      <c r="L179" s="182"/>
      <c r="M179" s="181"/>
      <c r="N179" s="183">
        <f>ROUND($L$179*$K$179,0)</f>
        <v>0</v>
      </c>
      <c r="O179" s="181"/>
      <c r="P179" s="181"/>
      <c r="Q179" s="181"/>
      <c r="R179" s="104" t="s">
        <v>154</v>
      </c>
      <c r="S179" s="20"/>
      <c r="T179" s="107"/>
      <c r="U179" s="108" t="s">
        <v>35</v>
      </c>
      <c r="X179" s="109">
        <v>0</v>
      </c>
      <c r="Y179" s="109">
        <f>$X$179*$K$179</f>
        <v>0</v>
      </c>
      <c r="Z179" s="109">
        <v>0</v>
      </c>
      <c r="AA179" s="110">
        <f>$Z$179*$K$179</f>
        <v>0</v>
      </c>
      <c r="AR179" s="71" t="s">
        <v>80</v>
      </c>
      <c r="AT179" s="71" t="s">
        <v>150</v>
      </c>
      <c r="AU179" s="71" t="s">
        <v>74</v>
      </c>
      <c r="AY179" s="6" t="s">
        <v>149</v>
      </c>
      <c r="BE179" s="111">
        <f>IF($U$179="základní",$N$179,0)</f>
        <v>0</v>
      </c>
      <c r="BF179" s="111">
        <f>IF($U$179="snížená",$N$179,0)</f>
        <v>0</v>
      </c>
      <c r="BG179" s="111">
        <f>IF($U$179="zákl. přenesená",$N$179,0)</f>
        <v>0</v>
      </c>
      <c r="BH179" s="111">
        <f>IF($U$179="sníž. přenesená",$N$179,0)</f>
        <v>0</v>
      </c>
      <c r="BI179" s="111">
        <f>IF($U$179="nulová",$N$179,0)</f>
        <v>0</v>
      </c>
      <c r="BJ179" s="71" t="s">
        <v>8</v>
      </c>
      <c r="BK179" s="111">
        <f>ROUND($L$179*$K$179,0)</f>
        <v>0</v>
      </c>
    </row>
    <row r="180" spans="2:51" s="6" customFormat="1" ht="15.75" customHeight="1">
      <c r="B180" s="112"/>
      <c r="E180" s="113"/>
      <c r="F180" s="184" t="s">
        <v>256</v>
      </c>
      <c r="G180" s="185"/>
      <c r="H180" s="185"/>
      <c r="I180" s="185"/>
      <c r="K180" s="115">
        <v>11863.44</v>
      </c>
      <c r="S180" s="112"/>
      <c r="T180" s="116"/>
      <c r="AA180" s="117"/>
      <c r="AT180" s="114" t="s">
        <v>156</v>
      </c>
      <c r="AU180" s="114" t="s">
        <v>74</v>
      </c>
      <c r="AV180" s="114" t="s">
        <v>74</v>
      </c>
      <c r="AW180" s="114" t="s">
        <v>117</v>
      </c>
      <c r="AX180" s="114" t="s">
        <v>8</v>
      </c>
      <c r="AY180" s="114" t="s">
        <v>149</v>
      </c>
    </row>
    <row r="181" spans="2:63" s="6" customFormat="1" ht="39" customHeight="1">
      <c r="B181" s="20"/>
      <c r="C181" s="102" t="s">
        <v>7</v>
      </c>
      <c r="D181" s="102" t="s">
        <v>150</v>
      </c>
      <c r="E181" s="103" t="s">
        <v>257</v>
      </c>
      <c r="F181" s="180" t="s">
        <v>258</v>
      </c>
      <c r="G181" s="181"/>
      <c r="H181" s="181"/>
      <c r="I181" s="181"/>
      <c r="J181" s="105" t="s">
        <v>153</v>
      </c>
      <c r="K181" s="106">
        <v>197.724</v>
      </c>
      <c r="L181" s="182"/>
      <c r="M181" s="181"/>
      <c r="N181" s="183">
        <f>ROUND($L$181*$K$181,0)</f>
        <v>0</v>
      </c>
      <c r="O181" s="181"/>
      <c r="P181" s="181"/>
      <c r="Q181" s="181"/>
      <c r="R181" s="104" t="s">
        <v>154</v>
      </c>
      <c r="S181" s="20"/>
      <c r="T181" s="107"/>
      <c r="U181" s="108" t="s">
        <v>35</v>
      </c>
      <c r="X181" s="109">
        <v>0</v>
      </c>
      <c r="Y181" s="109">
        <f>$X$181*$K$181</f>
        <v>0</v>
      </c>
      <c r="Z181" s="109">
        <v>0</v>
      </c>
      <c r="AA181" s="110">
        <f>$Z$181*$K$181</f>
        <v>0</v>
      </c>
      <c r="AR181" s="71" t="s">
        <v>80</v>
      </c>
      <c r="AT181" s="71" t="s">
        <v>150</v>
      </c>
      <c r="AU181" s="71" t="s">
        <v>74</v>
      </c>
      <c r="AY181" s="6" t="s">
        <v>149</v>
      </c>
      <c r="BE181" s="111">
        <f>IF($U$181="základní",$N$181,0)</f>
        <v>0</v>
      </c>
      <c r="BF181" s="111">
        <f>IF($U$181="snížená",$N$181,0)</f>
        <v>0</v>
      </c>
      <c r="BG181" s="111">
        <f>IF($U$181="zákl. přenesená",$N$181,0)</f>
        <v>0</v>
      </c>
      <c r="BH181" s="111">
        <f>IF($U$181="sníž. přenesená",$N$181,0)</f>
        <v>0</v>
      </c>
      <c r="BI181" s="111">
        <f>IF($U$181="nulová",$N$181,0)</f>
        <v>0</v>
      </c>
      <c r="BJ181" s="71" t="s">
        <v>8</v>
      </c>
      <c r="BK181" s="111">
        <f>ROUND($L$181*$K$181,0)</f>
        <v>0</v>
      </c>
    </row>
    <row r="182" spans="2:51" s="6" customFormat="1" ht="15.75" customHeight="1">
      <c r="B182" s="112"/>
      <c r="E182" s="113"/>
      <c r="F182" s="184" t="s">
        <v>92</v>
      </c>
      <c r="G182" s="185"/>
      <c r="H182" s="185"/>
      <c r="I182" s="185"/>
      <c r="K182" s="115">
        <v>197.724</v>
      </c>
      <c r="S182" s="112"/>
      <c r="T182" s="116"/>
      <c r="AA182" s="117"/>
      <c r="AT182" s="114" t="s">
        <v>156</v>
      </c>
      <c r="AU182" s="114" t="s">
        <v>74</v>
      </c>
      <c r="AV182" s="114" t="s">
        <v>74</v>
      </c>
      <c r="AW182" s="114" t="s">
        <v>117</v>
      </c>
      <c r="AX182" s="114" t="s">
        <v>8</v>
      </c>
      <c r="AY182" s="114" t="s">
        <v>149</v>
      </c>
    </row>
    <row r="183" spans="2:63" s="6" customFormat="1" ht="39" customHeight="1">
      <c r="B183" s="20"/>
      <c r="C183" s="102" t="s">
        <v>259</v>
      </c>
      <c r="D183" s="102" t="s">
        <v>150</v>
      </c>
      <c r="E183" s="103" t="s">
        <v>260</v>
      </c>
      <c r="F183" s="180" t="s">
        <v>261</v>
      </c>
      <c r="G183" s="181"/>
      <c r="H183" s="181"/>
      <c r="I183" s="181"/>
      <c r="J183" s="105" t="s">
        <v>153</v>
      </c>
      <c r="K183" s="106">
        <v>25.72</v>
      </c>
      <c r="L183" s="182"/>
      <c r="M183" s="181"/>
      <c r="N183" s="183">
        <f>ROUND($L$183*$K$183,0)</f>
        <v>0</v>
      </c>
      <c r="O183" s="181"/>
      <c r="P183" s="181"/>
      <c r="Q183" s="181"/>
      <c r="R183" s="104" t="s">
        <v>154</v>
      </c>
      <c r="S183" s="20"/>
      <c r="T183" s="107"/>
      <c r="U183" s="108" t="s">
        <v>35</v>
      </c>
      <c r="X183" s="109">
        <v>0.00013</v>
      </c>
      <c r="Y183" s="109">
        <f>$X$183*$K$183</f>
        <v>0.0033435999999999995</v>
      </c>
      <c r="Z183" s="109">
        <v>0</v>
      </c>
      <c r="AA183" s="110">
        <f>$Z$183*$K$183</f>
        <v>0</v>
      </c>
      <c r="AR183" s="71" t="s">
        <v>80</v>
      </c>
      <c r="AT183" s="71" t="s">
        <v>150</v>
      </c>
      <c r="AU183" s="71" t="s">
        <v>74</v>
      </c>
      <c r="AY183" s="6" t="s">
        <v>149</v>
      </c>
      <c r="BE183" s="111">
        <f>IF($U$183="základní",$N$183,0)</f>
        <v>0</v>
      </c>
      <c r="BF183" s="111">
        <f>IF($U$183="snížená",$N$183,0)</f>
        <v>0</v>
      </c>
      <c r="BG183" s="111">
        <f>IF($U$183="zákl. přenesená",$N$183,0)</f>
        <v>0</v>
      </c>
      <c r="BH183" s="111">
        <f>IF($U$183="sníž. přenesená",$N$183,0)</f>
        <v>0</v>
      </c>
      <c r="BI183" s="111">
        <f>IF($U$183="nulová",$N$183,0)</f>
        <v>0</v>
      </c>
      <c r="BJ183" s="71" t="s">
        <v>8</v>
      </c>
      <c r="BK183" s="111">
        <f>ROUND($L$183*$K$183,0)</f>
        <v>0</v>
      </c>
    </row>
    <row r="184" spans="2:51" s="6" customFormat="1" ht="15.75" customHeight="1">
      <c r="B184" s="112"/>
      <c r="E184" s="113"/>
      <c r="F184" s="184" t="s">
        <v>262</v>
      </c>
      <c r="G184" s="185"/>
      <c r="H184" s="185"/>
      <c r="I184" s="185"/>
      <c r="K184" s="115">
        <v>12.6</v>
      </c>
      <c r="S184" s="112"/>
      <c r="T184" s="116"/>
      <c r="AA184" s="117"/>
      <c r="AT184" s="114" t="s">
        <v>156</v>
      </c>
      <c r="AU184" s="114" t="s">
        <v>74</v>
      </c>
      <c r="AV184" s="114" t="s">
        <v>74</v>
      </c>
      <c r="AW184" s="114" t="s">
        <v>117</v>
      </c>
      <c r="AX184" s="114" t="s">
        <v>65</v>
      </c>
      <c r="AY184" s="114" t="s">
        <v>149</v>
      </c>
    </row>
    <row r="185" spans="2:51" s="6" customFormat="1" ht="15.75" customHeight="1">
      <c r="B185" s="112"/>
      <c r="E185" s="114"/>
      <c r="F185" s="184" t="s">
        <v>263</v>
      </c>
      <c r="G185" s="185"/>
      <c r="H185" s="185"/>
      <c r="I185" s="185"/>
      <c r="K185" s="115">
        <v>13.12</v>
      </c>
      <c r="S185" s="112"/>
      <c r="T185" s="116"/>
      <c r="AA185" s="117"/>
      <c r="AT185" s="114" t="s">
        <v>156</v>
      </c>
      <c r="AU185" s="114" t="s">
        <v>74</v>
      </c>
      <c r="AV185" s="114" t="s">
        <v>74</v>
      </c>
      <c r="AW185" s="114" t="s">
        <v>117</v>
      </c>
      <c r="AX185" s="114" t="s">
        <v>65</v>
      </c>
      <c r="AY185" s="114" t="s">
        <v>149</v>
      </c>
    </row>
    <row r="186" spans="2:51" s="6" customFormat="1" ht="15.75" customHeight="1">
      <c r="B186" s="118"/>
      <c r="E186" s="119"/>
      <c r="F186" s="186" t="s">
        <v>157</v>
      </c>
      <c r="G186" s="187"/>
      <c r="H186" s="187"/>
      <c r="I186" s="187"/>
      <c r="K186" s="120">
        <v>25.72</v>
      </c>
      <c r="S186" s="118"/>
      <c r="T186" s="121"/>
      <c r="AA186" s="122"/>
      <c r="AT186" s="119" t="s">
        <v>156</v>
      </c>
      <c r="AU186" s="119" t="s">
        <v>74</v>
      </c>
      <c r="AV186" s="119" t="s">
        <v>77</v>
      </c>
      <c r="AW186" s="119" t="s">
        <v>117</v>
      </c>
      <c r="AX186" s="119" t="s">
        <v>8</v>
      </c>
      <c r="AY186" s="119" t="s">
        <v>149</v>
      </c>
    </row>
    <row r="187" spans="2:63" s="93" customFormat="1" ht="30.75" customHeight="1">
      <c r="B187" s="94"/>
      <c r="D187" s="101" t="s">
        <v>123</v>
      </c>
      <c r="N187" s="197">
        <f>$BK$187</f>
        <v>0</v>
      </c>
      <c r="O187" s="196"/>
      <c r="P187" s="196"/>
      <c r="Q187" s="196"/>
      <c r="S187" s="94"/>
      <c r="T187" s="97"/>
      <c r="W187" s="98">
        <f>SUM($W$188:$W$195)</f>
        <v>0</v>
      </c>
      <c r="Y187" s="98">
        <f>SUM($Y$188:$Y$195)</f>
        <v>0</v>
      </c>
      <c r="AA187" s="99">
        <f>SUM($AA$188:$AA$195)</f>
        <v>0</v>
      </c>
      <c r="AR187" s="96" t="s">
        <v>8</v>
      </c>
      <c r="AT187" s="96" t="s">
        <v>64</v>
      </c>
      <c r="AU187" s="96" t="s">
        <v>8</v>
      </c>
      <c r="AY187" s="96" t="s">
        <v>149</v>
      </c>
      <c r="BK187" s="100">
        <f>SUM($BK$188:$BK$195)</f>
        <v>0</v>
      </c>
    </row>
    <row r="188" spans="2:63" s="6" customFormat="1" ht="39" customHeight="1">
      <c r="B188" s="20"/>
      <c r="C188" s="102" t="s">
        <v>264</v>
      </c>
      <c r="D188" s="102" t="s">
        <v>150</v>
      </c>
      <c r="E188" s="103" t="s">
        <v>265</v>
      </c>
      <c r="F188" s="180" t="s">
        <v>266</v>
      </c>
      <c r="G188" s="181"/>
      <c r="H188" s="181"/>
      <c r="I188" s="181"/>
      <c r="J188" s="105" t="s">
        <v>267</v>
      </c>
      <c r="K188" s="106">
        <v>8.304</v>
      </c>
      <c r="L188" s="182"/>
      <c r="M188" s="181"/>
      <c r="N188" s="183">
        <f>ROUND($L$188*$K$188,0)</f>
        <v>0</v>
      </c>
      <c r="O188" s="181"/>
      <c r="P188" s="181"/>
      <c r="Q188" s="181"/>
      <c r="R188" s="104" t="s">
        <v>154</v>
      </c>
      <c r="S188" s="20"/>
      <c r="T188" s="107"/>
      <c r="U188" s="108" t="s">
        <v>35</v>
      </c>
      <c r="X188" s="109">
        <v>0</v>
      </c>
      <c r="Y188" s="109">
        <f>$X$188*$K$188</f>
        <v>0</v>
      </c>
      <c r="Z188" s="109">
        <v>0</v>
      </c>
      <c r="AA188" s="110">
        <f>$Z$188*$K$188</f>
        <v>0</v>
      </c>
      <c r="AR188" s="71" t="s">
        <v>80</v>
      </c>
      <c r="AT188" s="71" t="s">
        <v>150</v>
      </c>
      <c r="AU188" s="71" t="s">
        <v>74</v>
      </c>
      <c r="AY188" s="6" t="s">
        <v>149</v>
      </c>
      <c r="BE188" s="111">
        <f>IF($U$188="základní",$N$188,0)</f>
        <v>0</v>
      </c>
      <c r="BF188" s="111">
        <f>IF($U$188="snížená",$N$188,0)</f>
        <v>0</v>
      </c>
      <c r="BG188" s="111">
        <f>IF($U$188="zákl. přenesená",$N$188,0)</f>
        <v>0</v>
      </c>
      <c r="BH188" s="111">
        <f>IF($U$188="sníž. přenesená",$N$188,0)</f>
        <v>0</v>
      </c>
      <c r="BI188" s="111">
        <f>IF($U$188="nulová",$N$188,0)</f>
        <v>0</v>
      </c>
      <c r="BJ188" s="71" t="s">
        <v>8</v>
      </c>
      <c r="BK188" s="111">
        <f>ROUND($L$188*$K$188,0)</f>
        <v>0</v>
      </c>
    </row>
    <row r="189" spans="2:63" s="6" customFormat="1" ht="27" customHeight="1">
      <c r="B189" s="20"/>
      <c r="C189" s="105" t="s">
        <v>268</v>
      </c>
      <c r="D189" s="105" t="s">
        <v>150</v>
      </c>
      <c r="E189" s="103" t="s">
        <v>269</v>
      </c>
      <c r="F189" s="180" t="s">
        <v>270</v>
      </c>
      <c r="G189" s="181"/>
      <c r="H189" s="181"/>
      <c r="I189" s="181"/>
      <c r="J189" s="105" t="s">
        <v>267</v>
      </c>
      <c r="K189" s="106">
        <v>8.304</v>
      </c>
      <c r="L189" s="182"/>
      <c r="M189" s="181"/>
      <c r="N189" s="183">
        <f>ROUND($L$189*$K$189,0)</f>
        <v>0</v>
      </c>
      <c r="O189" s="181"/>
      <c r="P189" s="181"/>
      <c r="Q189" s="181"/>
      <c r="R189" s="104" t="s">
        <v>154</v>
      </c>
      <c r="S189" s="20"/>
      <c r="T189" s="107"/>
      <c r="U189" s="108" t="s">
        <v>35</v>
      </c>
      <c r="X189" s="109">
        <v>0</v>
      </c>
      <c r="Y189" s="109">
        <f>$X$189*$K$189</f>
        <v>0</v>
      </c>
      <c r="Z189" s="109">
        <v>0</v>
      </c>
      <c r="AA189" s="110">
        <f>$Z$189*$K$189</f>
        <v>0</v>
      </c>
      <c r="AR189" s="71" t="s">
        <v>80</v>
      </c>
      <c r="AT189" s="71" t="s">
        <v>150</v>
      </c>
      <c r="AU189" s="71" t="s">
        <v>74</v>
      </c>
      <c r="AY189" s="71" t="s">
        <v>149</v>
      </c>
      <c r="BE189" s="111">
        <f>IF($U$189="základní",$N$189,0)</f>
        <v>0</v>
      </c>
      <c r="BF189" s="111">
        <f>IF($U$189="snížená",$N$189,0)</f>
        <v>0</v>
      </c>
      <c r="BG189" s="111">
        <f>IF($U$189="zákl. přenesená",$N$189,0)</f>
        <v>0</v>
      </c>
      <c r="BH189" s="111">
        <f>IF($U$189="sníž. přenesená",$N$189,0)</f>
        <v>0</v>
      </c>
      <c r="BI189" s="111">
        <f>IF($U$189="nulová",$N$189,0)</f>
        <v>0</v>
      </c>
      <c r="BJ189" s="71" t="s">
        <v>8</v>
      </c>
      <c r="BK189" s="111">
        <f>ROUND($L$189*$K$189,0)</f>
        <v>0</v>
      </c>
    </row>
    <row r="190" spans="2:63" s="6" customFormat="1" ht="27" customHeight="1">
      <c r="B190" s="20"/>
      <c r="C190" s="105" t="s">
        <v>271</v>
      </c>
      <c r="D190" s="105" t="s">
        <v>150</v>
      </c>
      <c r="E190" s="103" t="s">
        <v>272</v>
      </c>
      <c r="F190" s="180" t="s">
        <v>273</v>
      </c>
      <c r="G190" s="181"/>
      <c r="H190" s="181"/>
      <c r="I190" s="181"/>
      <c r="J190" s="105" t="s">
        <v>267</v>
      </c>
      <c r="K190" s="106">
        <v>83.04</v>
      </c>
      <c r="L190" s="182"/>
      <c r="M190" s="181"/>
      <c r="N190" s="183">
        <f>ROUND($L$190*$K$190,0)</f>
        <v>0</v>
      </c>
      <c r="O190" s="181"/>
      <c r="P190" s="181"/>
      <c r="Q190" s="181"/>
      <c r="R190" s="104" t="s">
        <v>154</v>
      </c>
      <c r="S190" s="20"/>
      <c r="T190" s="107"/>
      <c r="U190" s="108" t="s">
        <v>35</v>
      </c>
      <c r="X190" s="109">
        <v>0</v>
      </c>
      <c r="Y190" s="109">
        <f>$X$190*$K$190</f>
        <v>0</v>
      </c>
      <c r="Z190" s="109">
        <v>0</v>
      </c>
      <c r="AA190" s="110">
        <f>$Z$190*$K$190</f>
        <v>0</v>
      </c>
      <c r="AR190" s="71" t="s">
        <v>80</v>
      </c>
      <c r="AT190" s="71" t="s">
        <v>150</v>
      </c>
      <c r="AU190" s="71" t="s">
        <v>74</v>
      </c>
      <c r="AY190" s="71" t="s">
        <v>149</v>
      </c>
      <c r="BE190" s="111">
        <f>IF($U$190="základní",$N$190,0)</f>
        <v>0</v>
      </c>
      <c r="BF190" s="111">
        <f>IF($U$190="snížená",$N$190,0)</f>
        <v>0</v>
      </c>
      <c r="BG190" s="111">
        <f>IF($U$190="zákl. přenesená",$N$190,0)</f>
        <v>0</v>
      </c>
      <c r="BH190" s="111">
        <f>IF($U$190="sníž. přenesená",$N$190,0)</f>
        <v>0</v>
      </c>
      <c r="BI190" s="111">
        <f>IF($U$190="nulová",$N$190,0)</f>
        <v>0</v>
      </c>
      <c r="BJ190" s="71" t="s">
        <v>8</v>
      </c>
      <c r="BK190" s="111">
        <f>ROUND($L$190*$K$190,0)</f>
        <v>0</v>
      </c>
    </row>
    <row r="191" spans="2:51" s="6" customFormat="1" ht="15.75" customHeight="1">
      <c r="B191" s="112"/>
      <c r="F191" s="184" t="s">
        <v>274</v>
      </c>
      <c r="G191" s="185"/>
      <c r="H191" s="185"/>
      <c r="I191" s="185"/>
      <c r="K191" s="115">
        <v>83.04</v>
      </c>
      <c r="S191" s="112"/>
      <c r="T191" s="116"/>
      <c r="AA191" s="117"/>
      <c r="AT191" s="114" t="s">
        <v>156</v>
      </c>
      <c r="AU191" s="114" t="s">
        <v>74</v>
      </c>
      <c r="AV191" s="114" t="s">
        <v>74</v>
      </c>
      <c r="AW191" s="114" t="s">
        <v>65</v>
      </c>
      <c r="AX191" s="114" t="s">
        <v>8</v>
      </c>
      <c r="AY191" s="114" t="s">
        <v>149</v>
      </c>
    </row>
    <row r="192" spans="2:63" s="6" customFormat="1" ht="27" customHeight="1">
      <c r="B192" s="20"/>
      <c r="C192" s="102" t="s">
        <v>275</v>
      </c>
      <c r="D192" s="102" t="s">
        <v>150</v>
      </c>
      <c r="E192" s="103" t="s">
        <v>276</v>
      </c>
      <c r="F192" s="180" t="s">
        <v>277</v>
      </c>
      <c r="G192" s="181"/>
      <c r="H192" s="181"/>
      <c r="I192" s="181"/>
      <c r="J192" s="105" t="s">
        <v>267</v>
      </c>
      <c r="K192" s="106">
        <v>6.741</v>
      </c>
      <c r="L192" s="182"/>
      <c r="M192" s="181"/>
      <c r="N192" s="183">
        <f>ROUND($L$192*$K$192,0)</f>
        <v>0</v>
      </c>
      <c r="O192" s="181"/>
      <c r="P192" s="181"/>
      <c r="Q192" s="181"/>
      <c r="R192" s="104" t="s">
        <v>154</v>
      </c>
      <c r="S192" s="20"/>
      <c r="T192" s="107"/>
      <c r="U192" s="108" t="s">
        <v>35</v>
      </c>
      <c r="X192" s="109">
        <v>0</v>
      </c>
      <c r="Y192" s="109">
        <f>$X$192*$K$192</f>
        <v>0</v>
      </c>
      <c r="Z192" s="109">
        <v>0</v>
      </c>
      <c r="AA192" s="110">
        <f>$Z$192*$K$192</f>
        <v>0</v>
      </c>
      <c r="AR192" s="71" t="s">
        <v>80</v>
      </c>
      <c r="AT192" s="71" t="s">
        <v>150</v>
      </c>
      <c r="AU192" s="71" t="s">
        <v>74</v>
      </c>
      <c r="AY192" s="6" t="s">
        <v>149</v>
      </c>
      <c r="BE192" s="111">
        <f>IF($U$192="základní",$N$192,0)</f>
        <v>0</v>
      </c>
      <c r="BF192" s="111">
        <f>IF($U$192="snížená",$N$192,0)</f>
        <v>0</v>
      </c>
      <c r="BG192" s="111">
        <f>IF($U$192="zákl. přenesená",$N$192,0)</f>
        <v>0</v>
      </c>
      <c r="BH192" s="111">
        <f>IF($U$192="sníž. přenesená",$N$192,0)</f>
        <v>0</v>
      </c>
      <c r="BI192" s="111">
        <f>IF($U$192="nulová",$N$192,0)</f>
        <v>0</v>
      </c>
      <c r="BJ192" s="71" t="s">
        <v>8</v>
      </c>
      <c r="BK192" s="111">
        <f>ROUND($L$192*$K$192,0)</f>
        <v>0</v>
      </c>
    </row>
    <row r="193" spans="2:63" s="6" customFormat="1" ht="27" customHeight="1">
      <c r="B193" s="20"/>
      <c r="C193" s="105" t="s">
        <v>278</v>
      </c>
      <c r="D193" s="105" t="s">
        <v>150</v>
      </c>
      <c r="E193" s="103" t="s">
        <v>279</v>
      </c>
      <c r="F193" s="180" t="s">
        <v>280</v>
      </c>
      <c r="G193" s="181"/>
      <c r="H193" s="181"/>
      <c r="I193" s="181"/>
      <c r="J193" s="105" t="s">
        <v>267</v>
      </c>
      <c r="K193" s="106">
        <v>0.248</v>
      </c>
      <c r="L193" s="182"/>
      <c r="M193" s="181"/>
      <c r="N193" s="183">
        <f>ROUND($L$193*$K$193,0)</f>
        <v>0</v>
      </c>
      <c r="O193" s="181"/>
      <c r="P193" s="181"/>
      <c r="Q193" s="181"/>
      <c r="R193" s="104"/>
      <c r="S193" s="20"/>
      <c r="T193" s="107"/>
      <c r="U193" s="108" t="s">
        <v>35</v>
      </c>
      <c r="X193" s="109">
        <v>0</v>
      </c>
      <c r="Y193" s="109">
        <f>$X$193*$K$193</f>
        <v>0</v>
      </c>
      <c r="Z193" s="109">
        <v>0</v>
      </c>
      <c r="AA193" s="110">
        <f>$Z$193*$K$193</f>
        <v>0</v>
      </c>
      <c r="AR193" s="71" t="s">
        <v>80</v>
      </c>
      <c r="AT193" s="71" t="s">
        <v>150</v>
      </c>
      <c r="AU193" s="71" t="s">
        <v>74</v>
      </c>
      <c r="AY193" s="71" t="s">
        <v>149</v>
      </c>
      <c r="BE193" s="111">
        <f>IF($U$193="základní",$N$193,0)</f>
        <v>0</v>
      </c>
      <c r="BF193" s="111">
        <f>IF($U$193="snížená",$N$193,0)</f>
        <v>0</v>
      </c>
      <c r="BG193" s="111">
        <f>IF($U$193="zákl. přenesená",$N$193,0)</f>
        <v>0</v>
      </c>
      <c r="BH193" s="111">
        <f>IF($U$193="sníž. přenesená",$N$193,0)</f>
        <v>0</v>
      </c>
      <c r="BI193" s="111">
        <f>IF($U$193="nulová",$N$193,0)</f>
        <v>0</v>
      </c>
      <c r="BJ193" s="71" t="s">
        <v>8</v>
      </c>
      <c r="BK193" s="111">
        <f>ROUND($L$193*$K$193,0)</f>
        <v>0</v>
      </c>
    </row>
    <row r="194" spans="2:63" s="6" customFormat="1" ht="27" customHeight="1">
      <c r="B194" s="20"/>
      <c r="C194" s="105" t="s">
        <v>281</v>
      </c>
      <c r="D194" s="105" t="s">
        <v>150</v>
      </c>
      <c r="E194" s="103" t="s">
        <v>282</v>
      </c>
      <c r="F194" s="180" t="s">
        <v>283</v>
      </c>
      <c r="G194" s="181"/>
      <c r="H194" s="181"/>
      <c r="I194" s="181"/>
      <c r="J194" s="105" t="s">
        <v>267</v>
      </c>
      <c r="K194" s="106">
        <v>1.315</v>
      </c>
      <c r="L194" s="182"/>
      <c r="M194" s="181"/>
      <c r="N194" s="183">
        <f>ROUND($L$194*$K$194,0)</f>
        <v>0</v>
      </c>
      <c r="O194" s="181"/>
      <c r="P194" s="181"/>
      <c r="Q194" s="181"/>
      <c r="R194" s="104" t="s">
        <v>154</v>
      </c>
      <c r="S194" s="20"/>
      <c r="T194" s="107"/>
      <c r="U194" s="108" t="s">
        <v>35</v>
      </c>
      <c r="X194" s="109">
        <v>0</v>
      </c>
      <c r="Y194" s="109">
        <f>$X$194*$K$194</f>
        <v>0</v>
      </c>
      <c r="Z194" s="109">
        <v>0</v>
      </c>
      <c r="AA194" s="110">
        <f>$Z$194*$K$194</f>
        <v>0</v>
      </c>
      <c r="AR194" s="71" t="s">
        <v>80</v>
      </c>
      <c r="AT194" s="71" t="s">
        <v>150</v>
      </c>
      <c r="AU194" s="71" t="s">
        <v>74</v>
      </c>
      <c r="AY194" s="71" t="s">
        <v>149</v>
      </c>
      <c r="BE194" s="111">
        <f>IF($U$194="základní",$N$194,0)</f>
        <v>0</v>
      </c>
      <c r="BF194" s="111">
        <f>IF($U$194="snížená",$N$194,0)</f>
        <v>0</v>
      </c>
      <c r="BG194" s="111">
        <f>IF($U$194="zákl. přenesená",$N$194,0)</f>
        <v>0</v>
      </c>
      <c r="BH194" s="111">
        <f>IF($U$194="sníž. přenesená",$N$194,0)</f>
        <v>0</v>
      </c>
      <c r="BI194" s="111">
        <f>IF($U$194="nulová",$N$194,0)</f>
        <v>0</v>
      </c>
      <c r="BJ194" s="71" t="s">
        <v>8</v>
      </c>
      <c r="BK194" s="111">
        <f>ROUND($L$194*$K$194,0)</f>
        <v>0</v>
      </c>
    </row>
    <row r="195" spans="2:63" s="6" customFormat="1" ht="27" customHeight="1">
      <c r="B195" s="20"/>
      <c r="C195" s="105" t="s">
        <v>284</v>
      </c>
      <c r="D195" s="105" t="s">
        <v>150</v>
      </c>
      <c r="E195" s="103" t="s">
        <v>285</v>
      </c>
      <c r="F195" s="180" t="s">
        <v>286</v>
      </c>
      <c r="G195" s="181"/>
      <c r="H195" s="181"/>
      <c r="I195" s="181"/>
      <c r="J195" s="105" t="s">
        <v>267</v>
      </c>
      <c r="K195" s="106">
        <v>13.174</v>
      </c>
      <c r="L195" s="182"/>
      <c r="M195" s="181"/>
      <c r="N195" s="183">
        <f>ROUND($L$195*$K$195,0)</f>
        <v>0</v>
      </c>
      <c r="O195" s="181"/>
      <c r="P195" s="181"/>
      <c r="Q195" s="181"/>
      <c r="R195" s="104" t="s">
        <v>154</v>
      </c>
      <c r="S195" s="20"/>
      <c r="T195" s="107"/>
      <c r="U195" s="108" t="s">
        <v>35</v>
      </c>
      <c r="X195" s="109">
        <v>0</v>
      </c>
      <c r="Y195" s="109">
        <f>$X$195*$K$195</f>
        <v>0</v>
      </c>
      <c r="Z195" s="109">
        <v>0</v>
      </c>
      <c r="AA195" s="110">
        <f>$Z$195*$K$195</f>
        <v>0</v>
      </c>
      <c r="AR195" s="71" t="s">
        <v>80</v>
      </c>
      <c r="AT195" s="71" t="s">
        <v>150</v>
      </c>
      <c r="AU195" s="71" t="s">
        <v>74</v>
      </c>
      <c r="AY195" s="71" t="s">
        <v>149</v>
      </c>
      <c r="BE195" s="111">
        <f>IF($U$195="základní",$N$195,0)</f>
        <v>0</v>
      </c>
      <c r="BF195" s="111">
        <f>IF($U$195="snížená",$N$195,0)</f>
        <v>0</v>
      </c>
      <c r="BG195" s="111">
        <f>IF($U$195="zákl. přenesená",$N$195,0)</f>
        <v>0</v>
      </c>
      <c r="BH195" s="111">
        <f>IF($U$195="sníž. přenesená",$N$195,0)</f>
        <v>0</v>
      </c>
      <c r="BI195" s="111">
        <f>IF($U$195="nulová",$N$195,0)</f>
        <v>0</v>
      </c>
      <c r="BJ195" s="71" t="s">
        <v>8</v>
      </c>
      <c r="BK195" s="111">
        <f>ROUND($L$195*$K$195,0)</f>
        <v>0</v>
      </c>
    </row>
    <row r="196" spans="2:63" s="93" customFormat="1" ht="37.5" customHeight="1">
      <c r="B196" s="94"/>
      <c r="D196" s="95" t="s">
        <v>124</v>
      </c>
      <c r="N196" s="195">
        <f>$BK$196</f>
        <v>0</v>
      </c>
      <c r="O196" s="196"/>
      <c r="P196" s="196"/>
      <c r="Q196" s="196"/>
      <c r="S196" s="94"/>
      <c r="T196" s="97"/>
      <c r="W196" s="98">
        <f>$W$197+$W$199+$W$203+$W$236+$W$252+$W$259+$W$266+$W$269+$W$275</f>
        <v>0</v>
      </c>
      <c r="Y196" s="98">
        <f>$Y$197+$Y$199+$Y$203+$Y$236+$Y$252+$Y$259+$Y$266+$Y$269+$Y$275</f>
        <v>0.9574227333487999</v>
      </c>
      <c r="AA196" s="99">
        <f>$AA$197+$AA$199+$AA$203+$AA$236+$AA$252+$AA$259+$AA$266+$AA$269+$AA$275</f>
        <v>0.36367700000000003</v>
      </c>
      <c r="AR196" s="96" t="s">
        <v>74</v>
      </c>
      <c r="AT196" s="96" t="s">
        <v>64</v>
      </c>
      <c r="AU196" s="96" t="s">
        <v>65</v>
      </c>
      <c r="AY196" s="96" t="s">
        <v>149</v>
      </c>
      <c r="BK196" s="100">
        <f>$BK$197+$BK$199+$BK$203+$BK$236+$BK$252+$BK$259+$BK$266+$BK$269+$BK$275</f>
        <v>0</v>
      </c>
    </row>
    <row r="197" spans="2:63" s="93" customFormat="1" ht="21" customHeight="1">
      <c r="B197" s="94"/>
      <c r="D197" s="101" t="s">
        <v>125</v>
      </c>
      <c r="N197" s="197">
        <f>$BK$197</f>
        <v>0</v>
      </c>
      <c r="O197" s="196"/>
      <c r="P197" s="196"/>
      <c r="Q197" s="196"/>
      <c r="S197" s="94"/>
      <c r="T197" s="97"/>
      <c r="W197" s="98">
        <f>$W$198</f>
        <v>0</v>
      </c>
      <c r="Y197" s="98">
        <f>$Y$198</f>
        <v>0.0136</v>
      </c>
      <c r="AA197" s="99">
        <f>$AA$198</f>
        <v>0</v>
      </c>
      <c r="AR197" s="96" t="s">
        <v>74</v>
      </c>
      <c r="AT197" s="96" t="s">
        <v>64</v>
      </c>
      <c r="AU197" s="96" t="s">
        <v>8</v>
      </c>
      <c r="AY197" s="96" t="s">
        <v>149</v>
      </c>
      <c r="BK197" s="100">
        <f>$BK$198</f>
        <v>0</v>
      </c>
    </row>
    <row r="198" spans="2:63" s="6" customFormat="1" ht="15.75" customHeight="1">
      <c r="B198" s="20"/>
      <c r="C198" s="105" t="s">
        <v>287</v>
      </c>
      <c r="D198" s="105" t="s">
        <v>150</v>
      </c>
      <c r="E198" s="103" t="s">
        <v>288</v>
      </c>
      <c r="F198" s="180" t="s">
        <v>289</v>
      </c>
      <c r="G198" s="181"/>
      <c r="H198" s="181"/>
      <c r="I198" s="181"/>
      <c r="J198" s="105" t="s">
        <v>290</v>
      </c>
      <c r="K198" s="106">
        <v>1</v>
      </c>
      <c r="L198" s="182"/>
      <c r="M198" s="181"/>
      <c r="N198" s="183">
        <f>ROUND($L$198*$K$198,0)</f>
        <v>0</v>
      </c>
      <c r="O198" s="181"/>
      <c r="P198" s="181"/>
      <c r="Q198" s="181"/>
      <c r="R198" s="104"/>
      <c r="S198" s="20"/>
      <c r="T198" s="107"/>
      <c r="U198" s="108" t="s">
        <v>35</v>
      </c>
      <c r="X198" s="109">
        <v>0.0136</v>
      </c>
      <c r="Y198" s="109">
        <f>$X$198*$K$198</f>
        <v>0.0136</v>
      </c>
      <c r="Z198" s="109">
        <v>0</v>
      </c>
      <c r="AA198" s="110">
        <f>$Z$198*$K$198</f>
        <v>0</v>
      </c>
      <c r="AR198" s="71" t="s">
        <v>238</v>
      </c>
      <c r="AT198" s="71" t="s">
        <v>150</v>
      </c>
      <c r="AU198" s="71" t="s">
        <v>74</v>
      </c>
      <c r="AY198" s="71" t="s">
        <v>149</v>
      </c>
      <c r="BE198" s="111">
        <f>IF($U$198="základní",$N$198,0)</f>
        <v>0</v>
      </c>
      <c r="BF198" s="111">
        <f>IF($U$198="snížená",$N$198,0)</f>
        <v>0</v>
      </c>
      <c r="BG198" s="111">
        <f>IF($U$198="zákl. přenesená",$N$198,0)</f>
        <v>0</v>
      </c>
      <c r="BH198" s="111">
        <f>IF($U$198="sníž. přenesená",$N$198,0)</f>
        <v>0</v>
      </c>
      <c r="BI198" s="111">
        <f>IF($U$198="nulová",$N$198,0)</f>
        <v>0</v>
      </c>
      <c r="BJ198" s="71" t="s">
        <v>8</v>
      </c>
      <c r="BK198" s="111">
        <f>ROUND($L$198*$K$198,0)</f>
        <v>0</v>
      </c>
    </row>
    <row r="199" spans="2:63" s="93" customFormat="1" ht="30.75" customHeight="1">
      <c r="B199" s="94"/>
      <c r="D199" s="101" t="s">
        <v>126</v>
      </c>
      <c r="N199" s="197">
        <f>$BK$199</f>
        <v>0</v>
      </c>
      <c r="O199" s="196"/>
      <c r="P199" s="196"/>
      <c r="Q199" s="196"/>
      <c r="S199" s="94"/>
      <c r="T199" s="97"/>
      <c r="W199" s="98">
        <f>SUM($W$200:$W$202)</f>
        <v>0</v>
      </c>
      <c r="Y199" s="98">
        <f>SUM($Y$200:$Y$202)</f>
        <v>0.0016</v>
      </c>
      <c r="AA199" s="99">
        <f>SUM($AA$200:$AA$202)</f>
        <v>0</v>
      </c>
      <c r="AR199" s="96" t="s">
        <v>74</v>
      </c>
      <c r="AT199" s="96" t="s">
        <v>64</v>
      </c>
      <c r="AU199" s="96" t="s">
        <v>8</v>
      </c>
      <c r="AY199" s="96" t="s">
        <v>149</v>
      </c>
      <c r="BK199" s="100">
        <f>SUM($BK$200:$BK$202)</f>
        <v>0</v>
      </c>
    </row>
    <row r="200" spans="2:63" s="6" customFormat="1" ht="27" customHeight="1">
      <c r="B200" s="20"/>
      <c r="C200" s="105" t="s">
        <v>291</v>
      </c>
      <c r="D200" s="105" t="s">
        <v>150</v>
      </c>
      <c r="E200" s="103" t="s">
        <v>292</v>
      </c>
      <c r="F200" s="180" t="s">
        <v>293</v>
      </c>
      <c r="G200" s="181"/>
      <c r="H200" s="181"/>
      <c r="I200" s="181"/>
      <c r="J200" s="105" t="s">
        <v>294</v>
      </c>
      <c r="K200" s="106">
        <v>1</v>
      </c>
      <c r="L200" s="182"/>
      <c r="M200" s="181"/>
      <c r="N200" s="183">
        <f>ROUND($L$200*$K$200,0)</f>
        <v>0</v>
      </c>
      <c r="O200" s="181"/>
      <c r="P200" s="181"/>
      <c r="Q200" s="181"/>
      <c r="R200" s="104" t="s">
        <v>154</v>
      </c>
      <c r="S200" s="20"/>
      <c r="T200" s="107"/>
      <c r="U200" s="108" t="s">
        <v>35</v>
      </c>
      <c r="X200" s="109">
        <v>0</v>
      </c>
      <c r="Y200" s="109">
        <f>$X$200*$K$200</f>
        <v>0</v>
      </c>
      <c r="Z200" s="109">
        <v>0</v>
      </c>
      <c r="AA200" s="110">
        <f>$Z$200*$K$200</f>
        <v>0</v>
      </c>
      <c r="AR200" s="71" t="s">
        <v>238</v>
      </c>
      <c r="AT200" s="71" t="s">
        <v>150</v>
      </c>
      <c r="AU200" s="71" t="s">
        <v>74</v>
      </c>
      <c r="AY200" s="71" t="s">
        <v>149</v>
      </c>
      <c r="BE200" s="111">
        <f>IF($U$200="základní",$N$200,0)</f>
        <v>0</v>
      </c>
      <c r="BF200" s="111">
        <f>IF($U$200="snížená",$N$200,0)</f>
        <v>0</v>
      </c>
      <c r="BG200" s="111">
        <f>IF($U$200="zákl. přenesená",$N$200,0)</f>
        <v>0</v>
      </c>
      <c r="BH200" s="111">
        <f>IF($U$200="sníž. přenesená",$N$200,0)</f>
        <v>0</v>
      </c>
      <c r="BI200" s="111">
        <f>IF($U$200="nulová",$N$200,0)</f>
        <v>0</v>
      </c>
      <c r="BJ200" s="71" t="s">
        <v>8</v>
      </c>
      <c r="BK200" s="111">
        <f>ROUND($L$200*$K$200,0)</f>
        <v>0</v>
      </c>
    </row>
    <row r="201" spans="2:63" s="6" customFormat="1" ht="15.75" customHeight="1">
      <c r="B201" s="20"/>
      <c r="C201" s="128" t="s">
        <v>295</v>
      </c>
      <c r="D201" s="128" t="s">
        <v>296</v>
      </c>
      <c r="E201" s="129" t="s">
        <v>297</v>
      </c>
      <c r="F201" s="190" t="s">
        <v>298</v>
      </c>
      <c r="G201" s="191"/>
      <c r="H201" s="191"/>
      <c r="I201" s="191"/>
      <c r="J201" s="128" t="s">
        <v>294</v>
      </c>
      <c r="K201" s="130">
        <v>1</v>
      </c>
      <c r="L201" s="192"/>
      <c r="M201" s="191"/>
      <c r="N201" s="193">
        <f>ROUND($L$201*$K$201,0)</f>
        <v>0</v>
      </c>
      <c r="O201" s="181"/>
      <c r="P201" s="181"/>
      <c r="Q201" s="181"/>
      <c r="R201" s="104"/>
      <c r="S201" s="20"/>
      <c r="T201" s="107"/>
      <c r="U201" s="108" t="s">
        <v>35</v>
      </c>
      <c r="X201" s="109">
        <v>0.0016</v>
      </c>
      <c r="Y201" s="109">
        <f>$X$201*$K$201</f>
        <v>0.0016</v>
      </c>
      <c r="Z201" s="109">
        <v>0</v>
      </c>
      <c r="AA201" s="110">
        <f>$Z$201*$K$201</f>
        <v>0</v>
      </c>
      <c r="AR201" s="71" t="s">
        <v>295</v>
      </c>
      <c r="AT201" s="71" t="s">
        <v>296</v>
      </c>
      <c r="AU201" s="71" t="s">
        <v>74</v>
      </c>
      <c r="AY201" s="71" t="s">
        <v>149</v>
      </c>
      <c r="BE201" s="111">
        <f>IF($U$201="základní",$N$201,0)</f>
        <v>0</v>
      </c>
      <c r="BF201" s="111">
        <f>IF($U$201="snížená",$N$201,0)</f>
        <v>0</v>
      </c>
      <c r="BG201" s="111">
        <f>IF($U$201="zákl. přenesená",$N$201,0)</f>
        <v>0</v>
      </c>
      <c r="BH201" s="111">
        <f>IF($U$201="sníž. přenesená",$N$201,0)</f>
        <v>0</v>
      </c>
      <c r="BI201" s="111">
        <f>IF($U$201="nulová",$N$201,0)</f>
        <v>0</v>
      </c>
      <c r="BJ201" s="71" t="s">
        <v>8</v>
      </c>
      <c r="BK201" s="111">
        <f>ROUND($L$201*$K$201,0)</f>
        <v>0</v>
      </c>
    </row>
    <row r="202" spans="2:51" s="6" customFormat="1" ht="15.75" customHeight="1">
      <c r="B202" s="112"/>
      <c r="E202" s="113"/>
      <c r="F202" s="184" t="s">
        <v>299</v>
      </c>
      <c r="G202" s="185"/>
      <c r="H202" s="185"/>
      <c r="I202" s="185"/>
      <c r="K202" s="115">
        <v>1</v>
      </c>
      <c r="S202" s="112"/>
      <c r="T202" s="116"/>
      <c r="AA202" s="117"/>
      <c r="AT202" s="114" t="s">
        <v>156</v>
      </c>
      <c r="AU202" s="114" t="s">
        <v>74</v>
      </c>
      <c r="AV202" s="114" t="s">
        <v>74</v>
      </c>
      <c r="AW202" s="114" t="s">
        <v>117</v>
      </c>
      <c r="AX202" s="114" t="s">
        <v>8</v>
      </c>
      <c r="AY202" s="114" t="s">
        <v>149</v>
      </c>
    </row>
    <row r="203" spans="2:63" s="93" customFormat="1" ht="30.75" customHeight="1">
      <c r="B203" s="94"/>
      <c r="D203" s="101" t="s">
        <v>127</v>
      </c>
      <c r="N203" s="197">
        <f>$BK$203</f>
        <v>0</v>
      </c>
      <c r="O203" s="196"/>
      <c r="P203" s="196"/>
      <c r="Q203" s="196"/>
      <c r="S203" s="94"/>
      <c r="T203" s="97"/>
      <c r="W203" s="98">
        <f>SUM($W$204:$W$235)</f>
        <v>0</v>
      </c>
      <c r="Y203" s="98">
        <f>SUM($Y$204:$Y$235)</f>
        <v>0.20766982999999997</v>
      </c>
      <c r="AA203" s="99">
        <f>SUM($AA$204:$AA$235)</f>
        <v>0.1277493</v>
      </c>
      <c r="AR203" s="96" t="s">
        <v>74</v>
      </c>
      <c r="AT203" s="96" t="s">
        <v>64</v>
      </c>
      <c r="AU203" s="96" t="s">
        <v>8</v>
      </c>
      <c r="AY203" s="96" t="s">
        <v>149</v>
      </c>
      <c r="BK203" s="100">
        <f>SUM($BK$204:$BK$235)</f>
        <v>0</v>
      </c>
    </row>
    <row r="204" spans="2:63" s="6" customFormat="1" ht="15.75" customHeight="1">
      <c r="B204" s="20"/>
      <c r="C204" s="102" t="s">
        <v>300</v>
      </c>
      <c r="D204" s="102" t="s">
        <v>150</v>
      </c>
      <c r="E204" s="103" t="s">
        <v>301</v>
      </c>
      <c r="F204" s="180" t="s">
        <v>302</v>
      </c>
      <c r="G204" s="181"/>
      <c r="H204" s="181"/>
      <c r="I204" s="181"/>
      <c r="J204" s="105" t="s">
        <v>241</v>
      </c>
      <c r="K204" s="106">
        <v>8.4</v>
      </c>
      <c r="L204" s="182"/>
      <c r="M204" s="181"/>
      <c r="N204" s="183">
        <f>ROUND($L$204*$K$204,0)</f>
        <v>0</v>
      </c>
      <c r="O204" s="181"/>
      <c r="P204" s="181"/>
      <c r="Q204" s="181"/>
      <c r="R204" s="104" t="s">
        <v>154</v>
      </c>
      <c r="S204" s="20"/>
      <c r="T204" s="107"/>
      <c r="U204" s="108" t="s">
        <v>35</v>
      </c>
      <c r="X204" s="109">
        <v>0</v>
      </c>
      <c r="Y204" s="109">
        <f>$X$204*$K$204</f>
        <v>0</v>
      </c>
      <c r="Z204" s="109">
        <v>0.00287</v>
      </c>
      <c r="AA204" s="110">
        <f>$Z$204*$K$204</f>
        <v>0.024108</v>
      </c>
      <c r="AR204" s="71" t="s">
        <v>238</v>
      </c>
      <c r="AT204" s="71" t="s">
        <v>150</v>
      </c>
      <c r="AU204" s="71" t="s">
        <v>74</v>
      </c>
      <c r="AY204" s="6" t="s">
        <v>149</v>
      </c>
      <c r="BE204" s="111">
        <f>IF($U$204="základní",$N$204,0)</f>
        <v>0</v>
      </c>
      <c r="BF204" s="111">
        <f>IF($U$204="snížená",$N$204,0)</f>
        <v>0</v>
      </c>
      <c r="BG204" s="111">
        <f>IF($U$204="zákl. přenesená",$N$204,0)</f>
        <v>0</v>
      </c>
      <c r="BH204" s="111">
        <f>IF($U$204="sníž. přenesená",$N$204,0)</f>
        <v>0</v>
      </c>
      <c r="BI204" s="111">
        <f>IF($U$204="nulová",$N$204,0)</f>
        <v>0</v>
      </c>
      <c r="BJ204" s="71" t="s">
        <v>8</v>
      </c>
      <c r="BK204" s="111">
        <f>ROUND($L$204*$K$204,0)</f>
        <v>0</v>
      </c>
    </row>
    <row r="205" spans="2:51" s="6" customFormat="1" ht="15.75" customHeight="1">
      <c r="B205" s="112"/>
      <c r="E205" s="113"/>
      <c r="F205" s="184" t="s">
        <v>303</v>
      </c>
      <c r="G205" s="185"/>
      <c r="H205" s="185"/>
      <c r="I205" s="185"/>
      <c r="K205" s="115">
        <v>8.4</v>
      </c>
      <c r="S205" s="112"/>
      <c r="T205" s="116"/>
      <c r="AA205" s="117"/>
      <c r="AT205" s="114" t="s">
        <v>156</v>
      </c>
      <c r="AU205" s="114" t="s">
        <v>74</v>
      </c>
      <c r="AV205" s="114" t="s">
        <v>74</v>
      </c>
      <c r="AW205" s="114" t="s">
        <v>117</v>
      </c>
      <c r="AX205" s="114" t="s">
        <v>65</v>
      </c>
      <c r="AY205" s="114" t="s">
        <v>149</v>
      </c>
    </row>
    <row r="206" spans="2:51" s="6" customFormat="1" ht="15.75" customHeight="1">
      <c r="B206" s="118"/>
      <c r="E206" s="119"/>
      <c r="F206" s="186" t="s">
        <v>157</v>
      </c>
      <c r="G206" s="187"/>
      <c r="H206" s="187"/>
      <c r="I206" s="187"/>
      <c r="K206" s="120">
        <v>8.4</v>
      </c>
      <c r="S206" s="118"/>
      <c r="T206" s="121"/>
      <c r="AA206" s="122"/>
      <c r="AT206" s="119" t="s">
        <v>156</v>
      </c>
      <c r="AU206" s="119" t="s">
        <v>74</v>
      </c>
      <c r="AV206" s="119" t="s">
        <v>77</v>
      </c>
      <c r="AW206" s="119" t="s">
        <v>117</v>
      </c>
      <c r="AX206" s="119" t="s">
        <v>8</v>
      </c>
      <c r="AY206" s="119" t="s">
        <v>149</v>
      </c>
    </row>
    <row r="207" spans="2:63" s="6" customFormat="1" ht="15.75" customHeight="1">
      <c r="B207" s="20"/>
      <c r="C207" s="102" t="s">
        <v>304</v>
      </c>
      <c r="D207" s="102" t="s">
        <v>150</v>
      </c>
      <c r="E207" s="103" t="s">
        <v>305</v>
      </c>
      <c r="F207" s="180" t="s">
        <v>306</v>
      </c>
      <c r="G207" s="181"/>
      <c r="H207" s="181"/>
      <c r="I207" s="181"/>
      <c r="J207" s="105" t="s">
        <v>241</v>
      </c>
      <c r="K207" s="106">
        <v>20.79</v>
      </c>
      <c r="L207" s="182"/>
      <c r="M207" s="181"/>
      <c r="N207" s="183">
        <f>ROUND($L$207*$K$207,0)</f>
        <v>0</v>
      </c>
      <c r="O207" s="181"/>
      <c r="P207" s="181"/>
      <c r="Q207" s="181"/>
      <c r="R207" s="104" t="s">
        <v>154</v>
      </c>
      <c r="S207" s="20"/>
      <c r="T207" s="107"/>
      <c r="U207" s="108" t="s">
        <v>35</v>
      </c>
      <c r="X207" s="109">
        <v>0</v>
      </c>
      <c r="Y207" s="109">
        <f>$X$207*$K$207</f>
        <v>0</v>
      </c>
      <c r="Z207" s="109">
        <v>0.00175</v>
      </c>
      <c r="AA207" s="110">
        <f>$Z$207*$K$207</f>
        <v>0.0363825</v>
      </c>
      <c r="AR207" s="71" t="s">
        <v>238</v>
      </c>
      <c r="AT207" s="71" t="s">
        <v>150</v>
      </c>
      <c r="AU207" s="71" t="s">
        <v>74</v>
      </c>
      <c r="AY207" s="6" t="s">
        <v>149</v>
      </c>
      <c r="BE207" s="111">
        <f>IF($U$207="základní",$N$207,0)</f>
        <v>0</v>
      </c>
      <c r="BF207" s="111">
        <f>IF($U$207="snížená",$N$207,0)</f>
        <v>0</v>
      </c>
      <c r="BG207" s="111">
        <f>IF($U$207="zákl. přenesená",$N$207,0)</f>
        <v>0</v>
      </c>
      <c r="BH207" s="111">
        <f>IF($U$207="sníž. přenesená",$N$207,0)</f>
        <v>0</v>
      </c>
      <c r="BI207" s="111">
        <f>IF($U$207="nulová",$N$207,0)</f>
        <v>0</v>
      </c>
      <c r="BJ207" s="71" t="s">
        <v>8</v>
      </c>
      <c r="BK207" s="111">
        <f>ROUND($L$207*$K$207,0)</f>
        <v>0</v>
      </c>
    </row>
    <row r="208" spans="2:51" s="6" customFormat="1" ht="15.75" customHeight="1">
      <c r="B208" s="112"/>
      <c r="E208" s="113"/>
      <c r="F208" s="184" t="s">
        <v>307</v>
      </c>
      <c r="G208" s="185"/>
      <c r="H208" s="185"/>
      <c r="I208" s="185"/>
      <c r="K208" s="115">
        <v>10.3</v>
      </c>
      <c r="S208" s="112"/>
      <c r="T208" s="116"/>
      <c r="AA208" s="117"/>
      <c r="AT208" s="114" t="s">
        <v>156</v>
      </c>
      <c r="AU208" s="114" t="s">
        <v>74</v>
      </c>
      <c r="AV208" s="114" t="s">
        <v>74</v>
      </c>
      <c r="AW208" s="114" t="s">
        <v>117</v>
      </c>
      <c r="AX208" s="114" t="s">
        <v>65</v>
      </c>
      <c r="AY208" s="114" t="s">
        <v>149</v>
      </c>
    </row>
    <row r="209" spans="2:51" s="6" customFormat="1" ht="15.75" customHeight="1">
      <c r="B209" s="112"/>
      <c r="E209" s="114"/>
      <c r="F209" s="184" t="s">
        <v>308</v>
      </c>
      <c r="G209" s="185"/>
      <c r="H209" s="185"/>
      <c r="I209" s="185"/>
      <c r="K209" s="115">
        <v>10.49</v>
      </c>
      <c r="S209" s="112"/>
      <c r="T209" s="116"/>
      <c r="AA209" s="117"/>
      <c r="AT209" s="114" t="s">
        <v>156</v>
      </c>
      <c r="AU209" s="114" t="s">
        <v>74</v>
      </c>
      <c r="AV209" s="114" t="s">
        <v>74</v>
      </c>
      <c r="AW209" s="114" t="s">
        <v>117</v>
      </c>
      <c r="AX209" s="114" t="s">
        <v>65</v>
      </c>
      <c r="AY209" s="114" t="s">
        <v>149</v>
      </c>
    </row>
    <row r="210" spans="2:51" s="6" customFormat="1" ht="15.75" customHeight="1">
      <c r="B210" s="118"/>
      <c r="E210" s="119"/>
      <c r="F210" s="186" t="s">
        <v>157</v>
      </c>
      <c r="G210" s="187"/>
      <c r="H210" s="187"/>
      <c r="I210" s="187"/>
      <c r="K210" s="120">
        <v>20.79</v>
      </c>
      <c r="S210" s="118"/>
      <c r="T210" s="121"/>
      <c r="AA210" s="122"/>
      <c r="AT210" s="119" t="s">
        <v>156</v>
      </c>
      <c r="AU210" s="119" t="s">
        <v>74</v>
      </c>
      <c r="AV210" s="119" t="s">
        <v>77</v>
      </c>
      <c r="AW210" s="119" t="s">
        <v>117</v>
      </c>
      <c r="AX210" s="119" t="s">
        <v>8</v>
      </c>
      <c r="AY210" s="119" t="s">
        <v>149</v>
      </c>
    </row>
    <row r="211" spans="2:63" s="6" customFormat="1" ht="15.75" customHeight="1">
      <c r="B211" s="20"/>
      <c r="C211" s="102" t="s">
        <v>309</v>
      </c>
      <c r="D211" s="102" t="s">
        <v>150</v>
      </c>
      <c r="E211" s="103" t="s">
        <v>310</v>
      </c>
      <c r="F211" s="180" t="s">
        <v>311</v>
      </c>
      <c r="G211" s="181"/>
      <c r="H211" s="181"/>
      <c r="I211" s="181"/>
      <c r="J211" s="105" t="s">
        <v>241</v>
      </c>
      <c r="K211" s="106">
        <v>26.69</v>
      </c>
      <c r="L211" s="182"/>
      <c r="M211" s="181"/>
      <c r="N211" s="183">
        <f>ROUND($L$211*$K$211,0)</f>
        <v>0</v>
      </c>
      <c r="O211" s="181"/>
      <c r="P211" s="181"/>
      <c r="Q211" s="181"/>
      <c r="R211" s="104" t="s">
        <v>154</v>
      </c>
      <c r="S211" s="20"/>
      <c r="T211" s="107"/>
      <c r="U211" s="108" t="s">
        <v>35</v>
      </c>
      <c r="X211" s="109">
        <v>0</v>
      </c>
      <c r="Y211" s="109">
        <f>$X$211*$K$211</f>
        <v>0</v>
      </c>
      <c r="Z211" s="109">
        <v>0.00252</v>
      </c>
      <c r="AA211" s="110">
        <f>$Z$211*$K$211</f>
        <v>0.06725880000000001</v>
      </c>
      <c r="AR211" s="71" t="s">
        <v>238</v>
      </c>
      <c r="AT211" s="71" t="s">
        <v>150</v>
      </c>
      <c r="AU211" s="71" t="s">
        <v>74</v>
      </c>
      <c r="AY211" s="6" t="s">
        <v>149</v>
      </c>
      <c r="BE211" s="111">
        <f>IF($U$211="základní",$N$211,0)</f>
        <v>0</v>
      </c>
      <c r="BF211" s="111">
        <f>IF($U$211="snížená",$N$211,0)</f>
        <v>0</v>
      </c>
      <c r="BG211" s="111">
        <f>IF($U$211="zákl. přenesená",$N$211,0)</f>
        <v>0</v>
      </c>
      <c r="BH211" s="111">
        <f>IF($U$211="sníž. přenesená",$N$211,0)</f>
        <v>0</v>
      </c>
      <c r="BI211" s="111">
        <f>IF($U$211="nulová",$N$211,0)</f>
        <v>0</v>
      </c>
      <c r="BJ211" s="71" t="s">
        <v>8</v>
      </c>
      <c r="BK211" s="111">
        <f>ROUND($L$211*$K$211,0)</f>
        <v>0</v>
      </c>
    </row>
    <row r="212" spans="2:51" s="6" customFormat="1" ht="15.75" customHeight="1">
      <c r="B212" s="112"/>
      <c r="E212" s="113"/>
      <c r="F212" s="184" t="s">
        <v>312</v>
      </c>
      <c r="G212" s="185"/>
      <c r="H212" s="185"/>
      <c r="I212" s="185"/>
      <c r="K212" s="115">
        <v>10.8</v>
      </c>
      <c r="S212" s="112"/>
      <c r="T212" s="116"/>
      <c r="AA212" s="117"/>
      <c r="AT212" s="114" t="s">
        <v>156</v>
      </c>
      <c r="AU212" s="114" t="s">
        <v>74</v>
      </c>
      <c r="AV212" s="114" t="s">
        <v>74</v>
      </c>
      <c r="AW212" s="114" t="s">
        <v>117</v>
      </c>
      <c r="AX212" s="114" t="s">
        <v>65</v>
      </c>
      <c r="AY212" s="114" t="s">
        <v>149</v>
      </c>
    </row>
    <row r="213" spans="2:51" s="6" customFormat="1" ht="15.75" customHeight="1">
      <c r="B213" s="112"/>
      <c r="E213" s="114"/>
      <c r="F213" s="184" t="s">
        <v>313</v>
      </c>
      <c r="G213" s="185"/>
      <c r="H213" s="185"/>
      <c r="I213" s="185"/>
      <c r="K213" s="115">
        <v>15.89</v>
      </c>
      <c r="S213" s="112"/>
      <c r="T213" s="116"/>
      <c r="AA213" s="117"/>
      <c r="AT213" s="114" t="s">
        <v>156</v>
      </c>
      <c r="AU213" s="114" t="s">
        <v>74</v>
      </c>
      <c r="AV213" s="114" t="s">
        <v>74</v>
      </c>
      <c r="AW213" s="114" t="s">
        <v>117</v>
      </c>
      <c r="AX213" s="114" t="s">
        <v>65</v>
      </c>
      <c r="AY213" s="114" t="s">
        <v>149</v>
      </c>
    </row>
    <row r="214" spans="2:51" s="6" customFormat="1" ht="15.75" customHeight="1">
      <c r="B214" s="118"/>
      <c r="E214" s="119"/>
      <c r="F214" s="186" t="s">
        <v>157</v>
      </c>
      <c r="G214" s="187"/>
      <c r="H214" s="187"/>
      <c r="I214" s="187"/>
      <c r="K214" s="120">
        <v>26.69</v>
      </c>
      <c r="S214" s="118"/>
      <c r="T214" s="121"/>
      <c r="AA214" s="122"/>
      <c r="AT214" s="119" t="s">
        <v>156</v>
      </c>
      <c r="AU214" s="119" t="s">
        <v>74</v>
      </c>
      <c r="AV214" s="119" t="s">
        <v>77</v>
      </c>
      <c r="AW214" s="119" t="s">
        <v>117</v>
      </c>
      <c r="AX214" s="119" t="s">
        <v>8</v>
      </c>
      <c r="AY214" s="119" t="s">
        <v>149</v>
      </c>
    </row>
    <row r="215" spans="2:63" s="6" customFormat="1" ht="15.75" customHeight="1">
      <c r="B215" s="20"/>
      <c r="C215" s="102" t="s">
        <v>314</v>
      </c>
      <c r="D215" s="102" t="s">
        <v>150</v>
      </c>
      <c r="E215" s="103" t="s">
        <v>315</v>
      </c>
      <c r="F215" s="180" t="s">
        <v>316</v>
      </c>
      <c r="G215" s="181"/>
      <c r="H215" s="181"/>
      <c r="I215" s="181"/>
      <c r="J215" s="105" t="s">
        <v>241</v>
      </c>
      <c r="K215" s="106">
        <v>8.4</v>
      </c>
      <c r="L215" s="182"/>
      <c r="M215" s="181"/>
      <c r="N215" s="183">
        <f>ROUND($L$215*$K$215,0)</f>
        <v>0</v>
      </c>
      <c r="O215" s="181"/>
      <c r="P215" s="181"/>
      <c r="Q215" s="181"/>
      <c r="R215" s="104" t="s">
        <v>154</v>
      </c>
      <c r="S215" s="20"/>
      <c r="T215" s="107"/>
      <c r="U215" s="108" t="s">
        <v>35</v>
      </c>
      <c r="X215" s="109">
        <v>0.004162</v>
      </c>
      <c r="Y215" s="109">
        <f>$X$215*$K$215</f>
        <v>0.0349608</v>
      </c>
      <c r="Z215" s="109">
        <v>0</v>
      </c>
      <c r="AA215" s="110">
        <f>$Z$215*$K$215</f>
        <v>0</v>
      </c>
      <c r="AR215" s="71" t="s">
        <v>238</v>
      </c>
      <c r="AT215" s="71" t="s">
        <v>150</v>
      </c>
      <c r="AU215" s="71" t="s">
        <v>74</v>
      </c>
      <c r="AY215" s="6" t="s">
        <v>149</v>
      </c>
      <c r="BE215" s="111">
        <f>IF($U$215="základní",$N$215,0)</f>
        <v>0</v>
      </c>
      <c r="BF215" s="111">
        <f>IF($U$215="snížená",$N$215,0)</f>
        <v>0</v>
      </c>
      <c r="BG215" s="111">
        <f>IF($U$215="zákl. přenesená",$N$215,0)</f>
        <v>0</v>
      </c>
      <c r="BH215" s="111">
        <f>IF($U$215="sníž. přenesená",$N$215,0)</f>
        <v>0</v>
      </c>
      <c r="BI215" s="111">
        <f>IF($U$215="nulová",$N$215,0)</f>
        <v>0</v>
      </c>
      <c r="BJ215" s="71" t="s">
        <v>8</v>
      </c>
      <c r="BK215" s="111">
        <f>ROUND($L$215*$K$215,0)</f>
        <v>0</v>
      </c>
    </row>
    <row r="216" spans="2:51" s="6" customFormat="1" ht="15.75" customHeight="1">
      <c r="B216" s="112"/>
      <c r="E216" s="113"/>
      <c r="F216" s="184" t="s">
        <v>303</v>
      </c>
      <c r="G216" s="185"/>
      <c r="H216" s="185"/>
      <c r="I216" s="185"/>
      <c r="K216" s="115">
        <v>8.4</v>
      </c>
      <c r="S216" s="112"/>
      <c r="T216" s="116"/>
      <c r="AA216" s="117"/>
      <c r="AT216" s="114" t="s">
        <v>156</v>
      </c>
      <c r="AU216" s="114" t="s">
        <v>74</v>
      </c>
      <c r="AV216" s="114" t="s">
        <v>74</v>
      </c>
      <c r="AW216" s="114" t="s">
        <v>117</v>
      </c>
      <c r="AX216" s="114" t="s">
        <v>65</v>
      </c>
      <c r="AY216" s="114" t="s">
        <v>149</v>
      </c>
    </row>
    <row r="217" spans="2:51" s="6" customFormat="1" ht="15.75" customHeight="1">
      <c r="B217" s="118"/>
      <c r="E217" s="119"/>
      <c r="F217" s="186" t="s">
        <v>157</v>
      </c>
      <c r="G217" s="187"/>
      <c r="H217" s="187"/>
      <c r="I217" s="187"/>
      <c r="K217" s="120">
        <v>8.4</v>
      </c>
      <c r="S217" s="118"/>
      <c r="T217" s="121"/>
      <c r="AA217" s="122"/>
      <c r="AT217" s="119" t="s">
        <v>156</v>
      </c>
      <c r="AU217" s="119" t="s">
        <v>74</v>
      </c>
      <c r="AV217" s="119" t="s">
        <v>77</v>
      </c>
      <c r="AW217" s="119" t="s">
        <v>117</v>
      </c>
      <c r="AX217" s="119" t="s">
        <v>8</v>
      </c>
      <c r="AY217" s="119" t="s">
        <v>149</v>
      </c>
    </row>
    <row r="218" spans="2:63" s="6" customFormat="1" ht="15.75" customHeight="1">
      <c r="B218" s="20"/>
      <c r="C218" s="102" t="s">
        <v>317</v>
      </c>
      <c r="D218" s="102" t="s">
        <v>150</v>
      </c>
      <c r="E218" s="103" t="s">
        <v>318</v>
      </c>
      <c r="F218" s="180" t="s">
        <v>319</v>
      </c>
      <c r="G218" s="181"/>
      <c r="H218" s="181"/>
      <c r="I218" s="181"/>
      <c r="J218" s="105" t="s">
        <v>241</v>
      </c>
      <c r="K218" s="106">
        <v>13.9</v>
      </c>
      <c r="L218" s="182"/>
      <c r="M218" s="181"/>
      <c r="N218" s="183">
        <f>ROUND($L$218*$K$218,0)</f>
        <v>0</v>
      </c>
      <c r="O218" s="181"/>
      <c r="P218" s="181"/>
      <c r="Q218" s="181"/>
      <c r="R218" s="104" t="s">
        <v>154</v>
      </c>
      <c r="S218" s="20"/>
      <c r="T218" s="107"/>
      <c r="U218" s="108" t="s">
        <v>35</v>
      </c>
      <c r="X218" s="109">
        <v>0.001281</v>
      </c>
      <c r="Y218" s="109">
        <f>$X$218*$K$218</f>
        <v>0.0178059</v>
      </c>
      <c r="Z218" s="109">
        <v>0</v>
      </c>
      <c r="AA218" s="110">
        <f>$Z$218*$K$218</f>
        <v>0</v>
      </c>
      <c r="AR218" s="71" t="s">
        <v>238</v>
      </c>
      <c r="AT218" s="71" t="s">
        <v>150</v>
      </c>
      <c r="AU218" s="71" t="s">
        <v>74</v>
      </c>
      <c r="AY218" s="6" t="s">
        <v>149</v>
      </c>
      <c r="BE218" s="111">
        <f>IF($U$218="základní",$N$218,0)</f>
        <v>0</v>
      </c>
      <c r="BF218" s="111">
        <f>IF($U$218="snížená",$N$218,0)</f>
        <v>0</v>
      </c>
      <c r="BG218" s="111">
        <f>IF($U$218="zákl. přenesená",$N$218,0)</f>
        <v>0</v>
      </c>
      <c r="BH218" s="111">
        <f>IF($U$218="sníž. přenesená",$N$218,0)</f>
        <v>0</v>
      </c>
      <c r="BI218" s="111">
        <f>IF($U$218="nulová",$N$218,0)</f>
        <v>0</v>
      </c>
      <c r="BJ218" s="71" t="s">
        <v>8</v>
      </c>
      <c r="BK218" s="111">
        <f>ROUND($L$218*$K$218,0)</f>
        <v>0</v>
      </c>
    </row>
    <row r="219" spans="2:51" s="6" customFormat="1" ht="15.75" customHeight="1">
      <c r="B219" s="112"/>
      <c r="E219" s="113"/>
      <c r="F219" s="184" t="s">
        <v>320</v>
      </c>
      <c r="G219" s="185"/>
      <c r="H219" s="185"/>
      <c r="I219" s="185"/>
      <c r="K219" s="115">
        <v>13.9</v>
      </c>
      <c r="S219" s="112"/>
      <c r="T219" s="116"/>
      <c r="AA219" s="117"/>
      <c r="AT219" s="114" t="s">
        <v>156</v>
      </c>
      <c r="AU219" s="114" t="s">
        <v>74</v>
      </c>
      <c r="AV219" s="114" t="s">
        <v>74</v>
      </c>
      <c r="AW219" s="114" t="s">
        <v>117</v>
      </c>
      <c r="AX219" s="114" t="s">
        <v>65</v>
      </c>
      <c r="AY219" s="114" t="s">
        <v>149</v>
      </c>
    </row>
    <row r="220" spans="2:51" s="6" customFormat="1" ht="15.75" customHeight="1">
      <c r="B220" s="118"/>
      <c r="E220" s="119"/>
      <c r="F220" s="186" t="s">
        <v>157</v>
      </c>
      <c r="G220" s="187"/>
      <c r="H220" s="187"/>
      <c r="I220" s="187"/>
      <c r="K220" s="120">
        <v>13.9</v>
      </c>
      <c r="S220" s="118"/>
      <c r="T220" s="121"/>
      <c r="AA220" s="122"/>
      <c r="AT220" s="119" t="s">
        <v>156</v>
      </c>
      <c r="AU220" s="119" t="s">
        <v>74</v>
      </c>
      <c r="AV220" s="119" t="s">
        <v>77</v>
      </c>
      <c r="AW220" s="119" t="s">
        <v>117</v>
      </c>
      <c r="AX220" s="119" t="s">
        <v>8</v>
      </c>
      <c r="AY220" s="119" t="s">
        <v>149</v>
      </c>
    </row>
    <row r="221" spans="2:63" s="6" customFormat="1" ht="15.75" customHeight="1">
      <c r="B221" s="20"/>
      <c r="C221" s="102" t="s">
        <v>321</v>
      </c>
      <c r="D221" s="102" t="s">
        <v>150</v>
      </c>
      <c r="E221" s="103" t="s">
        <v>322</v>
      </c>
      <c r="F221" s="180" t="s">
        <v>323</v>
      </c>
      <c r="G221" s="181"/>
      <c r="H221" s="181"/>
      <c r="I221" s="181"/>
      <c r="J221" s="105" t="s">
        <v>241</v>
      </c>
      <c r="K221" s="106">
        <v>20.79</v>
      </c>
      <c r="L221" s="182"/>
      <c r="M221" s="181"/>
      <c r="N221" s="183">
        <f>ROUND($L$221*$K$221,0)</f>
        <v>0</v>
      </c>
      <c r="O221" s="181"/>
      <c r="P221" s="181"/>
      <c r="Q221" s="181"/>
      <c r="R221" s="104" t="s">
        <v>154</v>
      </c>
      <c r="S221" s="20"/>
      <c r="T221" s="107"/>
      <c r="U221" s="108" t="s">
        <v>35</v>
      </c>
      <c r="X221" s="109">
        <v>0.002106</v>
      </c>
      <c r="Y221" s="109">
        <f>$X$221*$K$221</f>
        <v>0.043783739999999995</v>
      </c>
      <c r="Z221" s="109">
        <v>0</v>
      </c>
      <c r="AA221" s="110">
        <f>$Z$221*$K$221</f>
        <v>0</v>
      </c>
      <c r="AR221" s="71" t="s">
        <v>238</v>
      </c>
      <c r="AT221" s="71" t="s">
        <v>150</v>
      </c>
      <c r="AU221" s="71" t="s">
        <v>74</v>
      </c>
      <c r="AY221" s="6" t="s">
        <v>149</v>
      </c>
      <c r="BE221" s="111">
        <f>IF($U$221="základní",$N$221,0)</f>
        <v>0</v>
      </c>
      <c r="BF221" s="111">
        <f>IF($U$221="snížená",$N$221,0)</f>
        <v>0</v>
      </c>
      <c r="BG221" s="111">
        <f>IF($U$221="zákl. přenesená",$N$221,0)</f>
        <v>0</v>
      </c>
      <c r="BH221" s="111">
        <f>IF($U$221="sníž. přenesená",$N$221,0)</f>
        <v>0</v>
      </c>
      <c r="BI221" s="111">
        <f>IF($U$221="nulová",$N$221,0)</f>
        <v>0</v>
      </c>
      <c r="BJ221" s="71" t="s">
        <v>8</v>
      </c>
      <c r="BK221" s="111">
        <f>ROUND($L$221*$K$221,0)</f>
        <v>0</v>
      </c>
    </row>
    <row r="222" spans="2:51" s="6" customFormat="1" ht="15.75" customHeight="1">
      <c r="B222" s="112"/>
      <c r="E222" s="113"/>
      <c r="F222" s="184" t="s">
        <v>307</v>
      </c>
      <c r="G222" s="185"/>
      <c r="H222" s="185"/>
      <c r="I222" s="185"/>
      <c r="K222" s="115">
        <v>10.3</v>
      </c>
      <c r="S222" s="112"/>
      <c r="T222" s="116"/>
      <c r="AA222" s="117"/>
      <c r="AT222" s="114" t="s">
        <v>156</v>
      </c>
      <c r="AU222" s="114" t="s">
        <v>74</v>
      </c>
      <c r="AV222" s="114" t="s">
        <v>74</v>
      </c>
      <c r="AW222" s="114" t="s">
        <v>117</v>
      </c>
      <c r="AX222" s="114" t="s">
        <v>65</v>
      </c>
      <c r="AY222" s="114" t="s">
        <v>149</v>
      </c>
    </row>
    <row r="223" spans="2:51" s="6" customFormat="1" ht="15.75" customHeight="1">
      <c r="B223" s="112"/>
      <c r="E223" s="114"/>
      <c r="F223" s="184" t="s">
        <v>308</v>
      </c>
      <c r="G223" s="185"/>
      <c r="H223" s="185"/>
      <c r="I223" s="185"/>
      <c r="K223" s="115">
        <v>10.49</v>
      </c>
      <c r="S223" s="112"/>
      <c r="T223" s="116"/>
      <c r="AA223" s="117"/>
      <c r="AT223" s="114" t="s">
        <v>156</v>
      </c>
      <c r="AU223" s="114" t="s">
        <v>74</v>
      </c>
      <c r="AV223" s="114" t="s">
        <v>74</v>
      </c>
      <c r="AW223" s="114" t="s">
        <v>117</v>
      </c>
      <c r="AX223" s="114" t="s">
        <v>65</v>
      </c>
      <c r="AY223" s="114" t="s">
        <v>149</v>
      </c>
    </row>
    <row r="224" spans="2:51" s="6" customFormat="1" ht="15.75" customHeight="1">
      <c r="B224" s="118"/>
      <c r="E224" s="119"/>
      <c r="F224" s="186" t="s">
        <v>157</v>
      </c>
      <c r="G224" s="187"/>
      <c r="H224" s="187"/>
      <c r="I224" s="187"/>
      <c r="K224" s="120">
        <v>20.79</v>
      </c>
      <c r="S224" s="118"/>
      <c r="T224" s="121"/>
      <c r="AA224" s="122"/>
      <c r="AT224" s="119" t="s">
        <v>156</v>
      </c>
      <c r="AU224" s="119" t="s">
        <v>74</v>
      </c>
      <c r="AV224" s="119" t="s">
        <v>77</v>
      </c>
      <c r="AW224" s="119" t="s">
        <v>117</v>
      </c>
      <c r="AX224" s="119" t="s">
        <v>8</v>
      </c>
      <c r="AY224" s="119" t="s">
        <v>149</v>
      </c>
    </row>
    <row r="225" spans="2:63" s="6" customFormat="1" ht="15.75" customHeight="1">
      <c r="B225" s="20"/>
      <c r="C225" s="102" t="s">
        <v>324</v>
      </c>
      <c r="D225" s="102" t="s">
        <v>150</v>
      </c>
      <c r="E225" s="103" t="s">
        <v>325</v>
      </c>
      <c r="F225" s="180" t="s">
        <v>326</v>
      </c>
      <c r="G225" s="181"/>
      <c r="H225" s="181"/>
      <c r="I225" s="181"/>
      <c r="J225" s="105" t="s">
        <v>241</v>
      </c>
      <c r="K225" s="106">
        <v>10.8</v>
      </c>
      <c r="L225" s="182"/>
      <c r="M225" s="181"/>
      <c r="N225" s="183">
        <f>ROUND($L$225*$K$225,0)</f>
        <v>0</v>
      </c>
      <c r="O225" s="181"/>
      <c r="P225" s="181"/>
      <c r="Q225" s="181"/>
      <c r="R225" s="104" t="s">
        <v>154</v>
      </c>
      <c r="S225" s="20"/>
      <c r="T225" s="107"/>
      <c r="U225" s="108" t="s">
        <v>35</v>
      </c>
      <c r="X225" s="109">
        <v>0.003306</v>
      </c>
      <c r="Y225" s="109">
        <f>$X$225*$K$225</f>
        <v>0.0357048</v>
      </c>
      <c r="Z225" s="109">
        <v>0</v>
      </c>
      <c r="AA225" s="110">
        <f>$Z$225*$K$225</f>
        <v>0</v>
      </c>
      <c r="AR225" s="71" t="s">
        <v>238</v>
      </c>
      <c r="AT225" s="71" t="s">
        <v>150</v>
      </c>
      <c r="AU225" s="71" t="s">
        <v>74</v>
      </c>
      <c r="AY225" s="6" t="s">
        <v>149</v>
      </c>
      <c r="BE225" s="111">
        <f>IF($U$225="základní",$N$225,0)</f>
        <v>0</v>
      </c>
      <c r="BF225" s="111">
        <f>IF($U$225="snížená",$N$225,0)</f>
        <v>0</v>
      </c>
      <c r="BG225" s="111">
        <f>IF($U$225="zákl. přenesená",$N$225,0)</f>
        <v>0</v>
      </c>
      <c r="BH225" s="111">
        <f>IF($U$225="sníž. přenesená",$N$225,0)</f>
        <v>0</v>
      </c>
      <c r="BI225" s="111">
        <f>IF($U$225="nulová",$N$225,0)</f>
        <v>0</v>
      </c>
      <c r="BJ225" s="71" t="s">
        <v>8</v>
      </c>
      <c r="BK225" s="111">
        <f>ROUND($L$225*$K$225,0)</f>
        <v>0</v>
      </c>
    </row>
    <row r="226" spans="2:51" s="6" customFormat="1" ht="15.75" customHeight="1">
      <c r="B226" s="112"/>
      <c r="E226" s="113"/>
      <c r="F226" s="184" t="s">
        <v>312</v>
      </c>
      <c r="G226" s="185"/>
      <c r="H226" s="185"/>
      <c r="I226" s="185"/>
      <c r="K226" s="115">
        <v>10.8</v>
      </c>
      <c r="S226" s="112"/>
      <c r="T226" s="116"/>
      <c r="AA226" s="117"/>
      <c r="AT226" s="114" t="s">
        <v>156</v>
      </c>
      <c r="AU226" s="114" t="s">
        <v>74</v>
      </c>
      <c r="AV226" s="114" t="s">
        <v>74</v>
      </c>
      <c r="AW226" s="114" t="s">
        <v>117</v>
      </c>
      <c r="AX226" s="114" t="s">
        <v>8</v>
      </c>
      <c r="AY226" s="114" t="s">
        <v>149</v>
      </c>
    </row>
    <row r="227" spans="2:63" s="6" customFormat="1" ht="15.75" customHeight="1">
      <c r="B227" s="20"/>
      <c r="C227" s="102" t="s">
        <v>327</v>
      </c>
      <c r="D227" s="102" t="s">
        <v>150</v>
      </c>
      <c r="E227" s="103" t="s">
        <v>328</v>
      </c>
      <c r="F227" s="180" t="s">
        <v>329</v>
      </c>
      <c r="G227" s="181"/>
      <c r="H227" s="181"/>
      <c r="I227" s="181"/>
      <c r="J227" s="105" t="s">
        <v>241</v>
      </c>
      <c r="K227" s="106">
        <v>15.89</v>
      </c>
      <c r="L227" s="182"/>
      <c r="M227" s="181"/>
      <c r="N227" s="183">
        <f>ROUND($L$227*$K$227,0)</f>
        <v>0</v>
      </c>
      <c r="O227" s="181"/>
      <c r="P227" s="181"/>
      <c r="Q227" s="181"/>
      <c r="R227" s="104" t="s">
        <v>154</v>
      </c>
      <c r="S227" s="20"/>
      <c r="T227" s="107"/>
      <c r="U227" s="108" t="s">
        <v>35</v>
      </c>
      <c r="X227" s="109">
        <v>0.004131</v>
      </c>
      <c r="Y227" s="109">
        <f>$X$227*$K$227</f>
        <v>0.06564159</v>
      </c>
      <c r="Z227" s="109">
        <v>0</v>
      </c>
      <c r="AA227" s="110">
        <f>$Z$227*$K$227</f>
        <v>0</v>
      </c>
      <c r="AR227" s="71" t="s">
        <v>238</v>
      </c>
      <c r="AT227" s="71" t="s">
        <v>150</v>
      </c>
      <c r="AU227" s="71" t="s">
        <v>74</v>
      </c>
      <c r="AY227" s="6" t="s">
        <v>149</v>
      </c>
      <c r="BE227" s="111">
        <f>IF($U$227="základní",$N$227,0)</f>
        <v>0</v>
      </c>
      <c r="BF227" s="111">
        <f>IF($U$227="snížená",$N$227,0)</f>
        <v>0</v>
      </c>
      <c r="BG227" s="111">
        <f>IF($U$227="zákl. přenesená",$N$227,0)</f>
        <v>0</v>
      </c>
      <c r="BH227" s="111">
        <f>IF($U$227="sníž. přenesená",$N$227,0)</f>
        <v>0</v>
      </c>
      <c r="BI227" s="111">
        <f>IF($U$227="nulová",$N$227,0)</f>
        <v>0</v>
      </c>
      <c r="BJ227" s="71" t="s">
        <v>8</v>
      </c>
      <c r="BK227" s="111">
        <f>ROUND($L$227*$K$227,0)</f>
        <v>0</v>
      </c>
    </row>
    <row r="228" spans="2:51" s="6" customFormat="1" ht="15.75" customHeight="1">
      <c r="B228" s="112"/>
      <c r="E228" s="113"/>
      <c r="F228" s="184" t="s">
        <v>313</v>
      </c>
      <c r="G228" s="185"/>
      <c r="H228" s="185"/>
      <c r="I228" s="185"/>
      <c r="K228" s="115">
        <v>15.89</v>
      </c>
      <c r="S228" s="112"/>
      <c r="T228" s="116"/>
      <c r="AA228" s="117"/>
      <c r="AT228" s="114" t="s">
        <v>156</v>
      </c>
      <c r="AU228" s="114" t="s">
        <v>74</v>
      </c>
      <c r="AV228" s="114" t="s">
        <v>74</v>
      </c>
      <c r="AW228" s="114" t="s">
        <v>117</v>
      </c>
      <c r="AX228" s="114" t="s">
        <v>8</v>
      </c>
      <c r="AY228" s="114" t="s">
        <v>149</v>
      </c>
    </row>
    <row r="229" spans="2:63" s="6" customFormat="1" ht="27" customHeight="1">
      <c r="B229" s="20"/>
      <c r="C229" s="102" t="s">
        <v>330</v>
      </c>
      <c r="D229" s="102" t="s">
        <v>150</v>
      </c>
      <c r="E229" s="103" t="s">
        <v>331</v>
      </c>
      <c r="F229" s="180" t="s">
        <v>332</v>
      </c>
      <c r="G229" s="181"/>
      <c r="H229" s="181"/>
      <c r="I229" s="181"/>
      <c r="J229" s="105" t="s">
        <v>241</v>
      </c>
      <c r="K229" s="106">
        <v>4</v>
      </c>
      <c r="L229" s="182"/>
      <c r="M229" s="181"/>
      <c r="N229" s="183">
        <f>ROUND($L$229*$K$229,0)</f>
        <v>0</v>
      </c>
      <c r="O229" s="181"/>
      <c r="P229" s="181"/>
      <c r="Q229" s="181"/>
      <c r="R229" s="104" t="s">
        <v>154</v>
      </c>
      <c r="S229" s="20"/>
      <c r="T229" s="107"/>
      <c r="U229" s="108" t="s">
        <v>35</v>
      </c>
      <c r="X229" s="109">
        <v>0.001482</v>
      </c>
      <c r="Y229" s="109">
        <f>$X$229*$K$229</f>
        <v>0.005928</v>
      </c>
      <c r="Z229" s="109">
        <v>0</v>
      </c>
      <c r="AA229" s="110">
        <f>$Z$229*$K$229</f>
        <v>0</v>
      </c>
      <c r="AR229" s="71" t="s">
        <v>238</v>
      </c>
      <c r="AT229" s="71" t="s">
        <v>150</v>
      </c>
      <c r="AU229" s="71" t="s">
        <v>74</v>
      </c>
      <c r="AY229" s="6" t="s">
        <v>149</v>
      </c>
      <c r="BE229" s="111">
        <f>IF($U$229="základní",$N$229,0)</f>
        <v>0</v>
      </c>
      <c r="BF229" s="111">
        <f>IF($U$229="snížená",$N$229,0)</f>
        <v>0</v>
      </c>
      <c r="BG229" s="111">
        <f>IF($U$229="zákl. přenesená",$N$229,0)</f>
        <v>0</v>
      </c>
      <c r="BH229" s="111">
        <f>IF($U$229="sníž. přenesená",$N$229,0)</f>
        <v>0</v>
      </c>
      <c r="BI229" s="111">
        <f>IF($U$229="nulová",$N$229,0)</f>
        <v>0</v>
      </c>
      <c r="BJ229" s="71" t="s">
        <v>8</v>
      </c>
      <c r="BK229" s="111">
        <f>ROUND($L$229*$K$229,0)</f>
        <v>0</v>
      </c>
    </row>
    <row r="230" spans="2:63" s="6" customFormat="1" ht="15.75" customHeight="1">
      <c r="B230" s="20"/>
      <c r="C230" s="105" t="s">
        <v>333</v>
      </c>
      <c r="D230" s="105" t="s">
        <v>150</v>
      </c>
      <c r="E230" s="103" t="s">
        <v>334</v>
      </c>
      <c r="F230" s="180" t="s">
        <v>335</v>
      </c>
      <c r="G230" s="181"/>
      <c r="H230" s="181"/>
      <c r="I230" s="181"/>
      <c r="J230" s="105" t="s">
        <v>294</v>
      </c>
      <c r="K230" s="106">
        <v>2</v>
      </c>
      <c r="L230" s="182"/>
      <c r="M230" s="181"/>
      <c r="N230" s="183">
        <f>ROUND($L$230*$K$230,0)</f>
        <v>0</v>
      </c>
      <c r="O230" s="181"/>
      <c r="P230" s="181"/>
      <c r="Q230" s="181"/>
      <c r="R230" s="104" t="s">
        <v>154</v>
      </c>
      <c r="S230" s="20"/>
      <c r="T230" s="107"/>
      <c r="U230" s="108" t="s">
        <v>35</v>
      </c>
      <c r="X230" s="109">
        <v>0.0003</v>
      </c>
      <c r="Y230" s="109">
        <f>$X$230*$K$230</f>
        <v>0.0006</v>
      </c>
      <c r="Z230" s="109">
        <v>0</v>
      </c>
      <c r="AA230" s="110">
        <f>$Z$230*$K$230</f>
        <v>0</v>
      </c>
      <c r="AR230" s="71" t="s">
        <v>238</v>
      </c>
      <c r="AT230" s="71" t="s">
        <v>150</v>
      </c>
      <c r="AU230" s="71" t="s">
        <v>74</v>
      </c>
      <c r="AY230" s="71" t="s">
        <v>149</v>
      </c>
      <c r="BE230" s="111">
        <f>IF($U$230="základní",$N$230,0)</f>
        <v>0</v>
      </c>
      <c r="BF230" s="111">
        <f>IF($U$230="snížená",$N$230,0)</f>
        <v>0</v>
      </c>
      <c r="BG230" s="111">
        <f>IF($U$230="zákl. přenesená",$N$230,0)</f>
        <v>0</v>
      </c>
      <c r="BH230" s="111">
        <f>IF($U$230="sníž. přenesená",$N$230,0)</f>
        <v>0</v>
      </c>
      <c r="BI230" s="111">
        <f>IF($U$230="nulová",$N$230,0)</f>
        <v>0</v>
      </c>
      <c r="BJ230" s="71" t="s">
        <v>8</v>
      </c>
      <c r="BK230" s="111">
        <f>ROUND($L$230*$K$230,0)</f>
        <v>0</v>
      </c>
    </row>
    <row r="231" spans="2:63" s="6" customFormat="1" ht="27" customHeight="1">
      <c r="B231" s="20"/>
      <c r="C231" s="105" t="s">
        <v>336</v>
      </c>
      <c r="D231" s="105" t="s">
        <v>150</v>
      </c>
      <c r="E231" s="103" t="s">
        <v>337</v>
      </c>
      <c r="F231" s="180" t="s">
        <v>338</v>
      </c>
      <c r="G231" s="181"/>
      <c r="H231" s="181"/>
      <c r="I231" s="181"/>
      <c r="J231" s="105" t="s">
        <v>294</v>
      </c>
      <c r="K231" s="106">
        <v>1</v>
      </c>
      <c r="L231" s="182"/>
      <c r="M231" s="181"/>
      <c r="N231" s="183">
        <f>ROUND($L$231*$K$231,0)</f>
        <v>0</v>
      </c>
      <c r="O231" s="181"/>
      <c r="P231" s="181"/>
      <c r="Q231" s="181"/>
      <c r="R231" s="104" t="s">
        <v>154</v>
      </c>
      <c r="S231" s="20"/>
      <c r="T231" s="107"/>
      <c r="U231" s="108" t="s">
        <v>35</v>
      </c>
      <c r="X231" s="109">
        <v>0.0003</v>
      </c>
      <c r="Y231" s="109">
        <f>$X$231*$K$231</f>
        <v>0.0003</v>
      </c>
      <c r="Z231" s="109">
        <v>0</v>
      </c>
      <c r="AA231" s="110">
        <f>$Z$231*$K$231</f>
        <v>0</v>
      </c>
      <c r="AR231" s="71" t="s">
        <v>238</v>
      </c>
      <c r="AT231" s="71" t="s">
        <v>150</v>
      </c>
      <c r="AU231" s="71" t="s">
        <v>74</v>
      </c>
      <c r="AY231" s="71" t="s">
        <v>149</v>
      </c>
      <c r="BE231" s="111">
        <f>IF($U$231="základní",$N$231,0)</f>
        <v>0</v>
      </c>
      <c r="BF231" s="111">
        <f>IF($U$231="snížená",$N$231,0)</f>
        <v>0</v>
      </c>
      <c r="BG231" s="111">
        <f>IF($U$231="zákl. přenesená",$N$231,0)</f>
        <v>0</v>
      </c>
      <c r="BH231" s="111">
        <f>IF($U$231="sníž. přenesená",$N$231,0)</f>
        <v>0</v>
      </c>
      <c r="BI231" s="111">
        <f>IF($U$231="nulová",$N$231,0)</f>
        <v>0</v>
      </c>
      <c r="BJ231" s="71" t="s">
        <v>8</v>
      </c>
      <c r="BK231" s="111">
        <f>ROUND($L$231*$K$231,0)</f>
        <v>0</v>
      </c>
    </row>
    <row r="232" spans="2:63" s="6" customFormat="1" ht="27" customHeight="1">
      <c r="B232" s="20"/>
      <c r="C232" s="105" t="s">
        <v>339</v>
      </c>
      <c r="D232" s="105" t="s">
        <v>150</v>
      </c>
      <c r="E232" s="103" t="s">
        <v>340</v>
      </c>
      <c r="F232" s="180" t="s">
        <v>341</v>
      </c>
      <c r="G232" s="181"/>
      <c r="H232" s="181"/>
      <c r="I232" s="181"/>
      <c r="J232" s="105" t="s">
        <v>241</v>
      </c>
      <c r="K232" s="106">
        <v>2.5</v>
      </c>
      <c r="L232" s="182"/>
      <c r="M232" s="181"/>
      <c r="N232" s="183">
        <f>ROUND($L$232*$K$232,0)</f>
        <v>0</v>
      </c>
      <c r="O232" s="181"/>
      <c r="P232" s="181"/>
      <c r="Q232" s="181"/>
      <c r="R232" s="104" t="s">
        <v>154</v>
      </c>
      <c r="S232" s="20"/>
      <c r="T232" s="107"/>
      <c r="U232" s="108" t="s">
        <v>35</v>
      </c>
      <c r="X232" s="109">
        <v>0.001058</v>
      </c>
      <c r="Y232" s="109">
        <f>$X$232*$K$232</f>
        <v>0.0026449999999999998</v>
      </c>
      <c r="Z232" s="109">
        <v>0</v>
      </c>
      <c r="AA232" s="110">
        <f>$Z$232*$K$232</f>
        <v>0</v>
      </c>
      <c r="AR232" s="71" t="s">
        <v>238</v>
      </c>
      <c r="AT232" s="71" t="s">
        <v>150</v>
      </c>
      <c r="AU232" s="71" t="s">
        <v>74</v>
      </c>
      <c r="AY232" s="71" t="s">
        <v>149</v>
      </c>
      <c r="BE232" s="111">
        <f>IF($U$232="základní",$N$232,0)</f>
        <v>0</v>
      </c>
      <c r="BF232" s="111">
        <f>IF($U$232="snížená",$N$232,0)</f>
        <v>0</v>
      </c>
      <c r="BG232" s="111">
        <f>IF($U$232="zákl. přenesená",$N$232,0)</f>
        <v>0</v>
      </c>
      <c r="BH232" s="111">
        <f>IF($U$232="sníž. přenesená",$N$232,0)</f>
        <v>0</v>
      </c>
      <c r="BI232" s="111">
        <f>IF($U$232="nulová",$N$232,0)</f>
        <v>0</v>
      </c>
      <c r="BJ232" s="71" t="s">
        <v>8</v>
      </c>
      <c r="BK232" s="111">
        <f>ROUND($L$232*$K$232,0)</f>
        <v>0</v>
      </c>
    </row>
    <row r="233" spans="2:63" s="6" customFormat="1" ht="27" customHeight="1">
      <c r="B233" s="20"/>
      <c r="C233" s="105" t="s">
        <v>342</v>
      </c>
      <c r="D233" s="105" t="s">
        <v>150</v>
      </c>
      <c r="E233" s="103" t="s">
        <v>343</v>
      </c>
      <c r="F233" s="180" t="s">
        <v>344</v>
      </c>
      <c r="G233" s="181"/>
      <c r="H233" s="181"/>
      <c r="I233" s="181"/>
      <c r="J233" s="105" t="s">
        <v>294</v>
      </c>
      <c r="K233" s="106">
        <v>2</v>
      </c>
      <c r="L233" s="182"/>
      <c r="M233" s="181"/>
      <c r="N233" s="183">
        <f>ROUND($L$233*$K$233,0)</f>
        <v>0</v>
      </c>
      <c r="O233" s="181"/>
      <c r="P233" s="181"/>
      <c r="Q233" s="181"/>
      <c r="R233" s="104" t="s">
        <v>154</v>
      </c>
      <c r="S233" s="20"/>
      <c r="T233" s="107"/>
      <c r="U233" s="108" t="s">
        <v>35</v>
      </c>
      <c r="X233" s="109">
        <v>5E-05</v>
      </c>
      <c r="Y233" s="109">
        <f>$X$233*$K$233</f>
        <v>0.0001</v>
      </c>
      <c r="Z233" s="109">
        <v>0</v>
      </c>
      <c r="AA233" s="110">
        <f>$Z$233*$K$233</f>
        <v>0</v>
      </c>
      <c r="AR233" s="71" t="s">
        <v>238</v>
      </c>
      <c r="AT233" s="71" t="s">
        <v>150</v>
      </c>
      <c r="AU233" s="71" t="s">
        <v>74</v>
      </c>
      <c r="AY233" s="71" t="s">
        <v>149</v>
      </c>
      <c r="BE233" s="111">
        <f>IF($U$233="základní",$N$233,0)</f>
        <v>0</v>
      </c>
      <c r="BF233" s="111">
        <f>IF($U$233="snížená",$N$233,0)</f>
        <v>0</v>
      </c>
      <c r="BG233" s="111">
        <f>IF($U$233="zákl. přenesená",$N$233,0)</f>
        <v>0</v>
      </c>
      <c r="BH233" s="111">
        <f>IF($U$233="sníž. přenesená",$N$233,0)</f>
        <v>0</v>
      </c>
      <c r="BI233" s="111">
        <f>IF($U$233="nulová",$N$233,0)</f>
        <v>0</v>
      </c>
      <c r="BJ233" s="71" t="s">
        <v>8</v>
      </c>
      <c r="BK233" s="111">
        <f>ROUND($L$233*$K$233,0)</f>
        <v>0</v>
      </c>
    </row>
    <row r="234" spans="2:63" s="6" customFormat="1" ht="27" customHeight="1">
      <c r="B234" s="20"/>
      <c r="C234" s="105" t="s">
        <v>345</v>
      </c>
      <c r="D234" s="105" t="s">
        <v>150</v>
      </c>
      <c r="E234" s="103" t="s">
        <v>346</v>
      </c>
      <c r="F234" s="180" t="s">
        <v>347</v>
      </c>
      <c r="G234" s="181"/>
      <c r="H234" s="181"/>
      <c r="I234" s="181"/>
      <c r="J234" s="105" t="s">
        <v>294</v>
      </c>
      <c r="K234" s="106">
        <v>1</v>
      </c>
      <c r="L234" s="182"/>
      <c r="M234" s="181"/>
      <c r="N234" s="183">
        <f>ROUND($L$234*$K$234,0)</f>
        <v>0</v>
      </c>
      <c r="O234" s="181"/>
      <c r="P234" s="181"/>
      <c r="Q234" s="181"/>
      <c r="R234" s="104" t="s">
        <v>154</v>
      </c>
      <c r="S234" s="20"/>
      <c r="T234" s="107"/>
      <c r="U234" s="108" t="s">
        <v>35</v>
      </c>
      <c r="X234" s="109">
        <v>0.0002</v>
      </c>
      <c r="Y234" s="109">
        <f>$X$234*$K$234</f>
        <v>0.0002</v>
      </c>
      <c r="Z234" s="109">
        <v>0</v>
      </c>
      <c r="AA234" s="110">
        <f>$Z$234*$K$234</f>
        <v>0</v>
      </c>
      <c r="AR234" s="71" t="s">
        <v>238</v>
      </c>
      <c r="AT234" s="71" t="s">
        <v>150</v>
      </c>
      <c r="AU234" s="71" t="s">
        <v>74</v>
      </c>
      <c r="AY234" s="71" t="s">
        <v>149</v>
      </c>
      <c r="BE234" s="111">
        <f>IF($U$234="základní",$N$234,0)</f>
        <v>0</v>
      </c>
      <c r="BF234" s="111">
        <f>IF($U$234="snížená",$N$234,0)</f>
        <v>0</v>
      </c>
      <c r="BG234" s="111">
        <f>IF($U$234="zákl. přenesená",$N$234,0)</f>
        <v>0</v>
      </c>
      <c r="BH234" s="111">
        <f>IF($U$234="sníž. přenesená",$N$234,0)</f>
        <v>0</v>
      </c>
      <c r="BI234" s="111">
        <f>IF($U$234="nulová",$N$234,0)</f>
        <v>0</v>
      </c>
      <c r="BJ234" s="71" t="s">
        <v>8</v>
      </c>
      <c r="BK234" s="111">
        <f>ROUND($L$234*$K$234,0)</f>
        <v>0</v>
      </c>
    </row>
    <row r="235" spans="2:63" s="6" customFormat="1" ht="27" customHeight="1">
      <c r="B235" s="20"/>
      <c r="C235" s="105" t="s">
        <v>348</v>
      </c>
      <c r="D235" s="105" t="s">
        <v>150</v>
      </c>
      <c r="E235" s="103" t="s">
        <v>349</v>
      </c>
      <c r="F235" s="180" t="s">
        <v>350</v>
      </c>
      <c r="G235" s="181"/>
      <c r="H235" s="181"/>
      <c r="I235" s="181"/>
      <c r="J235" s="105" t="s">
        <v>267</v>
      </c>
      <c r="K235" s="106">
        <v>0.208</v>
      </c>
      <c r="L235" s="182"/>
      <c r="M235" s="181"/>
      <c r="N235" s="183">
        <f>ROUND($L$235*$K$235,0)</f>
        <v>0</v>
      </c>
      <c r="O235" s="181"/>
      <c r="P235" s="181"/>
      <c r="Q235" s="181"/>
      <c r="R235" s="104" t="s">
        <v>154</v>
      </c>
      <c r="S235" s="20"/>
      <c r="T235" s="107"/>
      <c r="U235" s="108" t="s">
        <v>35</v>
      </c>
      <c r="X235" s="109">
        <v>0</v>
      </c>
      <c r="Y235" s="109">
        <f>$X$235*$K$235</f>
        <v>0</v>
      </c>
      <c r="Z235" s="109">
        <v>0</v>
      </c>
      <c r="AA235" s="110">
        <f>$Z$235*$K$235</f>
        <v>0</v>
      </c>
      <c r="AR235" s="71" t="s">
        <v>238</v>
      </c>
      <c r="AT235" s="71" t="s">
        <v>150</v>
      </c>
      <c r="AU235" s="71" t="s">
        <v>74</v>
      </c>
      <c r="AY235" s="71" t="s">
        <v>149</v>
      </c>
      <c r="BE235" s="111">
        <f>IF($U$235="základní",$N$235,0)</f>
        <v>0</v>
      </c>
      <c r="BF235" s="111">
        <f>IF($U$235="snížená",$N$235,0)</f>
        <v>0</v>
      </c>
      <c r="BG235" s="111">
        <f>IF($U$235="zákl. přenesená",$N$235,0)</f>
        <v>0</v>
      </c>
      <c r="BH235" s="111">
        <f>IF($U$235="sníž. přenesená",$N$235,0)</f>
        <v>0</v>
      </c>
      <c r="BI235" s="111">
        <f>IF($U$235="nulová",$N$235,0)</f>
        <v>0</v>
      </c>
      <c r="BJ235" s="71" t="s">
        <v>8</v>
      </c>
      <c r="BK235" s="111">
        <f>ROUND($L$235*$K$235,0)</f>
        <v>0</v>
      </c>
    </row>
    <row r="236" spans="2:63" s="93" customFormat="1" ht="30.75" customHeight="1">
      <c r="B236" s="94"/>
      <c r="D236" s="101" t="s">
        <v>128</v>
      </c>
      <c r="N236" s="197">
        <f>$BK$236</f>
        <v>0</v>
      </c>
      <c r="O236" s="196"/>
      <c r="P236" s="196"/>
      <c r="Q236" s="196"/>
      <c r="S236" s="94"/>
      <c r="T236" s="97"/>
      <c r="W236" s="98">
        <f>SUM($W$237:$W$251)</f>
        <v>0</v>
      </c>
      <c r="Y236" s="98">
        <f>SUM($Y$237:$Y$251)</f>
        <v>0.5063367171008</v>
      </c>
      <c r="AA236" s="99">
        <f>SUM($AA$237:$AA$251)</f>
        <v>0.11592770000000001</v>
      </c>
      <c r="AR236" s="96" t="s">
        <v>74</v>
      </c>
      <c r="AT236" s="96" t="s">
        <v>64</v>
      </c>
      <c r="AU236" s="96" t="s">
        <v>8</v>
      </c>
      <c r="AY236" s="96" t="s">
        <v>149</v>
      </c>
      <c r="BK236" s="100">
        <f>SUM($BK$237:$BK$251)</f>
        <v>0</v>
      </c>
    </row>
    <row r="237" spans="2:63" s="6" customFormat="1" ht="27" customHeight="1">
      <c r="B237" s="20"/>
      <c r="C237" s="105" t="s">
        <v>351</v>
      </c>
      <c r="D237" s="105" t="s">
        <v>150</v>
      </c>
      <c r="E237" s="103" t="s">
        <v>352</v>
      </c>
      <c r="F237" s="180" t="s">
        <v>353</v>
      </c>
      <c r="G237" s="181"/>
      <c r="H237" s="181"/>
      <c r="I237" s="181"/>
      <c r="J237" s="105" t="s">
        <v>153</v>
      </c>
      <c r="K237" s="106">
        <v>22.208</v>
      </c>
      <c r="L237" s="182"/>
      <c r="M237" s="181"/>
      <c r="N237" s="183">
        <f>ROUND($L$237*$K$237,0)</f>
        <v>0</v>
      </c>
      <c r="O237" s="181"/>
      <c r="P237" s="181"/>
      <c r="Q237" s="181"/>
      <c r="R237" s="104" t="s">
        <v>154</v>
      </c>
      <c r="S237" s="20"/>
      <c r="T237" s="107"/>
      <c r="U237" s="108" t="s">
        <v>35</v>
      </c>
      <c r="X237" s="109">
        <v>0.0002466101</v>
      </c>
      <c r="Y237" s="109">
        <f>$X$237*$K$237</f>
        <v>0.0054767171008</v>
      </c>
      <c r="Z237" s="109">
        <v>0</v>
      </c>
      <c r="AA237" s="110">
        <f>$Z$237*$K$237</f>
        <v>0</v>
      </c>
      <c r="AR237" s="71" t="s">
        <v>238</v>
      </c>
      <c r="AT237" s="71" t="s">
        <v>150</v>
      </c>
      <c r="AU237" s="71" t="s">
        <v>74</v>
      </c>
      <c r="AY237" s="71" t="s">
        <v>149</v>
      </c>
      <c r="BE237" s="111">
        <f>IF($U$237="základní",$N$237,0)</f>
        <v>0</v>
      </c>
      <c r="BF237" s="111">
        <f>IF($U$237="snížená",$N$237,0)</f>
        <v>0</v>
      </c>
      <c r="BG237" s="111">
        <f>IF($U$237="zákl. přenesená",$N$237,0)</f>
        <v>0</v>
      </c>
      <c r="BH237" s="111">
        <f>IF($U$237="sníž. přenesená",$N$237,0)</f>
        <v>0</v>
      </c>
      <c r="BI237" s="111">
        <f>IF($U$237="nulová",$N$237,0)</f>
        <v>0</v>
      </c>
      <c r="BJ237" s="71" t="s">
        <v>8</v>
      </c>
      <c r="BK237" s="111">
        <f>ROUND($L$237*$K$237,0)</f>
        <v>0</v>
      </c>
    </row>
    <row r="238" spans="2:51" s="6" customFormat="1" ht="15.75" customHeight="1">
      <c r="B238" s="112"/>
      <c r="E238" s="113"/>
      <c r="F238" s="184" t="s">
        <v>354</v>
      </c>
      <c r="G238" s="185"/>
      <c r="H238" s="185"/>
      <c r="I238" s="185"/>
      <c r="K238" s="115">
        <v>22.208</v>
      </c>
      <c r="S238" s="112"/>
      <c r="T238" s="116"/>
      <c r="AA238" s="117"/>
      <c r="AT238" s="114" t="s">
        <v>156</v>
      </c>
      <c r="AU238" s="114" t="s">
        <v>74</v>
      </c>
      <c r="AV238" s="114" t="s">
        <v>74</v>
      </c>
      <c r="AW238" s="114" t="s">
        <v>117</v>
      </c>
      <c r="AX238" s="114" t="s">
        <v>65</v>
      </c>
      <c r="AY238" s="114" t="s">
        <v>149</v>
      </c>
    </row>
    <row r="239" spans="2:51" s="6" customFormat="1" ht="15.75" customHeight="1">
      <c r="B239" s="118"/>
      <c r="E239" s="119"/>
      <c r="F239" s="186" t="s">
        <v>157</v>
      </c>
      <c r="G239" s="187"/>
      <c r="H239" s="187"/>
      <c r="I239" s="187"/>
      <c r="K239" s="120">
        <v>22.208</v>
      </c>
      <c r="S239" s="118"/>
      <c r="T239" s="121"/>
      <c r="AA239" s="122"/>
      <c r="AT239" s="119" t="s">
        <v>156</v>
      </c>
      <c r="AU239" s="119" t="s">
        <v>74</v>
      </c>
      <c r="AV239" s="119" t="s">
        <v>77</v>
      </c>
      <c r="AW239" s="119" t="s">
        <v>117</v>
      </c>
      <c r="AX239" s="119" t="s">
        <v>8</v>
      </c>
      <c r="AY239" s="119" t="s">
        <v>149</v>
      </c>
    </row>
    <row r="240" spans="2:63" s="6" customFormat="1" ht="15.75" customHeight="1">
      <c r="B240" s="20"/>
      <c r="C240" s="131" t="s">
        <v>355</v>
      </c>
      <c r="D240" s="131" t="s">
        <v>296</v>
      </c>
      <c r="E240" s="129" t="s">
        <v>356</v>
      </c>
      <c r="F240" s="190" t="s">
        <v>357</v>
      </c>
      <c r="G240" s="191"/>
      <c r="H240" s="191"/>
      <c r="I240" s="191"/>
      <c r="J240" s="128" t="s">
        <v>153</v>
      </c>
      <c r="K240" s="130">
        <v>22.208</v>
      </c>
      <c r="L240" s="192"/>
      <c r="M240" s="191"/>
      <c r="N240" s="193">
        <f>ROUND($L$240*$K$240,0)</f>
        <v>0</v>
      </c>
      <c r="O240" s="181"/>
      <c r="P240" s="181"/>
      <c r="Q240" s="181"/>
      <c r="R240" s="104"/>
      <c r="S240" s="20"/>
      <c r="T240" s="107"/>
      <c r="U240" s="108" t="s">
        <v>35</v>
      </c>
      <c r="X240" s="109">
        <v>0.02</v>
      </c>
      <c r="Y240" s="109">
        <f>$X$240*$K$240</f>
        <v>0.44416</v>
      </c>
      <c r="Z240" s="109">
        <v>0</v>
      </c>
      <c r="AA240" s="110">
        <f>$Z$240*$K$240</f>
        <v>0</v>
      </c>
      <c r="AR240" s="71" t="s">
        <v>295</v>
      </c>
      <c r="AT240" s="71" t="s">
        <v>296</v>
      </c>
      <c r="AU240" s="71" t="s">
        <v>74</v>
      </c>
      <c r="AY240" s="6" t="s">
        <v>149</v>
      </c>
      <c r="BE240" s="111">
        <f>IF($U$240="základní",$N$240,0)</f>
        <v>0</v>
      </c>
      <c r="BF240" s="111">
        <f>IF($U$240="snížená",$N$240,0)</f>
        <v>0</v>
      </c>
      <c r="BG240" s="111">
        <f>IF($U$240="zákl. přenesená",$N$240,0)</f>
        <v>0</v>
      </c>
      <c r="BH240" s="111">
        <f>IF($U$240="sníž. přenesená",$N$240,0)</f>
        <v>0</v>
      </c>
      <c r="BI240" s="111">
        <f>IF($U$240="nulová",$N$240,0)</f>
        <v>0</v>
      </c>
      <c r="BJ240" s="71" t="s">
        <v>8</v>
      </c>
      <c r="BK240" s="111">
        <f>ROUND($L$240*$K$240,0)</f>
        <v>0</v>
      </c>
    </row>
    <row r="241" spans="2:51" s="6" customFormat="1" ht="15.75" customHeight="1">
      <c r="B241" s="112"/>
      <c r="E241" s="113"/>
      <c r="F241" s="184" t="s">
        <v>354</v>
      </c>
      <c r="G241" s="185"/>
      <c r="H241" s="185"/>
      <c r="I241" s="185"/>
      <c r="K241" s="115">
        <v>22.208</v>
      </c>
      <c r="S241" s="112"/>
      <c r="T241" s="116"/>
      <c r="AA241" s="117"/>
      <c r="AT241" s="114" t="s">
        <v>156</v>
      </c>
      <c r="AU241" s="114" t="s">
        <v>74</v>
      </c>
      <c r="AV241" s="114" t="s">
        <v>74</v>
      </c>
      <c r="AW241" s="114" t="s">
        <v>117</v>
      </c>
      <c r="AX241" s="114" t="s">
        <v>65</v>
      </c>
      <c r="AY241" s="114" t="s">
        <v>149</v>
      </c>
    </row>
    <row r="242" spans="2:51" s="6" customFormat="1" ht="15.75" customHeight="1">
      <c r="B242" s="118"/>
      <c r="E242" s="119"/>
      <c r="F242" s="186" t="s">
        <v>157</v>
      </c>
      <c r="G242" s="187"/>
      <c r="H242" s="187"/>
      <c r="I242" s="187"/>
      <c r="K242" s="120">
        <v>22.208</v>
      </c>
      <c r="S242" s="118"/>
      <c r="T242" s="121"/>
      <c r="AA242" s="122"/>
      <c r="AT242" s="119" t="s">
        <v>156</v>
      </c>
      <c r="AU242" s="119" t="s">
        <v>74</v>
      </c>
      <c r="AV242" s="119" t="s">
        <v>77</v>
      </c>
      <c r="AW242" s="119" t="s">
        <v>117</v>
      </c>
      <c r="AX242" s="119" t="s">
        <v>8</v>
      </c>
      <c r="AY242" s="119" t="s">
        <v>149</v>
      </c>
    </row>
    <row r="243" spans="2:63" s="6" customFormat="1" ht="27" customHeight="1">
      <c r="B243" s="20"/>
      <c r="C243" s="102" t="s">
        <v>358</v>
      </c>
      <c r="D243" s="102" t="s">
        <v>150</v>
      </c>
      <c r="E243" s="103" t="s">
        <v>359</v>
      </c>
      <c r="F243" s="180" t="s">
        <v>360</v>
      </c>
      <c r="G243" s="181"/>
      <c r="H243" s="181"/>
      <c r="I243" s="181"/>
      <c r="J243" s="105" t="s">
        <v>153</v>
      </c>
      <c r="K243" s="106">
        <v>5.611</v>
      </c>
      <c r="L243" s="182"/>
      <c r="M243" s="181"/>
      <c r="N243" s="183">
        <f>ROUND($L$243*$K$243,0)</f>
        <v>0</v>
      </c>
      <c r="O243" s="181"/>
      <c r="P243" s="181"/>
      <c r="Q243" s="181"/>
      <c r="R243" s="104"/>
      <c r="S243" s="20"/>
      <c r="T243" s="107"/>
      <c r="U243" s="108" t="s">
        <v>35</v>
      </c>
      <c r="X243" s="109">
        <v>0</v>
      </c>
      <c r="Y243" s="109">
        <f>$X$243*$K$243</f>
        <v>0</v>
      </c>
      <c r="Z243" s="109">
        <v>0.0007</v>
      </c>
      <c r="AA243" s="110">
        <f>$Z$243*$K$243</f>
        <v>0.0039277</v>
      </c>
      <c r="AR243" s="71" t="s">
        <v>238</v>
      </c>
      <c r="AT243" s="71" t="s">
        <v>150</v>
      </c>
      <c r="AU243" s="71" t="s">
        <v>74</v>
      </c>
      <c r="AY243" s="6" t="s">
        <v>149</v>
      </c>
      <c r="BE243" s="111">
        <f>IF($U$243="základní",$N$243,0)</f>
        <v>0</v>
      </c>
      <c r="BF243" s="111">
        <f>IF($U$243="snížená",$N$243,0)</f>
        <v>0</v>
      </c>
      <c r="BG243" s="111">
        <f>IF($U$243="zákl. přenesená",$N$243,0)</f>
        <v>0</v>
      </c>
      <c r="BH243" s="111">
        <f>IF($U$243="sníž. přenesená",$N$243,0)</f>
        <v>0</v>
      </c>
      <c r="BI243" s="111">
        <f>IF($U$243="nulová",$N$243,0)</f>
        <v>0</v>
      </c>
      <c r="BJ243" s="71" t="s">
        <v>8</v>
      </c>
      <c r="BK243" s="111">
        <f>ROUND($L$243*$K$243,0)</f>
        <v>0</v>
      </c>
    </row>
    <row r="244" spans="2:51" s="6" customFormat="1" ht="15.75" customHeight="1">
      <c r="B244" s="112"/>
      <c r="E244" s="113"/>
      <c r="F244" s="184" t="s">
        <v>361</v>
      </c>
      <c r="G244" s="185"/>
      <c r="H244" s="185"/>
      <c r="I244" s="185"/>
      <c r="K244" s="115">
        <v>5.611</v>
      </c>
      <c r="S244" s="112"/>
      <c r="T244" s="116"/>
      <c r="AA244" s="117"/>
      <c r="AT244" s="114" t="s">
        <v>156</v>
      </c>
      <c r="AU244" s="114" t="s">
        <v>74</v>
      </c>
      <c r="AV244" s="114" t="s">
        <v>74</v>
      </c>
      <c r="AW244" s="114" t="s">
        <v>117</v>
      </c>
      <c r="AX244" s="114" t="s">
        <v>8</v>
      </c>
      <c r="AY244" s="114" t="s">
        <v>149</v>
      </c>
    </row>
    <row r="245" spans="2:63" s="6" customFormat="1" ht="27" customHeight="1">
      <c r="B245" s="20"/>
      <c r="C245" s="102" t="s">
        <v>362</v>
      </c>
      <c r="D245" s="102" t="s">
        <v>150</v>
      </c>
      <c r="E245" s="103" t="s">
        <v>363</v>
      </c>
      <c r="F245" s="180" t="s">
        <v>364</v>
      </c>
      <c r="G245" s="181"/>
      <c r="H245" s="181"/>
      <c r="I245" s="181"/>
      <c r="J245" s="105" t="s">
        <v>294</v>
      </c>
      <c r="K245" s="106">
        <v>4</v>
      </c>
      <c r="L245" s="182"/>
      <c r="M245" s="181"/>
      <c r="N245" s="183">
        <f>ROUND($L$245*$K$245,0)</f>
        <v>0</v>
      </c>
      <c r="O245" s="181"/>
      <c r="P245" s="181"/>
      <c r="Q245" s="181"/>
      <c r="R245" s="104" t="s">
        <v>154</v>
      </c>
      <c r="S245" s="20"/>
      <c r="T245" s="107"/>
      <c r="U245" s="108" t="s">
        <v>35</v>
      </c>
      <c r="X245" s="109">
        <v>0</v>
      </c>
      <c r="Y245" s="109">
        <f>$X$245*$K$245</f>
        <v>0</v>
      </c>
      <c r="Z245" s="109">
        <v>0.028</v>
      </c>
      <c r="AA245" s="110">
        <f>$Z$245*$K$245</f>
        <v>0.112</v>
      </c>
      <c r="AR245" s="71" t="s">
        <v>238</v>
      </c>
      <c r="AT245" s="71" t="s">
        <v>150</v>
      </c>
      <c r="AU245" s="71" t="s">
        <v>74</v>
      </c>
      <c r="AY245" s="6" t="s">
        <v>149</v>
      </c>
      <c r="BE245" s="111">
        <f>IF($U$245="základní",$N$245,0)</f>
        <v>0</v>
      </c>
      <c r="BF245" s="111">
        <f>IF($U$245="snížená",$N$245,0)</f>
        <v>0</v>
      </c>
      <c r="BG245" s="111">
        <f>IF($U$245="zákl. přenesená",$N$245,0)</f>
        <v>0</v>
      </c>
      <c r="BH245" s="111">
        <f>IF($U$245="sníž. přenesená",$N$245,0)</f>
        <v>0</v>
      </c>
      <c r="BI245" s="111">
        <f>IF($U$245="nulová",$N$245,0)</f>
        <v>0</v>
      </c>
      <c r="BJ245" s="71" t="s">
        <v>8</v>
      </c>
      <c r="BK245" s="111">
        <f>ROUND($L$245*$K$245,0)</f>
        <v>0</v>
      </c>
    </row>
    <row r="246" spans="2:51" s="6" customFormat="1" ht="15.75" customHeight="1">
      <c r="B246" s="112"/>
      <c r="E246" s="113"/>
      <c r="F246" s="184" t="s">
        <v>365</v>
      </c>
      <c r="G246" s="185"/>
      <c r="H246" s="185"/>
      <c r="I246" s="185"/>
      <c r="K246" s="115">
        <v>4</v>
      </c>
      <c r="S246" s="112"/>
      <c r="T246" s="116"/>
      <c r="AA246" s="117"/>
      <c r="AT246" s="114" t="s">
        <v>156</v>
      </c>
      <c r="AU246" s="114" t="s">
        <v>74</v>
      </c>
      <c r="AV246" s="114" t="s">
        <v>74</v>
      </c>
      <c r="AW246" s="114" t="s">
        <v>117</v>
      </c>
      <c r="AX246" s="114" t="s">
        <v>8</v>
      </c>
      <c r="AY246" s="114" t="s">
        <v>149</v>
      </c>
    </row>
    <row r="247" spans="2:63" s="6" customFormat="1" ht="27" customHeight="1">
      <c r="B247" s="20"/>
      <c r="C247" s="102" t="s">
        <v>366</v>
      </c>
      <c r="D247" s="102" t="s">
        <v>150</v>
      </c>
      <c r="E247" s="103" t="s">
        <v>367</v>
      </c>
      <c r="F247" s="180" t="s">
        <v>368</v>
      </c>
      <c r="G247" s="181"/>
      <c r="H247" s="181"/>
      <c r="I247" s="181"/>
      <c r="J247" s="105" t="s">
        <v>294</v>
      </c>
      <c r="K247" s="106">
        <v>7</v>
      </c>
      <c r="L247" s="182"/>
      <c r="M247" s="181"/>
      <c r="N247" s="183">
        <f>ROUND($L$247*$K$247,0)</f>
        <v>0</v>
      </c>
      <c r="O247" s="181"/>
      <c r="P247" s="181"/>
      <c r="Q247" s="181"/>
      <c r="R247" s="104" t="s">
        <v>154</v>
      </c>
      <c r="S247" s="20"/>
      <c r="T247" s="107"/>
      <c r="U247" s="108" t="s">
        <v>35</v>
      </c>
      <c r="X247" s="109">
        <v>0</v>
      </c>
      <c r="Y247" s="109">
        <f>$X$247*$K$247</f>
        <v>0</v>
      </c>
      <c r="Z247" s="109">
        <v>0</v>
      </c>
      <c r="AA247" s="110">
        <f>$Z$247*$K$247</f>
        <v>0</v>
      </c>
      <c r="AR247" s="71" t="s">
        <v>238</v>
      </c>
      <c r="AT247" s="71" t="s">
        <v>150</v>
      </c>
      <c r="AU247" s="71" t="s">
        <v>74</v>
      </c>
      <c r="AY247" s="6" t="s">
        <v>149</v>
      </c>
      <c r="BE247" s="111">
        <f>IF($U$247="základní",$N$247,0)</f>
        <v>0</v>
      </c>
      <c r="BF247" s="111">
        <f>IF($U$247="snížená",$N$247,0)</f>
        <v>0</v>
      </c>
      <c r="BG247" s="111">
        <f>IF($U$247="zákl. přenesená",$N$247,0)</f>
        <v>0</v>
      </c>
      <c r="BH247" s="111">
        <f>IF($U$247="sníž. přenesená",$N$247,0)</f>
        <v>0</v>
      </c>
      <c r="BI247" s="111">
        <f>IF($U$247="nulová",$N$247,0)</f>
        <v>0</v>
      </c>
      <c r="BJ247" s="71" t="s">
        <v>8</v>
      </c>
      <c r="BK247" s="111">
        <f>ROUND($L$247*$K$247,0)</f>
        <v>0</v>
      </c>
    </row>
    <row r="248" spans="2:51" s="6" customFormat="1" ht="15.75" customHeight="1">
      <c r="B248" s="112"/>
      <c r="E248" s="113"/>
      <c r="F248" s="184" t="s">
        <v>369</v>
      </c>
      <c r="G248" s="185"/>
      <c r="H248" s="185"/>
      <c r="I248" s="185"/>
      <c r="K248" s="115">
        <v>7</v>
      </c>
      <c r="S248" s="112"/>
      <c r="T248" s="116"/>
      <c r="AA248" s="117"/>
      <c r="AT248" s="114" t="s">
        <v>156</v>
      </c>
      <c r="AU248" s="114" t="s">
        <v>74</v>
      </c>
      <c r="AV248" s="114" t="s">
        <v>74</v>
      </c>
      <c r="AW248" s="114" t="s">
        <v>117</v>
      </c>
      <c r="AX248" s="114" t="s">
        <v>8</v>
      </c>
      <c r="AY248" s="114" t="s">
        <v>149</v>
      </c>
    </row>
    <row r="249" spans="2:63" s="6" customFormat="1" ht="15.75" customHeight="1">
      <c r="B249" s="20"/>
      <c r="C249" s="131" t="s">
        <v>370</v>
      </c>
      <c r="D249" s="131" t="s">
        <v>296</v>
      </c>
      <c r="E249" s="129" t="s">
        <v>371</v>
      </c>
      <c r="F249" s="190" t="s">
        <v>372</v>
      </c>
      <c r="G249" s="191"/>
      <c r="H249" s="191"/>
      <c r="I249" s="191"/>
      <c r="J249" s="128" t="s">
        <v>241</v>
      </c>
      <c r="K249" s="130">
        <v>9.45</v>
      </c>
      <c r="L249" s="192"/>
      <c r="M249" s="191"/>
      <c r="N249" s="193">
        <f>ROUND($L$249*$K$249,0)</f>
        <v>0</v>
      </c>
      <c r="O249" s="181"/>
      <c r="P249" s="181"/>
      <c r="Q249" s="181"/>
      <c r="R249" s="104"/>
      <c r="S249" s="20"/>
      <c r="T249" s="107"/>
      <c r="U249" s="108" t="s">
        <v>35</v>
      </c>
      <c r="X249" s="109">
        <v>0.006</v>
      </c>
      <c r="Y249" s="109">
        <f>$X$249*$K$249</f>
        <v>0.05669999999999999</v>
      </c>
      <c r="Z249" s="109">
        <v>0</v>
      </c>
      <c r="AA249" s="110">
        <f>$Z$249*$K$249</f>
        <v>0</v>
      </c>
      <c r="AR249" s="71" t="s">
        <v>295</v>
      </c>
      <c r="AT249" s="71" t="s">
        <v>296</v>
      </c>
      <c r="AU249" s="71" t="s">
        <v>74</v>
      </c>
      <c r="AY249" s="6" t="s">
        <v>149</v>
      </c>
      <c r="BE249" s="111">
        <f>IF($U$249="základní",$N$249,0)</f>
        <v>0</v>
      </c>
      <c r="BF249" s="111">
        <f>IF($U$249="snížená",$N$249,0)</f>
        <v>0</v>
      </c>
      <c r="BG249" s="111">
        <f>IF($U$249="zákl. přenesená",$N$249,0)</f>
        <v>0</v>
      </c>
      <c r="BH249" s="111">
        <f>IF($U$249="sníž. přenesená",$N$249,0)</f>
        <v>0</v>
      </c>
      <c r="BI249" s="111">
        <f>IF($U$249="nulová",$N$249,0)</f>
        <v>0</v>
      </c>
      <c r="BJ249" s="71" t="s">
        <v>8</v>
      </c>
      <c r="BK249" s="111">
        <f>ROUND($L$249*$K$249,0)</f>
        <v>0</v>
      </c>
    </row>
    <row r="250" spans="2:51" s="6" customFormat="1" ht="15.75" customHeight="1">
      <c r="B250" s="112"/>
      <c r="E250" s="113"/>
      <c r="F250" s="184" t="s">
        <v>373</v>
      </c>
      <c r="G250" s="185"/>
      <c r="H250" s="185"/>
      <c r="I250" s="185"/>
      <c r="K250" s="115">
        <v>9.45</v>
      </c>
      <c r="S250" s="112"/>
      <c r="T250" s="116"/>
      <c r="AA250" s="117"/>
      <c r="AT250" s="114" t="s">
        <v>156</v>
      </c>
      <c r="AU250" s="114" t="s">
        <v>74</v>
      </c>
      <c r="AV250" s="114" t="s">
        <v>74</v>
      </c>
      <c r="AW250" s="114" t="s">
        <v>117</v>
      </c>
      <c r="AX250" s="114" t="s">
        <v>8</v>
      </c>
      <c r="AY250" s="114" t="s">
        <v>149</v>
      </c>
    </row>
    <row r="251" spans="2:63" s="6" customFormat="1" ht="27" customHeight="1">
      <c r="B251" s="20"/>
      <c r="C251" s="102" t="s">
        <v>374</v>
      </c>
      <c r="D251" s="102" t="s">
        <v>150</v>
      </c>
      <c r="E251" s="103" t="s">
        <v>375</v>
      </c>
      <c r="F251" s="180" t="s">
        <v>376</v>
      </c>
      <c r="G251" s="181"/>
      <c r="H251" s="181"/>
      <c r="I251" s="181"/>
      <c r="J251" s="105" t="s">
        <v>267</v>
      </c>
      <c r="K251" s="106">
        <v>0.506</v>
      </c>
      <c r="L251" s="182"/>
      <c r="M251" s="181"/>
      <c r="N251" s="183">
        <f>ROUND($L$251*$K$251,0)</f>
        <v>0</v>
      </c>
      <c r="O251" s="181"/>
      <c r="P251" s="181"/>
      <c r="Q251" s="181"/>
      <c r="R251" s="104" t="s">
        <v>154</v>
      </c>
      <c r="S251" s="20"/>
      <c r="T251" s="107"/>
      <c r="U251" s="108" t="s">
        <v>35</v>
      </c>
      <c r="X251" s="109">
        <v>0</v>
      </c>
      <c r="Y251" s="109">
        <f>$X$251*$K$251</f>
        <v>0</v>
      </c>
      <c r="Z251" s="109">
        <v>0</v>
      </c>
      <c r="AA251" s="110">
        <f>$Z$251*$K$251</f>
        <v>0</v>
      </c>
      <c r="AR251" s="71" t="s">
        <v>238</v>
      </c>
      <c r="AT251" s="71" t="s">
        <v>150</v>
      </c>
      <c r="AU251" s="71" t="s">
        <v>74</v>
      </c>
      <c r="AY251" s="6" t="s">
        <v>149</v>
      </c>
      <c r="BE251" s="111">
        <f>IF($U$251="základní",$N$251,0)</f>
        <v>0</v>
      </c>
      <c r="BF251" s="111">
        <f>IF($U$251="snížená",$N$251,0)</f>
        <v>0</v>
      </c>
      <c r="BG251" s="111">
        <f>IF($U$251="zákl. přenesená",$N$251,0)</f>
        <v>0</v>
      </c>
      <c r="BH251" s="111">
        <f>IF($U$251="sníž. přenesená",$N$251,0)</f>
        <v>0</v>
      </c>
      <c r="BI251" s="111">
        <f>IF($U$251="nulová",$N$251,0)</f>
        <v>0</v>
      </c>
      <c r="BJ251" s="71" t="s">
        <v>8</v>
      </c>
      <c r="BK251" s="111">
        <f>ROUND($L$251*$K$251,0)</f>
        <v>0</v>
      </c>
    </row>
    <row r="252" spans="2:63" s="93" customFormat="1" ht="30.75" customHeight="1">
      <c r="B252" s="94"/>
      <c r="D252" s="101" t="s">
        <v>129</v>
      </c>
      <c r="N252" s="197">
        <f>$BK$252</f>
        <v>0</v>
      </c>
      <c r="O252" s="196"/>
      <c r="P252" s="196"/>
      <c r="Q252" s="196"/>
      <c r="S252" s="94"/>
      <c r="T252" s="97"/>
      <c r="W252" s="98">
        <f>SUM($W$253:$W$258)</f>
        <v>0</v>
      </c>
      <c r="Y252" s="98">
        <f>SUM($Y$253:$Y$258)</f>
        <v>0.12509876190000002</v>
      </c>
      <c r="AA252" s="99">
        <f>SUM($AA$253:$AA$258)</f>
        <v>0.12</v>
      </c>
      <c r="AR252" s="96" t="s">
        <v>74</v>
      </c>
      <c r="AT252" s="96" t="s">
        <v>64</v>
      </c>
      <c r="AU252" s="96" t="s">
        <v>8</v>
      </c>
      <c r="AY252" s="96" t="s">
        <v>149</v>
      </c>
      <c r="BK252" s="100">
        <f>SUM($BK$253:$BK$258)</f>
        <v>0</v>
      </c>
    </row>
    <row r="253" spans="2:63" s="6" customFormat="1" ht="15.75" customHeight="1">
      <c r="B253" s="20"/>
      <c r="C253" s="105" t="s">
        <v>377</v>
      </c>
      <c r="D253" s="105" t="s">
        <v>150</v>
      </c>
      <c r="E253" s="103" t="s">
        <v>378</v>
      </c>
      <c r="F253" s="180" t="s">
        <v>379</v>
      </c>
      <c r="G253" s="181"/>
      <c r="H253" s="181"/>
      <c r="I253" s="181"/>
      <c r="J253" s="105" t="s">
        <v>294</v>
      </c>
      <c r="K253" s="106">
        <v>1</v>
      </c>
      <c r="L253" s="182"/>
      <c r="M253" s="181"/>
      <c r="N253" s="183">
        <f>ROUND($L$253*$K$253,0)</f>
        <v>0</v>
      </c>
      <c r="O253" s="181"/>
      <c r="P253" s="181"/>
      <c r="Q253" s="181"/>
      <c r="R253" s="104"/>
      <c r="S253" s="20"/>
      <c r="T253" s="107"/>
      <c r="U253" s="108" t="s">
        <v>35</v>
      </c>
      <c r="X253" s="109">
        <v>0</v>
      </c>
      <c r="Y253" s="109">
        <f>$X$253*$K$253</f>
        <v>0</v>
      </c>
      <c r="Z253" s="109">
        <v>0.12</v>
      </c>
      <c r="AA253" s="110">
        <f>$Z$253*$K$253</f>
        <v>0.12</v>
      </c>
      <c r="AR253" s="71" t="s">
        <v>238</v>
      </c>
      <c r="AT253" s="71" t="s">
        <v>150</v>
      </c>
      <c r="AU253" s="71" t="s">
        <v>74</v>
      </c>
      <c r="AY253" s="71" t="s">
        <v>149</v>
      </c>
      <c r="BE253" s="111">
        <f>IF($U$253="základní",$N$253,0)</f>
        <v>0</v>
      </c>
      <c r="BF253" s="111">
        <f>IF($U$253="snížená",$N$253,0)</f>
        <v>0</v>
      </c>
      <c r="BG253" s="111">
        <f>IF($U$253="zákl. přenesená",$N$253,0)</f>
        <v>0</v>
      </c>
      <c r="BH253" s="111">
        <f>IF($U$253="sníž. přenesená",$N$253,0)</f>
        <v>0</v>
      </c>
      <c r="BI253" s="111">
        <f>IF($U$253="nulová",$N$253,0)</f>
        <v>0</v>
      </c>
      <c r="BJ253" s="71" t="s">
        <v>8</v>
      </c>
      <c r="BK253" s="111">
        <f>ROUND($L$253*$K$253,0)</f>
        <v>0</v>
      </c>
    </row>
    <row r="254" spans="2:63" s="6" customFormat="1" ht="27" customHeight="1">
      <c r="B254" s="20"/>
      <c r="C254" s="105" t="s">
        <v>380</v>
      </c>
      <c r="D254" s="105" t="s">
        <v>150</v>
      </c>
      <c r="E254" s="103" t="s">
        <v>381</v>
      </c>
      <c r="F254" s="180" t="s">
        <v>382</v>
      </c>
      <c r="G254" s="181"/>
      <c r="H254" s="181"/>
      <c r="I254" s="181"/>
      <c r="J254" s="105" t="s">
        <v>383</v>
      </c>
      <c r="K254" s="106">
        <v>119</v>
      </c>
      <c r="L254" s="182"/>
      <c r="M254" s="181"/>
      <c r="N254" s="183">
        <f>ROUND($L$254*$K$254,0)</f>
        <v>0</v>
      </c>
      <c r="O254" s="181"/>
      <c r="P254" s="181"/>
      <c r="Q254" s="181"/>
      <c r="R254" s="104" t="s">
        <v>154</v>
      </c>
      <c r="S254" s="20"/>
      <c r="T254" s="107"/>
      <c r="U254" s="108" t="s">
        <v>35</v>
      </c>
      <c r="X254" s="109">
        <v>5.12501E-05</v>
      </c>
      <c r="Y254" s="109">
        <f>$X$254*$K$254</f>
        <v>0.0060987619</v>
      </c>
      <c r="Z254" s="109">
        <v>0</v>
      </c>
      <c r="AA254" s="110">
        <f>$Z$254*$K$254</f>
        <v>0</v>
      </c>
      <c r="AR254" s="71" t="s">
        <v>238</v>
      </c>
      <c r="AT254" s="71" t="s">
        <v>150</v>
      </c>
      <c r="AU254" s="71" t="s">
        <v>74</v>
      </c>
      <c r="AY254" s="71" t="s">
        <v>149</v>
      </c>
      <c r="BE254" s="111">
        <f>IF($U$254="základní",$N$254,0)</f>
        <v>0</v>
      </c>
      <c r="BF254" s="111">
        <f>IF($U$254="snížená",$N$254,0)</f>
        <v>0</v>
      </c>
      <c r="BG254" s="111">
        <f>IF($U$254="zákl. přenesená",$N$254,0)</f>
        <v>0</v>
      </c>
      <c r="BH254" s="111">
        <f>IF($U$254="sníž. přenesená",$N$254,0)</f>
        <v>0</v>
      </c>
      <c r="BI254" s="111">
        <f>IF($U$254="nulová",$N$254,0)</f>
        <v>0</v>
      </c>
      <c r="BJ254" s="71" t="s">
        <v>8</v>
      </c>
      <c r="BK254" s="111">
        <f>ROUND($L$254*$K$254,0)</f>
        <v>0</v>
      </c>
    </row>
    <row r="255" spans="2:51" s="6" customFormat="1" ht="15.75" customHeight="1">
      <c r="B255" s="112"/>
      <c r="E255" s="113"/>
      <c r="F255" s="184" t="s">
        <v>384</v>
      </c>
      <c r="G255" s="185"/>
      <c r="H255" s="185"/>
      <c r="I255" s="185"/>
      <c r="K255" s="115">
        <v>119</v>
      </c>
      <c r="S255" s="112"/>
      <c r="T255" s="116"/>
      <c r="AA255" s="117"/>
      <c r="AT255" s="114" t="s">
        <v>156</v>
      </c>
      <c r="AU255" s="114" t="s">
        <v>74</v>
      </c>
      <c r="AV255" s="114" t="s">
        <v>74</v>
      </c>
      <c r="AW255" s="114" t="s">
        <v>117</v>
      </c>
      <c r="AX255" s="114" t="s">
        <v>8</v>
      </c>
      <c r="AY255" s="114" t="s">
        <v>149</v>
      </c>
    </row>
    <row r="256" spans="2:63" s="6" customFormat="1" ht="15.75" customHeight="1">
      <c r="B256" s="20"/>
      <c r="C256" s="131" t="s">
        <v>385</v>
      </c>
      <c r="D256" s="131" t="s">
        <v>296</v>
      </c>
      <c r="E256" s="129" t="s">
        <v>386</v>
      </c>
      <c r="F256" s="190" t="s">
        <v>387</v>
      </c>
      <c r="G256" s="191"/>
      <c r="H256" s="191"/>
      <c r="I256" s="191"/>
      <c r="J256" s="128" t="s">
        <v>383</v>
      </c>
      <c r="K256" s="130">
        <v>119</v>
      </c>
      <c r="L256" s="192"/>
      <c r="M256" s="191"/>
      <c r="N256" s="193">
        <f>ROUND($L$256*$K$256,0)</f>
        <v>0</v>
      </c>
      <c r="O256" s="181"/>
      <c r="P256" s="181"/>
      <c r="Q256" s="181"/>
      <c r="R256" s="104"/>
      <c r="S256" s="20"/>
      <c r="T256" s="107"/>
      <c r="U256" s="108" t="s">
        <v>35</v>
      </c>
      <c r="X256" s="109">
        <v>0.001</v>
      </c>
      <c r="Y256" s="109">
        <f>$X$256*$K$256</f>
        <v>0.11900000000000001</v>
      </c>
      <c r="Z256" s="109">
        <v>0</v>
      </c>
      <c r="AA256" s="110">
        <f>$Z$256*$K$256</f>
        <v>0</v>
      </c>
      <c r="AR256" s="71" t="s">
        <v>295</v>
      </c>
      <c r="AT256" s="71" t="s">
        <v>296</v>
      </c>
      <c r="AU256" s="71" t="s">
        <v>74</v>
      </c>
      <c r="AY256" s="6" t="s">
        <v>149</v>
      </c>
      <c r="BE256" s="111">
        <f>IF($U$256="základní",$N$256,0)</f>
        <v>0</v>
      </c>
      <c r="BF256" s="111">
        <f>IF($U$256="snížená",$N$256,0)</f>
        <v>0</v>
      </c>
      <c r="BG256" s="111">
        <f>IF($U$256="zákl. přenesená",$N$256,0)</f>
        <v>0</v>
      </c>
      <c r="BH256" s="111">
        <f>IF($U$256="sníž. přenesená",$N$256,0)</f>
        <v>0</v>
      </c>
      <c r="BI256" s="111">
        <f>IF($U$256="nulová",$N$256,0)</f>
        <v>0</v>
      </c>
      <c r="BJ256" s="71" t="s">
        <v>8</v>
      </c>
      <c r="BK256" s="111">
        <f>ROUND($L$256*$K$256,0)</f>
        <v>0</v>
      </c>
    </row>
    <row r="257" spans="2:51" s="6" customFormat="1" ht="15.75" customHeight="1">
      <c r="B257" s="112"/>
      <c r="E257" s="113"/>
      <c r="F257" s="184" t="s">
        <v>384</v>
      </c>
      <c r="G257" s="185"/>
      <c r="H257" s="185"/>
      <c r="I257" s="185"/>
      <c r="K257" s="115">
        <v>119</v>
      </c>
      <c r="S257" s="112"/>
      <c r="T257" s="116"/>
      <c r="AA257" s="117"/>
      <c r="AT257" s="114" t="s">
        <v>156</v>
      </c>
      <c r="AU257" s="114" t="s">
        <v>74</v>
      </c>
      <c r="AV257" s="114" t="s">
        <v>74</v>
      </c>
      <c r="AW257" s="114" t="s">
        <v>117</v>
      </c>
      <c r="AX257" s="114" t="s">
        <v>8</v>
      </c>
      <c r="AY257" s="114" t="s">
        <v>149</v>
      </c>
    </row>
    <row r="258" spans="2:63" s="6" customFormat="1" ht="27" customHeight="1">
      <c r="B258" s="20"/>
      <c r="C258" s="102" t="s">
        <v>388</v>
      </c>
      <c r="D258" s="102" t="s">
        <v>150</v>
      </c>
      <c r="E258" s="103" t="s">
        <v>389</v>
      </c>
      <c r="F258" s="180" t="s">
        <v>390</v>
      </c>
      <c r="G258" s="181"/>
      <c r="H258" s="181"/>
      <c r="I258" s="181"/>
      <c r="J258" s="105" t="s">
        <v>267</v>
      </c>
      <c r="K258" s="106">
        <v>0.125</v>
      </c>
      <c r="L258" s="182"/>
      <c r="M258" s="181"/>
      <c r="N258" s="183">
        <f>ROUND($L$258*$K$258,0)</f>
        <v>0</v>
      </c>
      <c r="O258" s="181"/>
      <c r="P258" s="181"/>
      <c r="Q258" s="181"/>
      <c r="R258" s="104" t="s">
        <v>154</v>
      </c>
      <c r="S258" s="20"/>
      <c r="T258" s="107"/>
      <c r="U258" s="108" t="s">
        <v>35</v>
      </c>
      <c r="X258" s="109">
        <v>0</v>
      </c>
      <c r="Y258" s="109">
        <f>$X$258*$K$258</f>
        <v>0</v>
      </c>
      <c r="Z258" s="109">
        <v>0</v>
      </c>
      <c r="AA258" s="110">
        <f>$Z$258*$K$258</f>
        <v>0</v>
      </c>
      <c r="AR258" s="71" t="s">
        <v>238</v>
      </c>
      <c r="AT258" s="71" t="s">
        <v>150</v>
      </c>
      <c r="AU258" s="71" t="s">
        <v>74</v>
      </c>
      <c r="AY258" s="6" t="s">
        <v>149</v>
      </c>
      <c r="BE258" s="111">
        <f>IF($U$258="základní",$N$258,0)</f>
        <v>0</v>
      </c>
      <c r="BF258" s="111">
        <f>IF($U$258="snížená",$N$258,0)</f>
        <v>0</v>
      </c>
      <c r="BG258" s="111">
        <f>IF($U$258="zákl. přenesená",$N$258,0)</f>
        <v>0</v>
      </c>
      <c r="BH258" s="111">
        <f>IF($U$258="sníž. přenesená",$N$258,0)</f>
        <v>0</v>
      </c>
      <c r="BI258" s="111">
        <f>IF($U$258="nulová",$N$258,0)</f>
        <v>0</v>
      </c>
      <c r="BJ258" s="71" t="s">
        <v>8</v>
      </c>
      <c r="BK258" s="111">
        <f>ROUND($L$258*$K$258,0)</f>
        <v>0</v>
      </c>
    </row>
    <row r="259" spans="2:63" s="93" customFormat="1" ht="30.75" customHeight="1">
      <c r="B259" s="94"/>
      <c r="D259" s="101" t="s">
        <v>130</v>
      </c>
      <c r="N259" s="197">
        <f>$BK$259</f>
        <v>0</v>
      </c>
      <c r="O259" s="196"/>
      <c r="P259" s="196"/>
      <c r="Q259" s="196"/>
      <c r="S259" s="94"/>
      <c r="T259" s="97"/>
      <c r="W259" s="98">
        <f>SUM($W$260:$W$265)</f>
        <v>0</v>
      </c>
      <c r="Y259" s="98">
        <f>SUM($Y$260:$Y$265)</f>
        <v>0.01471223838</v>
      </c>
      <c r="AA259" s="99">
        <f>SUM($AA$260:$AA$265)</f>
        <v>0</v>
      </c>
      <c r="AR259" s="96" t="s">
        <v>74</v>
      </c>
      <c r="AT259" s="96" t="s">
        <v>64</v>
      </c>
      <c r="AU259" s="96" t="s">
        <v>8</v>
      </c>
      <c r="AY259" s="96" t="s">
        <v>149</v>
      </c>
      <c r="BK259" s="100">
        <f>SUM($BK$260:$BK$265)</f>
        <v>0</v>
      </c>
    </row>
    <row r="260" spans="2:63" s="6" customFormat="1" ht="27" customHeight="1">
      <c r="B260" s="20"/>
      <c r="C260" s="105" t="s">
        <v>391</v>
      </c>
      <c r="D260" s="105" t="s">
        <v>150</v>
      </c>
      <c r="E260" s="103" t="s">
        <v>392</v>
      </c>
      <c r="F260" s="180" t="s">
        <v>393</v>
      </c>
      <c r="G260" s="181"/>
      <c r="H260" s="181"/>
      <c r="I260" s="181"/>
      <c r="J260" s="105" t="s">
        <v>153</v>
      </c>
      <c r="K260" s="106">
        <v>16.49</v>
      </c>
      <c r="L260" s="182"/>
      <c r="M260" s="181"/>
      <c r="N260" s="183">
        <f>ROUND($L$260*$K$260,0)</f>
        <v>0</v>
      </c>
      <c r="O260" s="181"/>
      <c r="P260" s="181"/>
      <c r="Q260" s="181"/>
      <c r="R260" s="104" t="s">
        <v>154</v>
      </c>
      <c r="S260" s="20"/>
      <c r="T260" s="107"/>
      <c r="U260" s="108" t="s">
        <v>35</v>
      </c>
      <c r="X260" s="109">
        <v>0.00057296</v>
      </c>
      <c r="Y260" s="109">
        <f>$X$260*$K$260</f>
        <v>0.0094481104</v>
      </c>
      <c r="Z260" s="109">
        <v>0</v>
      </c>
      <c r="AA260" s="110">
        <f>$Z$260*$K$260</f>
        <v>0</v>
      </c>
      <c r="AR260" s="71" t="s">
        <v>238</v>
      </c>
      <c r="AT260" s="71" t="s">
        <v>150</v>
      </c>
      <c r="AU260" s="71" t="s">
        <v>74</v>
      </c>
      <c r="AY260" s="71" t="s">
        <v>149</v>
      </c>
      <c r="BE260" s="111">
        <f>IF($U$260="základní",$N$260,0)</f>
        <v>0</v>
      </c>
      <c r="BF260" s="111">
        <f>IF($U$260="snížená",$N$260,0)</f>
        <v>0</v>
      </c>
      <c r="BG260" s="111">
        <f>IF($U$260="zákl. přenesená",$N$260,0)</f>
        <v>0</v>
      </c>
      <c r="BH260" s="111">
        <f>IF($U$260="sníž. přenesená",$N$260,0)</f>
        <v>0</v>
      </c>
      <c r="BI260" s="111">
        <f>IF($U$260="nulová",$N$260,0)</f>
        <v>0</v>
      </c>
      <c r="BJ260" s="71" t="s">
        <v>8</v>
      </c>
      <c r="BK260" s="111">
        <f>ROUND($L$260*$K$260,0)</f>
        <v>0</v>
      </c>
    </row>
    <row r="261" spans="2:51" s="6" customFormat="1" ht="15.75" customHeight="1">
      <c r="B261" s="112"/>
      <c r="E261" s="113"/>
      <c r="F261" s="184" t="s">
        <v>394</v>
      </c>
      <c r="G261" s="185"/>
      <c r="H261" s="185"/>
      <c r="I261" s="185"/>
      <c r="K261" s="115">
        <v>16.49</v>
      </c>
      <c r="S261" s="112"/>
      <c r="T261" s="116"/>
      <c r="AA261" s="117"/>
      <c r="AT261" s="114" t="s">
        <v>156</v>
      </c>
      <c r="AU261" s="114" t="s">
        <v>74</v>
      </c>
      <c r="AV261" s="114" t="s">
        <v>74</v>
      </c>
      <c r="AW261" s="114" t="s">
        <v>117</v>
      </c>
      <c r="AX261" s="114" t="s">
        <v>8</v>
      </c>
      <c r="AY261" s="114" t="s">
        <v>149</v>
      </c>
    </row>
    <row r="262" spans="2:63" s="6" customFormat="1" ht="27" customHeight="1">
      <c r="B262" s="20"/>
      <c r="C262" s="102" t="s">
        <v>395</v>
      </c>
      <c r="D262" s="102" t="s">
        <v>150</v>
      </c>
      <c r="E262" s="103" t="s">
        <v>396</v>
      </c>
      <c r="F262" s="180" t="s">
        <v>397</v>
      </c>
      <c r="G262" s="181"/>
      <c r="H262" s="181"/>
      <c r="I262" s="181"/>
      <c r="J262" s="105" t="s">
        <v>153</v>
      </c>
      <c r="K262" s="106">
        <v>11.222</v>
      </c>
      <c r="L262" s="182"/>
      <c r="M262" s="181"/>
      <c r="N262" s="183">
        <f>ROUND($L$262*$K$262,0)</f>
        <v>0</v>
      </c>
      <c r="O262" s="181"/>
      <c r="P262" s="181"/>
      <c r="Q262" s="181"/>
      <c r="R262" s="104" t="s">
        <v>154</v>
      </c>
      <c r="S262" s="20"/>
      <c r="T262" s="107"/>
      <c r="U262" s="108" t="s">
        <v>35</v>
      </c>
      <c r="X262" s="109">
        <v>0.00023657</v>
      </c>
      <c r="Y262" s="109">
        <f>$X$262*$K$262</f>
        <v>0.00265478854</v>
      </c>
      <c r="Z262" s="109">
        <v>0</v>
      </c>
      <c r="AA262" s="110">
        <f>$Z$262*$K$262</f>
        <v>0</v>
      </c>
      <c r="AR262" s="71" t="s">
        <v>238</v>
      </c>
      <c r="AT262" s="71" t="s">
        <v>150</v>
      </c>
      <c r="AU262" s="71" t="s">
        <v>74</v>
      </c>
      <c r="AY262" s="6" t="s">
        <v>149</v>
      </c>
      <c r="BE262" s="111">
        <f>IF($U$262="základní",$N$262,0)</f>
        <v>0</v>
      </c>
      <c r="BF262" s="111">
        <f>IF($U$262="snížená",$N$262,0)</f>
        <v>0</v>
      </c>
      <c r="BG262" s="111">
        <f>IF($U$262="zákl. přenesená",$N$262,0)</f>
        <v>0</v>
      </c>
      <c r="BH262" s="111">
        <f>IF($U$262="sníž. přenesená",$N$262,0)</f>
        <v>0</v>
      </c>
      <c r="BI262" s="111">
        <f>IF($U$262="nulová",$N$262,0)</f>
        <v>0</v>
      </c>
      <c r="BJ262" s="71" t="s">
        <v>8</v>
      </c>
      <c r="BK262" s="111">
        <f>ROUND($L$262*$K$262,0)</f>
        <v>0</v>
      </c>
    </row>
    <row r="263" spans="2:51" s="6" customFormat="1" ht="15.75" customHeight="1">
      <c r="B263" s="112"/>
      <c r="E263" s="113"/>
      <c r="F263" s="184" t="s">
        <v>398</v>
      </c>
      <c r="G263" s="185"/>
      <c r="H263" s="185"/>
      <c r="I263" s="185"/>
      <c r="K263" s="115">
        <v>11.222</v>
      </c>
      <c r="S263" s="112"/>
      <c r="T263" s="116"/>
      <c r="AA263" s="117"/>
      <c r="AT263" s="114" t="s">
        <v>156</v>
      </c>
      <c r="AU263" s="114" t="s">
        <v>74</v>
      </c>
      <c r="AV263" s="114" t="s">
        <v>74</v>
      </c>
      <c r="AW263" s="114" t="s">
        <v>117</v>
      </c>
      <c r="AX263" s="114" t="s">
        <v>8</v>
      </c>
      <c r="AY263" s="114" t="s">
        <v>149</v>
      </c>
    </row>
    <row r="264" spans="2:63" s="6" customFormat="1" ht="27" customHeight="1">
      <c r="B264" s="20"/>
      <c r="C264" s="102" t="s">
        <v>399</v>
      </c>
      <c r="D264" s="102" t="s">
        <v>150</v>
      </c>
      <c r="E264" s="103" t="s">
        <v>400</v>
      </c>
      <c r="F264" s="180" t="s">
        <v>401</v>
      </c>
      <c r="G264" s="181"/>
      <c r="H264" s="181"/>
      <c r="I264" s="181"/>
      <c r="J264" s="105" t="s">
        <v>153</v>
      </c>
      <c r="K264" s="106">
        <v>11.222</v>
      </c>
      <c r="L264" s="182"/>
      <c r="M264" s="181"/>
      <c r="N264" s="183">
        <f>ROUND($L$264*$K$264,0)</f>
        <v>0</v>
      </c>
      <c r="O264" s="181"/>
      <c r="P264" s="181"/>
      <c r="Q264" s="181"/>
      <c r="R264" s="104" t="s">
        <v>154</v>
      </c>
      <c r="S264" s="20"/>
      <c r="T264" s="107"/>
      <c r="U264" s="108" t="s">
        <v>35</v>
      </c>
      <c r="X264" s="109">
        <v>0.00023252</v>
      </c>
      <c r="Y264" s="109">
        <f>$X$264*$K$264</f>
        <v>0.00260933944</v>
      </c>
      <c r="Z264" s="109">
        <v>0</v>
      </c>
      <c r="AA264" s="110">
        <f>$Z$264*$K$264</f>
        <v>0</v>
      </c>
      <c r="AR264" s="71" t="s">
        <v>238</v>
      </c>
      <c r="AT264" s="71" t="s">
        <v>150</v>
      </c>
      <c r="AU264" s="71" t="s">
        <v>74</v>
      </c>
      <c r="AY264" s="6" t="s">
        <v>149</v>
      </c>
      <c r="BE264" s="111">
        <f>IF($U$264="základní",$N$264,0)</f>
        <v>0</v>
      </c>
      <c r="BF264" s="111">
        <f>IF($U$264="snížená",$N$264,0)</f>
        <v>0</v>
      </c>
      <c r="BG264" s="111">
        <f>IF($U$264="zákl. přenesená",$N$264,0)</f>
        <v>0</v>
      </c>
      <c r="BH264" s="111">
        <f>IF($U$264="sníž. přenesená",$N$264,0)</f>
        <v>0</v>
      </c>
      <c r="BI264" s="111">
        <f>IF($U$264="nulová",$N$264,0)</f>
        <v>0</v>
      </c>
      <c r="BJ264" s="71" t="s">
        <v>8</v>
      </c>
      <c r="BK264" s="111">
        <f>ROUND($L$264*$K$264,0)</f>
        <v>0</v>
      </c>
    </row>
    <row r="265" spans="2:51" s="6" customFormat="1" ht="15.75" customHeight="1">
      <c r="B265" s="112"/>
      <c r="E265" s="113"/>
      <c r="F265" s="184" t="s">
        <v>398</v>
      </c>
      <c r="G265" s="185"/>
      <c r="H265" s="185"/>
      <c r="I265" s="185"/>
      <c r="K265" s="115">
        <v>11.222</v>
      </c>
      <c r="S265" s="112"/>
      <c r="T265" s="116"/>
      <c r="AA265" s="117"/>
      <c r="AT265" s="114" t="s">
        <v>156</v>
      </c>
      <c r="AU265" s="114" t="s">
        <v>74</v>
      </c>
      <c r="AV265" s="114" t="s">
        <v>74</v>
      </c>
      <c r="AW265" s="114" t="s">
        <v>117</v>
      </c>
      <c r="AX265" s="114" t="s">
        <v>8</v>
      </c>
      <c r="AY265" s="114" t="s">
        <v>149</v>
      </c>
    </row>
    <row r="266" spans="2:63" s="93" customFormat="1" ht="30.75" customHeight="1">
      <c r="B266" s="94"/>
      <c r="D266" s="101" t="s">
        <v>131</v>
      </c>
      <c r="N266" s="197">
        <f>$BK$266</f>
        <v>0</v>
      </c>
      <c r="O266" s="196"/>
      <c r="P266" s="196"/>
      <c r="Q266" s="196"/>
      <c r="S266" s="94"/>
      <c r="T266" s="97"/>
      <c r="W266" s="98">
        <f>SUM($W$267:$W$268)</f>
        <v>0</v>
      </c>
      <c r="Y266" s="98">
        <f>SUM($Y$267:$Y$268)</f>
        <v>0.00606837</v>
      </c>
      <c r="AA266" s="99">
        <f>SUM($AA$267:$AA$268)</f>
        <v>0</v>
      </c>
      <c r="AR266" s="96" t="s">
        <v>74</v>
      </c>
      <c r="AT266" s="96" t="s">
        <v>64</v>
      </c>
      <c r="AU266" s="96" t="s">
        <v>8</v>
      </c>
      <c r="AY266" s="96" t="s">
        <v>149</v>
      </c>
      <c r="BK266" s="100">
        <f>SUM($BK$267:$BK$268)</f>
        <v>0</v>
      </c>
    </row>
    <row r="267" spans="2:63" s="6" customFormat="1" ht="27" customHeight="1">
      <c r="B267" s="20"/>
      <c r="C267" s="102" t="s">
        <v>402</v>
      </c>
      <c r="D267" s="102" t="s">
        <v>150</v>
      </c>
      <c r="E267" s="103" t="s">
        <v>403</v>
      </c>
      <c r="F267" s="180" t="s">
        <v>404</v>
      </c>
      <c r="G267" s="181"/>
      <c r="H267" s="181"/>
      <c r="I267" s="181"/>
      <c r="J267" s="105" t="s">
        <v>153</v>
      </c>
      <c r="K267" s="106">
        <v>15.54</v>
      </c>
      <c r="L267" s="182"/>
      <c r="M267" s="181"/>
      <c r="N267" s="183">
        <f>ROUND($L$267*$K$267,0)</f>
        <v>0</v>
      </c>
      <c r="O267" s="181"/>
      <c r="P267" s="181"/>
      <c r="Q267" s="181"/>
      <c r="R267" s="104" t="s">
        <v>154</v>
      </c>
      <c r="S267" s="20"/>
      <c r="T267" s="107"/>
      <c r="U267" s="108" t="s">
        <v>35</v>
      </c>
      <c r="X267" s="109">
        <v>0.0003905</v>
      </c>
      <c r="Y267" s="109">
        <f>$X$267*$K$267</f>
        <v>0.00606837</v>
      </c>
      <c r="Z267" s="109">
        <v>0</v>
      </c>
      <c r="AA267" s="110">
        <f>$Z$267*$K$267</f>
        <v>0</v>
      </c>
      <c r="AR267" s="71" t="s">
        <v>238</v>
      </c>
      <c r="AT267" s="71" t="s">
        <v>150</v>
      </c>
      <c r="AU267" s="71" t="s">
        <v>74</v>
      </c>
      <c r="AY267" s="6" t="s">
        <v>149</v>
      </c>
      <c r="BE267" s="111">
        <f>IF($U$267="základní",$N$267,0)</f>
        <v>0</v>
      </c>
      <c r="BF267" s="111">
        <f>IF($U$267="snížená",$N$267,0)</f>
        <v>0</v>
      </c>
      <c r="BG267" s="111">
        <f>IF($U$267="zákl. přenesená",$N$267,0)</f>
        <v>0</v>
      </c>
      <c r="BH267" s="111">
        <f>IF($U$267="sníž. přenesená",$N$267,0)</f>
        <v>0</v>
      </c>
      <c r="BI267" s="111">
        <f>IF($U$267="nulová",$N$267,0)</f>
        <v>0</v>
      </c>
      <c r="BJ267" s="71" t="s">
        <v>8</v>
      </c>
      <c r="BK267" s="111">
        <f>ROUND($L$267*$K$267,0)</f>
        <v>0</v>
      </c>
    </row>
    <row r="268" spans="2:51" s="6" customFormat="1" ht="15.75" customHeight="1">
      <c r="B268" s="112"/>
      <c r="E268" s="113"/>
      <c r="F268" s="184" t="s">
        <v>88</v>
      </c>
      <c r="G268" s="185"/>
      <c r="H268" s="185"/>
      <c r="I268" s="185"/>
      <c r="K268" s="115">
        <v>15.54</v>
      </c>
      <c r="S268" s="112"/>
      <c r="T268" s="116"/>
      <c r="AA268" s="117"/>
      <c r="AT268" s="114" t="s">
        <v>156</v>
      </c>
      <c r="AU268" s="114" t="s">
        <v>74</v>
      </c>
      <c r="AV268" s="114" t="s">
        <v>74</v>
      </c>
      <c r="AW268" s="114" t="s">
        <v>117</v>
      </c>
      <c r="AX268" s="114" t="s">
        <v>8</v>
      </c>
      <c r="AY268" s="114" t="s">
        <v>149</v>
      </c>
    </row>
    <row r="269" spans="2:63" s="93" customFormat="1" ht="30.75" customHeight="1">
      <c r="B269" s="94"/>
      <c r="D269" s="101" t="s">
        <v>132</v>
      </c>
      <c r="N269" s="197">
        <f>$BK$269</f>
        <v>0</v>
      </c>
      <c r="O269" s="196"/>
      <c r="P269" s="196"/>
      <c r="Q269" s="196"/>
      <c r="S269" s="94"/>
      <c r="T269" s="97"/>
      <c r="W269" s="98">
        <f>SUM($W$270:$W$274)</f>
        <v>0</v>
      </c>
      <c r="Y269" s="98">
        <f>SUM($Y$270:$Y$274)</f>
        <v>0.028870399999999997</v>
      </c>
      <c r="AA269" s="99">
        <f>SUM($AA$270:$AA$274)</f>
        <v>0</v>
      </c>
      <c r="AR269" s="96" t="s">
        <v>74</v>
      </c>
      <c r="AT269" s="96" t="s">
        <v>64</v>
      </c>
      <c r="AU269" s="96" t="s">
        <v>8</v>
      </c>
      <c r="AY269" s="96" t="s">
        <v>149</v>
      </c>
      <c r="BK269" s="100">
        <f>SUM($BK$270:$BK$274)</f>
        <v>0</v>
      </c>
    </row>
    <row r="270" spans="2:63" s="6" customFormat="1" ht="39" customHeight="1">
      <c r="B270" s="20"/>
      <c r="C270" s="102" t="s">
        <v>405</v>
      </c>
      <c r="D270" s="102" t="s">
        <v>150</v>
      </c>
      <c r="E270" s="103" t="s">
        <v>406</v>
      </c>
      <c r="F270" s="180" t="s">
        <v>407</v>
      </c>
      <c r="G270" s="181"/>
      <c r="H270" s="181"/>
      <c r="I270" s="181"/>
      <c r="J270" s="105" t="s">
        <v>153</v>
      </c>
      <c r="K270" s="106">
        <v>22.208</v>
      </c>
      <c r="L270" s="182"/>
      <c r="M270" s="181"/>
      <c r="N270" s="183">
        <f>ROUND($L$270*$K$270,0)</f>
        <v>0</v>
      </c>
      <c r="O270" s="181"/>
      <c r="P270" s="181"/>
      <c r="Q270" s="181"/>
      <c r="R270" s="104" t="s">
        <v>154</v>
      </c>
      <c r="S270" s="20"/>
      <c r="T270" s="107"/>
      <c r="U270" s="108" t="s">
        <v>35</v>
      </c>
      <c r="X270" s="109">
        <v>0</v>
      </c>
      <c r="Y270" s="109">
        <f>$X$270*$K$270</f>
        <v>0</v>
      </c>
      <c r="Z270" s="109">
        <v>0</v>
      </c>
      <c r="AA270" s="110">
        <f>$Z$270*$K$270</f>
        <v>0</v>
      </c>
      <c r="AR270" s="71" t="s">
        <v>238</v>
      </c>
      <c r="AT270" s="71" t="s">
        <v>150</v>
      </c>
      <c r="AU270" s="71" t="s">
        <v>74</v>
      </c>
      <c r="AY270" s="6" t="s">
        <v>149</v>
      </c>
      <c r="BE270" s="111">
        <f>IF($U$270="základní",$N$270,0)</f>
        <v>0</v>
      </c>
      <c r="BF270" s="111">
        <f>IF($U$270="snížená",$N$270,0)</f>
        <v>0</v>
      </c>
      <c r="BG270" s="111">
        <f>IF($U$270="zákl. přenesená",$N$270,0)</f>
        <v>0</v>
      </c>
      <c r="BH270" s="111">
        <f>IF($U$270="sníž. přenesená",$N$270,0)</f>
        <v>0</v>
      </c>
      <c r="BI270" s="111">
        <f>IF($U$270="nulová",$N$270,0)</f>
        <v>0</v>
      </c>
      <c r="BJ270" s="71" t="s">
        <v>8</v>
      </c>
      <c r="BK270" s="111">
        <f>ROUND($L$270*$K$270,0)</f>
        <v>0</v>
      </c>
    </row>
    <row r="271" spans="2:51" s="6" customFormat="1" ht="15.75" customHeight="1">
      <c r="B271" s="112"/>
      <c r="E271" s="113"/>
      <c r="F271" s="184" t="s">
        <v>408</v>
      </c>
      <c r="G271" s="185"/>
      <c r="H271" s="185"/>
      <c r="I271" s="185"/>
      <c r="K271" s="115">
        <v>22.208</v>
      </c>
      <c r="S271" s="112"/>
      <c r="T271" s="116"/>
      <c r="AA271" s="117"/>
      <c r="AT271" s="114" t="s">
        <v>156</v>
      </c>
      <c r="AU271" s="114" t="s">
        <v>74</v>
      </c>
      <c r="AV271" s="114" t="s">
        <v>74</v>
      </c>
      <c r="AW271" s="114" t="s">
        <v>117</v>
      </c>
      <c r="AX271" s="114" t="s">
        <v>8</v>
      </c>
      <c r="AY271" s="114" t="s">
        <v>149</v>
      </c>
    </row>
    <row r="272" spans="2:63" s="6" customFormat="1" ht="15.75" customHeight="1">
      <c r="B272" s="20"/>
      <c r="C272" s="131" t="s">
        <v>409</v>
      </c>
      <c r="D272" s="131" t="s">
        <v>296</v>
      </c>
      <c r="E272" s="129" t="s">
        <v>410</v>
      </c>
      <c r="F272" s="190" t="s">
        <v>411</v>
      </c>
      <c r="G272" s="191"/>
      <c r="H272" s="191"/>
      <c r="I272" s="191"/>
      <c r="J272" s="128" t="s">
        <v>153</v>
      </c>
      <c r="K272" s="130">
        <v>22.208</v>
      </c>
      <c r="L272" s="192"/>
      <c r="M272" s="191"/>
      <c r="N272" s="193">
        <f>ROUND($L$272*$K$272,0)</f>
        <v>0</v>
      </c>
      <c r="O272" s="181"/>
      <c r="P272" s="181"/>
      <c r="Q272" s="181"/>
      <c r="R272" s="104" t="s">
        <v>154</v>
      </c>
      <c r="S272" s="20"/>
      <c r="T272" s="107"/>
      <c r="U272" s="108" t="s">
        <v>35</v>
      </c>
      <c r="X272" s="109">
        <v>0.0013</v>
      </c>
      <c r="Y272" s="109">
        <f>$X$272*$K$272</f>
        <v>0.028870399999999997</v>
      </c>
      <c r="Z272" s="109">
        <v>0</v>
      </c>
      <c r="AA272" s="110">
        <f>$Z$272*$K$272</f>
        <v>0</v>
      </c>
      <c r="AR272" s="71" t="s">
        <v>295</v>
      </c>
      <c r="AT272" s="71" t="s">
        <v>296</v>
      </c>
      <c r="AU272" s="71" t="s">
        <v>74</v>
      </c>
      <c r="AY272" s="6" t="s">
        <v>149</v>
      </c>
      <c r="BE272" s="111">
        <f>IF($U$272="základní",$N$272,0)</f>
        <v>0</v>
      </c>
      <c r="BF272" s="111">
        <f>IF($U$272="snížená",$N$272,0)</f>
        <v>0</v>
      </c>
      <c r="BG272" s="111">
        <f>IF($U$272="zákl. přenesená",$N$272,0)</f>
        <v>0</v>
      </c>
      <c r="BH272" s="111">
        <f>IF($U$272="sníž. přenesená",$N$272,0)</f>
        <v>0</v>
      </c>
      <c r="BI272" s="111">
        <f>IF($U$272="nulová",$N$272,0)</f>
        <v>0</v>
      </c>
      <c r="BJ272" s="71" t="s">
        <v>8</v>
      </c>
      <c r="BK272" s="111">
        <f>ROUND($L$272*$K$272,0)</f>
        <v>0</v>
      </c>
    </row>
    <row r="273" spans="2:51" s="6" customFormat="1" ht="15.75" customHeight="1">
      <c r="B273" s="112"/>
      <c r="E273" s="113"/>
      <c r="F273" s="184" t="s">
        <v>408</v>
      </c>
      <c r="G273" s="185"/>
      <c r="H273" s="185"/>
      <c r="I273" s="185"/>
      <c r="K273" s="115">
        <v>22.208</v>
      </c>
      <c r="S273" s="112"/>
      <c r="T273" s="116"/>
      <c r="AA273" s="117"/>
      <c r="AT273" s="114" t="s">
        <v>156</v>
      </c>
      <c r="AU273" s="114" t="s">
        <v>74</v>
      </c>
      <c r="AV273" s="114" t="s">
        <v>74</v>
      </c>
      <c r="AW273" s="114" t="s">
        <v>117</v>
      </c>
      <c r="AX273" s="114" t="s">
        <v>8</v>
      </c>
      <c r="AY273" s="114" t="s">
        <v>149</v>
      </c>
    </row>
    <row r="274" spans="2:63" s="6" customFormat="1" ht="27" customHeight="1">
      <c r="B274" s="20"/>
      <c r="C274" s="102" t="s">
        <v>412</v>
      </c>
      <c r="D274" s="102" t="s">
        <v>150</v>
      </c>
      <c r="E274" s="103" t="s">
        <v>413</v>
      </c>
      <c r="F274" s="180" t="s">
        <v>414</v>
      </c>
      <c r="G274" s="181"/>
      <c r="H274" s="181"/>
      <c r="I274" s="181"/>
      <c r="J274" s="105" t="s">
        <v>267</v>
      </c>
      <c r="K274" s="106">
        <v>0.029</v>
      </c>
      <c r="L274" s="182"/>
      <c r="M274" s="181"/>
      <c r="N274" s="183">
        <f>ROUND($L$274*$K$274,0)</f>
        <v>0</v>
      </c>
      <c r="O274" s="181"/>
      <c r="P274" s="181"/>
      <c r="Q274" s="181"/>
      <c r="R274" s="104" t="s">
        <v>154</v>
      </c>
      <c r="S274" s="20"/>
      <c r="T274" s="107"/>
      <c r="U274" s="108" t="s">
        <v>35</v>
      </c>
      <c r="X274" s="109">
        <v>0</v>
      </c>
      <c r="Y274" s="109">
        <f>$X$274*$K$274</f>
        <v>0</v>
      </c>
      <c r="Z274" s="109">
        <v>0</v>
      </c>
      <c r="AA274" s="110">
        <f>$Z$274*$K$274</f>
        <v>0</v>
      </c>
      <c r="AR274" s="71" t="s">
        <v>238</v>
      </c>
      <c r="AT274" s="71" t="s">
        <v>150</v>
      </c>
      <c r="AU274" s="71" t="s">
        <v>74</v>
      </c>
      <c r="AY274" s="6" t="s">
        <v>149</v>
      </c>
      <c r="BE274" s="111">
        <f>IF($U$274="základní",$N$274,0)</f>
        <v>0</v>
      </c>
      <c r="BF274" s="111">
        <f>IF($U$274="snížená",$N$274,0)</f>
        <v>0</v>
      </c>
      <c r="BG274" s="111">
        <f>IF($U$274="zákl. přenesená",$N$274,0)</f>
        <v>0</v>
      </c>
      <c r="BH274" s="111">
        <f>IF($U$274="sníž. přenesená",$N$274,0)</f>
        <v>0</v>
      </c>
      <c r="BI274" s="111">
        <f>IF($U$274="nulová",$N$274,0)</f>
        <v>0</v>
      </c>
      <c r="BJ274" s="71" t="s">
        <v>8</v>
      </c>
      <c r="BK274" s="111">
        <f>ROUND($L$274*$K$274,0)</f>
        <v>0</v>
      </c>
    </row>
    <row r="275" spans="2:63" s="93" customFormat="1" ht="30.75" customHeight="1">
      <c r="B275" s="94"/>
      <c r="D275" s="101" t="s">
        <v>133</v>
      </c>
      <c r="N275" s="197">
        <f>$BK$275</f>
        <v>0</v>
      </c>
      <c r="O275" s="196"/>
      <c r="P275" s="196"/>
      <c r="Q275" s="196"/>
      <c r="S275" s="94"/>
      <c r="T275" s="97"/>
      <c r="W275" s="98">
        <f>SUM($W$276:$W$280)</f>
        <v>0</v>
      </c>
      <c r="Y275" s="98">
        <f>SUM($Y$276:$Y$280)</f>
        <v>0.053466415968</v>
      </c>
      <c r="AA275" s="99">
        <f>SUM($AA$276:$AA$280)</f>
        <v>0</v>
      </c>
      <c r="AR275" s="96" t="s">
        <v>74</v>
      </c>
      <c r="AT275" s="96" t="s">
        <v>64</v>
      </c>
      <c r="AU275" s="96" t="s">
        <v>8</v>
      </c>
      <c r="AY275" s="96" t="s">
        <v>149</v>
      </c>
      <c r="BK275" s="100">
        <f>SUM($BK$276:$BK$280)</f>
        <v>0</v>
      </c>
    </row>
    <row r="276" spans="2:63" s="6" customFormat="1" ht="27" customHeight="1">
      <c r="B276" s="20"/>
      <c r="C276" s="105" t="s">
        <v>415</v>
      </c>
      <c r="D276" s="105" t="s">
        <v>150</v>
      </c>
      <c r="E276" s="103" t="s">
        <v>416</v>
      </c>
      <c r="F276" s="180" t="s">
        <v>417</v>
      </c>
      <c r="G276" s="181"/>
      <c r="H276" s="181"/>
      <c r="I276" s="181"/>
      <c r="J276" s="105" t="s">
        <v>153</v>
      </c>
      <c r="K276" s="106">
        <v>1.818</v>
      </c>
      <c r="L276" s="182"/>
      <c r="M276" s="181"/>
      <c r="N276" s="183">
        <f>ROUND($L$276*$K$276,0)</f>
        <v>0</v>
      </c>
      <c r="O276" s="181"/>
      <c r="P276" s="181"/>
      <c r="Q276" s="181"/>
      <c r="R276" s="104" t="s">
        <v>154</v>
      </c>
      <c r="S276" s="20"/>
      <c r="T276" s="107"/>
      <c r="U276" s="108" t="s">
        <v>35</v>
      </c>
      <c r="X276" s="109">
        <v>0.008475656</v>
      </c>
      <c r="Y276" s="109">
        <f>$X$276*$K$276</f>
        <v>0.015408742608</v>
      </c>
      <c r="Z276" s="109">
        <v>0</v>
      </c>
      <c r="AA276" s="110">
        <f>$Z$276*$K$276</f>
        <v>0</v>
      </c>
      <c r="AR276" s="71" t="s">
        <v>238</v>
      </c>
      <c r="AT276" s="71" t="s">
        <v>150</v>
      </c>
      <c r="AU276" s="71" t="s">
        <v>74</v>
      </c>
      <c r="AY276" s="71" t="s">
        <v>149</v>
      </c>
      <c r="BE276" s="111">
        <f>IF($U$276="základní",$N$276,0)</f>
        <v>0</v>
      </c>
      <c r="BF276" s="111">
        <f>IF($U$276="snížená",$N$276,0)</f>
        <v>0</v>
      </c>
      <c r="BG276" s="111">
        <f>IF($U$276="zákl. přenesená",$N$276,0)</f>
        <v>0</v>
      </c>
      <c r="BH276" s="111">
        <f>IF($U$276="sníž. přenesená",$N$276,0)</f>
        <v>0</v>
      </c>
      <c r="BI276" s="111">
        <f>IF($U$276="nulová",$N$276,0)</f>
        <v>0</v>
      </c>
      <c r="BJ276" s="71" t="s">
        <v>8</v>
      </c>
      <c r="BK276" s="111">
        <f>ROUND($L$276*$K$276,0)</f>
        <v>0</v>
      </c>
    </row>
    <row r="277" spans="2:51" s="6" customFormat="1" ht="15.75" customHeight="1">
      <c r="B277" s="112"/>
      <c r="E277" s="113"/>
      <c r="F277" s="184" t="s">
        <v>418</v>
      </c>
      <c r="G277" s="185"/>
      <c r="H277" s="185"/>
      <c r="I277" s="185"/>
      <c r="K277" s="115">
        <v>1.818</v>
      </c>
      <c r="S277" s="112"/>
      <c r="T277" s="116"/>
      <c r="AA277" s="117"/>
      <c r="AT277" s="114" t="s">
        <v>156</v>
      </c>
      <c r="AU277" s="114" t="s">
        <v>74</v>
      </c>
      <c r="AV277" s="114" t="s">
        <v>74</v>
      </c>
      <c r="AW277" s="114" t="s">
        <v>117</v>
      </c>
      <c r="AX277" s="114" t="s">
        <v>8</v>
      </c>
      <c r="AY277" s="114" t="s">
        <v>149</v>
      </c>
    </row>
    <row r="278" spans="2:63" s="6" customFormat="1" ht="27" customHeight="1">
      <c r="B278" s="20"/>
      <c r="C278" s="102" t="s">
        <v>419</v>
      </c>
      <c r="D278" s="102" t="s">
        <v>150</v>
      </c>
      <c r="E278" s="103" t="s">
        <v>420</v>
      </c>
      <c r="F278" s="180" t="s">
        <v>421</v>
      </c>
      <c r="G278" s="181"/>
      <c r="H278" s="181"/>
      <c r="I278" s="181"/>
      <c r="J278" s="105" t="s">
        <v>153</v>
      </c>
      <c r="K278" s="106">
        <v>2.81</v>
      </c>
      <c r="L278" s="182"/>
      <c r="M278" s="181"/>
      <c r="N278" s="183">
        <f>ROUND($L$278*$K$278,0)</f>
        <v>0</v>
      </c>
      <c r="O278" s="181"/>
      <c r="P278" s="181"/>
      <c r="Q278" s="181"/>
      <c r="R278" s="104" t="s">
        <v>154</v>
      </c>
      <c r="S278" s="20"/>
      <c r="T278" s="107"/>
      <c r="U278" s="108" t="s">
        <v>35</v>
      </c>
      <c r="X278" s="109">
        <v>0.013543656</v>
      </c>
      <c r="Y278" s="109">
        <f>$X$278*$K$278</f>
        <v>0.03805767336</v>
      </c>
      <c r="Z278" s="109">
        <v>0</v>
      </c>
      <c r="AA278" s="110">
        <f>$Z$278*$K$278</f>
        <v>0</v>
      </c>
      <c r="AR278" s="71" t="s">
        <v>238</v>
      </c>
      <c r="AT278" s="71" t="s">
        <v>150</v>
      </c>
      <c r="AU278" s="71" t="s">
        <v>74</v>
      </c>
      <c r="AY278" s="6" t="s">
        <v>149</v>
      </c>
      <c r="BE278" s="111">
        <f>IF($U$278="základní",$N$278,0)</f>
        <v>0</v>
      </c>
      <c r="BF278" s="111">
        <f>IF($U$278="snížená",$N$278,0)</f>
        <v>0</v>
      </c>
      <c r="BG278" s="111">
        <f>IF($U$278="zákl. přenesená",$N$278,0)</f>
        <v>0</v>
      </c>
      <c r="BH278" s="111">
        <f>IF($U$278="sníž. přenesená",$N$278,0)</f>
        <v>0</v>
      </c>
      <c r="BI278" s="111">
        <f>IF($U$278="nulová",$N$278,0)</f>
        <v>0</v>
      </c>
      <c r="BJ278" s="71" t="s">
        <v>8</v>
      </c>
      <c r="BK278" s="111">
        <f>ROUND($L$278*$K$278,0)</f>
        <v>0</v>
      </c>
    </row>
    <row r="279" spans="2:51" s="6" customFormat="1" ht="15.75" customHeight="1">
      <c r="B279" s="112"/>
      <c r="E279" s="113"/>
      <c r="F279" s="184" t="s">
        <v>422</v>
      </c>
      <c r="G279" s="185"/>
      <c r="H279" s="185"/>
      <c r="I279" s="185"/>
      <c r="K279" s="115">
        <v>2.81</v>
      </c>
      <c r="S279" s="112"/>
      <c r="T279" s="116"/>
      <c r="AA279" s="117"/>
      <c r="AT279" s="114" t="s">
        <v>156</v>
      </c>
      <c r="AU279" s="114" t="s">
        <v>74</v>
      </c>
      <c r="AV279" s="114" t="s">
        <v>74</v>
      </c>
      <c r="AW279" s="114" t="s">
        <v>117</v>
      </c>
      <c r="AX279" s="114" t="s">
        <v>8</v>
      </c>
      <c r="AY279" s="114" t="s">
        <v>149</v>
      </c>
    </row>
    <row r="280" spans="2:63" s="6" customFormat="1" ht="27" customHeight="1">
      <c r="B280" s="20"/>
      <c r="C280" s="102" t="s">
        <v>423</v>
      </c>
      <c r="D280" s="102" t="s">
        <v>150</v>
      </c>
      <c r="E280" s="103" t="s">
        <v>424</v>
      </c>
      <c r="F280" s="180" t="s">
        <v>425</v>
      </c>
      <c r="G280" s="181"/>
      <c r="H280" s="181"/>
      <c r="I280" s="181"/>
      <c r="J280" s="105" t="s">
        <v>267</v>
      </c>
      <c r="K280" s="106">
        <v>0.053</v>
      </c>
      <c r="L280" s="182"/>
      <c r="M280" s="181"/>
      <c r="N280" s="183">
        <f>ROUND($L$280*$K$280,0)</f>
        <v>0</v>
      </c>
      <c r="O280" s="181"/>
      <c r="P280" s="181"/>
      <c r="Q280" s="181"/>
      <c r="R280" s="104" t="s">
        <v>154</v>
      </c>
      <c r="S280" s="20"/>
      <c r="T280" s="107"/>
      <c r="U280" s="132" t="s">
        <v>35</v>
      </c>
      <c r="V280" s="133"/>
      <c r="W280" s="133"/>
      <c r="X280" s="134">
        <v>0</v>
      </c>
      <c r="Y280" s="134">
        <f>$X$280*$K$280</f>
        <v>0</v>
      </c>
      <c r="Z280" s="134">
        <v>0</v>
      </c>
      <c r="AA280" s="135">
        <f>$Z$280*$K$280</f>
        <v>0</v>
      </c>
      <c r="AR280" s="71" t="s">
        <v>238</v>
      </c>
      <c r="AT280" s="71" t="s">
        <v>150</v>
      </c>
      <c r="AU280" s="71" t="s">
        <v>74</v>
      </c>
      <c r="AY280" s="6" t="s">
        <v>149</v>
      </c>
      <c r="BE280" s="111">
        <f>IF($U$280="základní",$N$280,0)</f>
        <v>0</v>
      </c>
      <c r="BF280" s="111">
        <f>IF($U$280="snížená",$N$280,0)</f>
        <v>0</v>
      </c>
      <c r="BG280" s="111">
        <f>IF($U$280="zákl. přenesená",$N$280,0)</f>
        <v>0</v>
      </c>
      <c r="BH280" s="111">
        <f>IF($U$280="sníž. přenesená",$N$280,0)</f>
        <v>0</v>
      </c>
      <c r="BI280" s="111">
        <f>IF($U$280="nulová",$N$280,0)</f>
        <v>0</v>
      </c>
      <c r="BJ280" s="71" t="s">
        <v>8</v>
      </c>
      <c r="BK280" s="111">
        <f>ROUND($L$280*$K$280,0)</f>
        <v>0</v>
      </c>
    </row>
    <row r="281" spans="2:19" s="6" customFormat="1" ht="7.5" customHeight="1">
      <c r="B281" s="34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20"/>
    </row>
    <row r="282" s="2" customFormat="1" ht="14.25" customHeight="1"/>
  </sheetData>
  <sheetProtection/>
  <mergeCells count="394">
    <mergeCell ref="H1:K1"/>
    <mergeCell ref="S2:AC2"/>
    <mergeCell ref="N199:Q199"/>
    <mergeCell ref="N203:Q203"/>
    <mergeCell ref="N236:Q236"/>
    <mergeCell ref="N252:Q252"/>
    <mergeCell ref="N259:Q259"/>
    <mergeCell ref="N266:Q266"/>
    <mergeCell ref="N85:Q85"/>
    <mergeCell ref="N86:Q86"/>
    <mergeCell ref="N87:Q87"/>
    <mergeCell ref="N91:Q91"/>
    <mergeCell ref="N156:Q156"/>
    <mergeCell ref="N175:Q175"/>
    <mergeCell ref="F277:I277"/>
    <mergeCell ref="F278:I278"/>
    <mergeCell ref="L278:M278"/>
    <mergeCell ref="N278:Q278"/>
    <mergeCell ref="F279:I279"/>
    <mergeCell ref="F280:I280"/>
    <mergeCell ref="L280:M280"/>
    <mergeCell ref="N280:Q280"/>
    <mergeCell ref="F273:I273"/>
    <mergeCell ref="F274:I274"/>
    <mergeCell ref="L274:M274"/>
    <mergeCell ref="N274:Q274"/>
    <mergeCell ref="F276:I276"/>
    <mergeCell ref="L276:M276"/>
    <mergeCell ref="N276:Q276"/>
    <mergeCell ref="N275:Q275"/>
    <mergeCell ref="F268:I268"/>
    <mergeCell ref="F270:I270"/>
    <mergeCell ref="L270:M270"/>
    <mergeCell ref="N270:Q270"/>
    <mergeCell ref="F271:I271"/>
    <mergeCell ref="F272:I272"/>
    <mergeCell ref="L272:M272"/>
    <mergeCell ref="N272:Q272"/>
    <mergeCell ref="N269:Q269"/>
    <mergeCell ref="F263:I263"/>
    <mergeCell ref="F264:I264"/>
    <mergeCell ref="L264:M264"/>
    <mergeCell ref="N264:Q264"/>
    <mergeCell ref="F265:I265"/>
    <mergeCell ref="F267:I267"/>
    <mergeCell ref="L267:M267"/>
    <mergeCell ref="N267:Q267"/>
    <mergeCell ref="F260:I260"/>
    <mergeCell ref="L260:M260"/>
    <mergeCell ref="N260:Q260"/>
    <mergeCell ref="F261:I261"/>
    <mergeCell ref="F262:I262"/>
    <mergeCell ref="L262:M262"/>
    <mergeCell ref="N262:Q262"/>
    <mergeCell ref="F255:I255"/>
    <mergeCell ref="F256:I256"/>
    <mergeCell ref="L256:M256"/>
    <mergeCell ref="N256:Q256"/>
    <mergeCell ref="F257:I257"/>
    <mergeCell ref="F258:I258"/>
    <mergeCell ref="L258:M258"/>
    <mergeCell ref="N258:Q258"/>
    <mergeCell ref="F253:I253"/>
    <mergeCell ref="L253:M253"/>
    <mergeCell ref="N253:Q253"/>
    <mergeCell ref="F254:I254"/>
    <mergeCell ref="L254:M254"/>
    <mergeCell ref="N254:Q254"/>
    <mergeCell ref="F248:I248"/>
    <mergeCell ref="F249:I249"/>
    <mergeCell ref="L249:M249"/>
    <mergeCell ref="N249:Q249"/>
    <mergeCell ref="F250:I250"/>
    <mergeCell ref="F251:I251"/>
    <mergeCell ref="L251:M251"/>
    <mergeCell ref="N251:Q251"/>
    <mergeCell ref="F245:I245"/>
    <mergeCell ref="L245:M245"/>
    <mergeCell ref="N245:Q245"/>
    <mergeCell ref="F246:I246"/>
    <mergeCell ref="F247:I247"/>
    <mergeCell ref="L247:M247"/>
    <mergeCell ref="N247:Q247"/>
    <mergeCell ref="F241:I241"/>
    <mergeCell ref="F242:I242"/>
    <mergeCell ref="F243:I243"/>
    <mergeCell ref="L243:M243"/>
    <mergeCell ref="N243:Q243"/>
    <mergeCell ref="F244:I244"/>
    <mergeCell ref="F237:I237"/>
    <mergeCell ref="L237:M237"/>
    <mergeCell ref="N237:Q237"/>
    <mergeCell ref="F238:I238"/>
    <mergeCell ref="F239:I239"/>
    <mergeCell ref="F240:I240"/>
    <mergeCell ref="L240:M240"/>
    <mergeCell ref="N240:Q240"/>
    <mergeCell ref="F234:I234"/>
    <mergeCell ref="L234:M234"/>
    <mergeCell ref="N234:Q234"/>
    <mergeCell ref="F235:I235"/>
    <mergeCell ref="L235:M235"/>
    <mergeCell ref="N235:Q235"/>
    <mergeCell ref="F232:I232"/>
    <mergeCell ref="L232:M232"/>
    <mergeCell ref="N232:Q232"/>
    <mergeCell ref="F233:I233"/>
    <mergeCell ref="L233:M233"/>
    <mergeCell ref="N233:Q233"/>
    <mergeCell ref="F230:I230"/>
    <mergeCell ref="L230:M230"/>
    <mergeCell ref="N230:Q230"/>
    <mergeCell ref="F231:I231"/>
    <mergeCell ref="L231:M231"/>
    <mergeCell ref="N231:Q231"/>
    <mergeCell ref="F227:I227"/>
    <mergeCell ref="L227:M227"/>
    <mergeCell ref="N227:Q227"/>
    <mergeCell ref="F228:I228"/>
    <mergeCell ref="F229:I229"/>
    <mergeCell ref="L229:M229"/>
    <mergeCell ref="N229:Q229"/>
    <mergeCell ref="F223:I223"/>
    <mergeCell ref="F224:I224"/>
    <mergeCell ref="F225:I225"/>
    <mergeCell ref="L225:M225"/>
    <mergeCell ref="N225:Q225"/>
    <mergeCell ref="F226:I226"/>
    <mergeCell ref="F219:I219"/>
    <mergeCell ref="F220:I220"/>
    <mergeCell ref="F221:I221"/>
    <mergeCell ref="L221:M221"/>
    <mergeCell ref="N221:Q221"/>
    <mergeCell ref="F222:I222"/>
    <mergeCell ref="F215:I215"/>
    <mergeCell ref="L215:M215"/>
    <mergeCell ref="N215:Q215"/>
    <mergeCell ref="F216:I216"/>
    <mergeCell ref="F217:I217"/>
    <mergeCell ref="F218:I218"/>
    <mergeCell ref="L218:M218"/>
    <mergeCell ref="N218:Q218"/>
    <mergeCell ref="F211:I211"/>
    <mergeCell ref="L211:M211"/>
    <mergeCell ref="N211:Q211"/>
    <mergeCell ref="F212:I212"/>
    <mergeCell ref="F213:I213"/>
    <mergeCell ref="F214:I214"/>
    <mergeCell ref="F207:I207"/>
    <mergeCell ref="L207:M207"/>
    <mergeCell ref="N207:Q207"/>
    <mergeCell ref="F208:I208"/>
    <mergeCell ref="F209:I209"/>
    <mergeCell ref="F210:I210"/>
    <mergeCell ref="F202:I202"/>
    <mergeCell ref="F204:I204"/>
    <mergeCell ref="L204:M204"/>
    <mergeCell ref="N204:Q204"/>
    <mergeCell ref="F205:I205"/>
    <mergeCell ref="F206:I206"/>
    <mergeCell ref="F200:I200"/>
    <mergeCell ref="L200:M200"/>
    <mergeCell ref="N200:Q200"/>
    <mergeCell ref="F201:I201"/>
    <mergeCell ref="L201:M201"/>
    <mergeCell ref="N201:Q201"/>
    <mergeCell ref="F195:I195"/>
    <mergeCell ref="L195:M195"/>
    <mergeCell ref="N195:Q195"/>
    <mergeCell ref="F198:I198"/>
    <mergeCell ref="L198:M198"/>
    <mergeCell ref="N198:Q198"/>
    <mergeCell ref="N196:Q196"/>
    <mergeCell ref="N197:Q197"/>
    <mergeCell ref="F193:I193"/>
    <mergeCell ref="L193:M193"/>
    <mergeCell ref="N193:Q193"/>
    <mergeCell ref="F194:I194"/>
    <mergeCell ref="L194:M194"/>
    <mergeCell ref="N194:Q194"/>
    <mergeCell ref="F190:I190"/>
    <mergeCell ref="L190:M190"/>
    <mergeCell ref="N190:Q190"/>
    <mergeCell ref="F191:I191"/>
    <mergeCell ref="F192:I192"/>
    <mergeCell ref="L192:M192"/>
    <mergeCell ref="N192:Q192"/>
    <mergeCell ref="F186:I186"/>
    <mergeCell ref="F188:I188"/>
    <mergeCell ref="L188:M188"/>
    <mergeCell ref="N188:Q188"/>
    <mergeCell ref="F189:I189"/>
    <mergeCell ref="L189:M189"/>
    <mergeCell ref="N189:Q189"/>
    <mergeCell ref="N187:Q187"/>
    <mergeCell ref="F182:I182"/>
    <mergeCell ref="F183:I183"/>
    <mergeCell ref="L183:M183"/>
    <mergeCell ref="N183:Q183"/>
    <mergeCell ref="F184:I184"/>
    <mergeCell ref="F185:I185"/>
    <mergeCell ref="F178:I178"/>
    <mergeCell ref="F179:I179"/>
    <mergeCell ref="L179:M179"/>
    <mergeCell ref="N179:Q179"/>
    <mergeCell ref="F180:I180"/>
    <mergeCell ref="F181:I181"/>
    <mergeCell ref="L181:M181"/>
    <mergeCell ref="N181:Q181"/>
    <mergeCell ref="F173:I173"/>
    <mergeCell ref="F174:I174"/>
    <mergeCell ref="F176:I176"/>
    <mergeCell ref="L176:M176"/>
    <mergeCell ref="N176:Q176"/>
    <mergeCell ref="F177:I177"/>
    <mergeCell ref="F169:I169"/>
    <mergeCell ref="F170:I170"/>
    <mergeCell ref="L170:M170"/>
    <mergeCell ref="N170:Q170"/>
    <mergeCell ref="F171:I171"/>
    <mergeCell ref="F172:I172"/>
    <mergeCell ref="F165:I165"/>
    <mergeCell ref="F166:I166"/>
    <mergeCell ref="L166:M166"/>
    <mergeCell ref="N166:Q166"/>
    <mergeCell ref="F167:I167"/>
    <mergeCell ref="F168:I168"/>
    <mergeCell ref="F161:I161"/>
    <mergeCell ref="L161:M161"/>
    <mergeCell ref="N161:Q161"/>
    <mergeCell ref="F162:I162"/>
    <mergeCell ref="F163:I163"/>
    <mergeCell ref="F164:I164"/>
    <mergeCell ref="L164:M164"/>
    <mergeCell ref="N164:Q164"/>
    <mergeCell ref="F157:I157"/>
    <mergeCell ref="L157:M157"/>
    <mergeCell ref="N157:Q157"/>
    <mergeCell ref="F158:I158"/>
    <mergeCell ref="F159:I159"/>
    <mergeCell ref="F160:I160"/>
    <mergeCell ref="F152:I152"/>
    <mergeCell ref="F153:I153"/>
    <mergeCell ref="L153:M153"/>
    <mergeCell ref="N153:Q153"/>
    <mergeCell ref="F154:I154"/>
    <mergeCell ref="F155:I155"/>
    <mergeCell ref="N146:Q146"/>
    <mergeCell ref="F147:I147"/>
    <mergeCell ref="F148:I148"/>
    <mergeCell ref="F149:I149"/>
    <mergeCell ref="F150:I150"/>
    <mergeCell ref="F151:I151"/>
    <mergeCell ref="F142:I142"/>
    <mergeCell ref="F143:I143"/>
    <mergeCell ref="F144:I144"/>
    <mergeCell ref="F145:I145"/>
    <mergeCell ref="F146:I146"/>
    <mergeCell ref="L146:M146"/>
    <mergeCell ref="F138:I138"/>
    <mergeCell ref="F139:I139"/>
    <mergeCell ref="L139:M139"/>
    <mergeCell ref="N139:Q139"/>
    <mergeCell ref="F140:I140"/>
    <mergeCell ref="F141:I141"/>
    <mergeCell ref="F132:I132"/>
    <mergeCell ref="F133:I133"/>
    <mergeCell ref="F134:I134"/>
    <mergeCell ref="F135:I135"/>
    <mergeCell ref="F136:I136"/>
    <mergeCell ref="F137:I137"/>
    <mergeCell ref="F126:I126"/>
    <mergeCell ref="F127:I127"/>
    <mergeCell ref="F128:I128"/>
    <mergeCell ref="F129:I129"/>
    <mergeCell ref="F130:I130"/>
    <mergeCell ref="F131:I131"/>
    <mergeCell ref="F122:I122"/>
    <mergeCell ref="F123:I123"/>
    <mergeCell ref="L123:M123"/>
    <mergeCell ref="N123:Q123"/>
    <mergeCell ref="F124:I124"/>
    <mergeCell ref="F125:I125"/>
    <mergeCell ref="F118:I118"/>
    <mergeCell ref="F119:I119"/>
    <mergeCell ref="L119:M119"/>
    <mergeCell ref="N119:Q119"/>
    <mergeCell ref="F120:I120"/>
    <mergeCell ref="F121:I121"/>
    <mergeCell ref="F115:I115"/>
    <mergeCell ref="L115:M115"/>
    <mergeCell ref="N115:Q115"/>
    <mergeCell ref="F116:I116"/>
    <mergeCell ref="F117:I117"/>
    <mergeCell ref="L117:M117"/>
    <mergeCell ref="N117:Q117"/>
    <mergeCell ref="F109:I109"/>
    <mergeCell ref="F110:I110"/>
    <mergeCell ref="F111:I111"/>
    <mergeCell ref="F112:I112"/>
    <mergeCell ref="F113:I113"/>
    <mergeCell ref="F114:I114"/>
    <mergeCell ref="F105:I105"/>
    <mergeCell ref="F106:I106"/>
    <mergeCell ref="L106:M106"/>
    <mergeCell ref="N106:Q106"/>
    <mergeCell ref="F107:I107"/>
    <mergeCell ref="F108:I108"/>
    <mergeCell ref="L108:M108"/>
    <mergeCell ref="N108:Q108"/>
    <mergeCell ref="F101:I101"/>
    <mergeCell ref="F102:I102"/>
    <mergeCell ref="L102:M102"/>
    <mergeCell ref="N102:Q102"/>
    <mergeCell ref="F103:I103"/>
    <mergeCell ref="F104:I104"/>
    <mergeCell ref="L104:M104"/>
    <mergeCell ref="N104:Q104"/>
    <mergeCell ref="F97:I97"/>
    <mergeCell ref="F98:I98"/>
    <mergeCell ref="F99:I99"/>
    <mergeCell ref="F100:I100"/>
    <mergeCell ref="L100:M100"/>
    <mergeCell ref="N100:Q100"/>
    <mergeCell ref="F93:I93"/>
    <mergeCell ref="F94:I94"/>
    <mergeCell ref="F95:I95"/>
    <mergeCell ref="F96:I96"/>
    <mergeCell ref="L96:M96"/>
    <mergeCell ref="N96:Q96"/>
    <mergeCell ref="F88:I88"/>
    <mergeCell ref="L88:M88"/>
    <mergeCell ref="N88:Q88"/>
    <mergeCell ref="F89:I89"/>
    <mergeCell ref="F90:I90"/>
    <mergeCell ref="F92:I92"/>
    <mergeCell ref="L92:M92"/>
    <mergeCell ref="N92:Q92"/>
    <mergeCell ref="F76:Q76"/>
    <mergeCell ref="F77:Q77"/>
    <mergeCell ref="M79:P79"/>
    <mergeCell ref="M81:Q81"/>
    <mergeCell ref="F84:I84"/>
    <mergeCell ref="L84:M84"/>
    <mergeCell ref="N84:Q84"/>
    <mergeCell ref="N63:Q63"/>
    <mergeCell ref="N64:Q64"/>
    <mergeCell ref="N65:Q65"/>
    <mergeCell ref="N66:Q66"/>
    <mergeCell ref="N67:Q67"/>
    <mergeCell ref="C74:R74"/>
    <mergeCell ref="N57:Q57"/>
    <mergeCell ref="N58:Q58"/>
    <mergeCell ref="N59:Q59"/>
    <mergeCell ref="N60:Q60"/>
    <mergeCell ref="N61:Q61"/>
    <mergeCell ref="N62:Q62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84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3" width="10.5" style="2" hidden="1" customWidth="1"/>
    <col min="64" max="16384" width="10.5" style="1" customWidth="1"/>
  </cols>
  <sheetData>
    <row r="1" spans="1:256" s="3" customFormat="1" ht="22.5" customHeight="1">
      <c r="A1" s="205"/>
      <c r="B1" s="202"/>
      <c r="C1" s="202"/>
      <c r="D1" s="203" t="s">
        <v>1</v>
      </c>
      <c r="E1" s="202"/>
      <c r="F1" s="204" t="s">
        <v>909</v>
      </c>
      <c r="G1" s="204"/>
      <c r="H1" s="206" t="s">
        <v>910</v>
      </c>
      <c r="I1" s="206"/>
      <c r="J1" s="206"/>
      <c r="K1" s="206"/>
      <c r="L1" s="204" t="s">
        <v>911</v>
      </c>
      <c r="M1" s="204"/>
      <c r="N1" s="202"/>
      <c r="O1" s="203" t="s">
        <v>83</v>
      </c>
      <c r="P1" s="202"/>
      <c r="Q1" s="202"/>
      <c r="R1" s="202"/>
      <c r="S1" s="204" t="s">
        <v>912</v>
      </c>
      <c r="T1" s="204"/>
      <c r="U1" s="205"/>
      <c r="V1" s="20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136" t="s">
        <v>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67" t="s">
        <v>5</v>
      </c>
      <c r="T2" s="137"/>
      <c r="U2" s="137"/>
      <c r="V2" s="137"/>
      <c r="W2" s="137"/>
      <c r="X2" s="137"/>
      <c r="Y2" s="137"/>
      <c r="Z2" s="137"/>
      <c r="AA2" s="137"/>
      <c r="AB2" s="137"/>
      <c r="AC2" s="137"/>
      <c r="AT2" s="2" t="s">
        <v>76</v>
      </c>
      <c r="AZ2" s="6" t="s">
        <v>84</v>
      </c>
      <c r="BA2" s="6" t="s">
        <v>85</v>
      </c>
      <c r="BB2" s="6" t="s">
        <v>86</v>
      </c>
      <c r="BC2" s="6" t="s">
        <v>426</v>
      </c>
      <c r="BD2" s="6" t="s">
        <v>74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74</v>
      </c>
      <c r="AZ3" s="6" t="s">
        <v>88</v>
      </c>
      <c r="BA3" s="6" t="s">
        <v>89</v>
      </c>
      <c r="BB3" s="6" t="s">
        <v>86</v>
      </c>
      <c r="BC3" s="6" t="s">
        <v>427</v>
      </c>
      <c r="BD3" s="6" t="s">
        <v>74</v>
      </c>
    </row>
    <row r="4" spans="2:56" s="2" customFormat="1" ht="37.5" customHeight="1">
      <c r="B4" s="10"/>
      <c r="C4" s="138" t="s">
        <v>91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9"/>
      <c r="T4" s="12" t="s">
        <v>11</v>
      </c>
      <c r="AT4" s="2" t="s">
        <v>3</v>
      </c>
      <c r="AZ4" s="6" t="s">
        <v>92</v>
      </c>
      <c r="BA4" s="6" t="s">
        <v>93</v>
      </c>
      <c r="BB4" s="6" t="s">
        <v>86</v>
      </c>
      <c r="BC4" s="6" t="s">
        <v>428</v>
      </c>
      <c r="BD4" s="6" t="s">
        <v>74</v>
      </c>
    </row>
    <row r="5" spans="2:56" s="2" customFormat="1" ht="7.5" customHeight="1">
      <c r="B5" s="10"/>
      <c r="R5" s="11"/>
      <c r="AZ5" s="6" t="s">
        <v>95</v>
      </c>
      <c r="BA5" s="6" t="s">
        <v>96</v>
      </c>
      <c r="BB5" s="6" t="s">
        <v>86</v>
      </c>
      <c r="BC5" s="6" t="s">
        <v>429</v>
      </c>
      <c r="BD5" s="6" t="s">
        <v>74</v>
      </c>
    </row>
    <row r="6" spans="2:56" s="2" customFormat="1" ht="15.75" customHeight="1">
      <c r="B6" s="10"/>
      <c r="D6" s="15" t="s">
        <v>15</v>
      </c>
      <c r="F6" s="168" t="str">
        <f>'Rekapitulace stavby'!$K$6</f>
        <v>Projektis83 - Oprava fasády MŠ Dvůr Králové n.L.</v>
      </c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1"/>
      <c r="AZ6" s="6" t="s">
        <v>98</v>
      </c>
      <c r="BA6" s="6" t="s">
        <v>99</v>
      </c>
      <c r="BB6" s="6" t="s">
        <v>86</v>
      </c>
      <c r="BC6" s="6" t="s">
        <v>430</v>
      </c>
      <c r="BD6" s="6" t="s">
        <v>74</v>
      </c>
    </row>
    <row r="7" spans="2:56" s="6" customFormat="1" ht="18.75" customHeight="1">
      <c r="B7" s="20"/>
      <c r="D7" s="14" t="s">
        <v>101</v>
      </c>
      <c r="F7" s="143" t="s">
        <v>431</v>
      </c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23"/>
      <c r="AZ7" s="6" t="s">
        <v>103</v>
      </c>
      <c r="BA7" s="6" t="s">
        <v>104</v>
      </c>
      <c r="BB7" s="6" t="s">
        <v>86</v>
      </c>
      <c r="BC7" s="6" t="s">
        <v>432</v>
      </c>
      <c r="BD7" s="6" t="s">
        <v>74</v>
      </c>
    </row>
    <row r="8" spans="2:56" s="6" customFormat="1" ht="14.25" customHeight="1">
      <c r="B8" s="20"/>
      <c r="R8" s="23"/>
      <c r="AZ8" s="6" t="s">
        <v>106</v>
      </c>
      <c r="BA8" s="6" t="s">
        <v>107</v>
      </c>
      <c r="BB8" s="6" t="s">
        <v>86</v>
      </c>
      <c r="BC8" s="6" t="s">
        <v>433</v>
      </c>
      <c r="BD8" s="6" t="s">
        <v>74</v>
      </c>
    </row>
    <row r="9" spans="2:56" s="6" customFormat="1" ht="15" customHeight="1">
      <c r="B9" s="20"/>
      <c r="D9" s="15" t="s">
        <v>109</v>
      </c>
      <c r="F9" s="16" t="s">
        <v>73</v>
      </c>
      <c r="R9" s="23"/>
      <c r="AZ9" s="6" t="s">
        <v>110</v>
      </c>
      <c r="BA9" s="6" t="s">
        <v>111</v>
      </c>
      <c r="BB9" s="6" t="s">
        <v>86</v>
      </c>
      <c r="BC9" s="6" t="s">
        <v>434</v>
      </c>
      <c r="BD9" s="6" t="s">
        <v>74</v>
      </c>
    </row>
    <row r="10" spans="2:18" s="6" customFormat="1" ht="15" customHeight="1">
      <c r="B10" s="20"/>
      <c r="D10" s="15" t="s">
        <v>17</v>
      </c>
      <c r="F10" s="16" t="s">
        <v>18</v>
      </c>
      <c r="M10" s="15" t="s">
        <v>19</v>
      </c>
      <c r="O10" s="169" t="str">
        <f>'Rekapitulace stavby'!$AN$8</f>
        <v>07.05.2013</v>
      </c>
      <c r="P10" s="141"/>
      <c r="R10" s="23"/>
    </row>
    <row r="11" spans="2:18" s="6" customFormat="1" ht="7.5" customHeight="1">
      <c r="B11" s="20"/>
      <c r="R11" s="23"/>
    </row>
    <row r="12" spans="2:18" s="6" customFormat="1" ht="15" customHeight="1">
      <c r="B12" s="20"/>
      <c r="D12" s="15" t="s">
        <v>23</v>
      </c>
      <c r="M12" s="15" t="s">
        <v>24</v>
      </c>
      <c r="O12" s="154"/>
      <c r="P12" s="141"/>
      <c r="R12" s="23"/>
    </row>
    <row r="13" spans="2:18" s="6" customFormat="1" ht="18.75" customHeight="1">
      <c r="B13" s="20"/>
      <c r="E13" s="16" t="s">
        <v>25</v>
      </c>
      <c r="M13" s="15" t="s">
        <v>26</v>
      </c>
      <c r="O13" s="154"/>
      <c r="P13" s="141"/>
      <c r="R13" s="23"/>
    </row>
    <row r="14" spans="2:18" s="6" customFormat="1" ht="7.5" customHeight="1">
      <c r="B14" s="20"/>
      <c r="R14" s="23"/>
    </row>
    <row r="15" spans="2:18" s="6" customFormat="1" ht="15" customHeight="1">
      <c r="B15" s="20"/>
      <c r="D15" s="15" t="s">
        <v>27</v>
      </c>
      <c r="M15" s="15" t="s">
        <v>24</v>
      </c>
      <c r="O15" s="154" t="str">
        <f>IF('Rekapitulace stavby'!$AN$13="","",'Rekapitulace stavby'!$AN$13)</f>
        <v>Vyplň údaj</v>
      </c>
      <c r="P15" s="141"/>
      <c r="R15" s="23"/>
    </row>
    <row r="16" spans="2:18" s="6" customFormat="1" ht="18.75" customHeight="1">
      <c r="B16" s="20"/>
      <c r="E16" s="16" t="str">
        <f>IF('Rekapitulace stavby'!$E$14="","",'Rekapitulace stavby'!$E$14)</f>
        <v>Vyplň údaj</v>
      </c>
      <c r="M16" s="15" t="s">
        <v>26</v>
      </c>
      <c r="O16" s="154" t="str">
        <f>IF('Rekapitulace stavby'!$AN$14="","",'Rekapitulace stavby'!$AN$14)</f>
        <v>Vyplň údaj</v>
      </c>
      <c r="P16" s="141"/>
      <c r="R16" s="23"/>
    </row>
    <row r="17" spans="2:18" s="6" customFormat="1" ht="7.5" customHeight="1">
      <c r="B17" s="20"/>
      <c r="R17" s="23"/>
    </row>
    <row r="18" spans="2:18" s="6" customFormat="1" ht="15" customHeight="1">
      <c r="B18" s="20"/>
      <c r="D18" s="15" t="s">
        <v>29</v>
      </c>
      <c r="M18" s="15" t="s">
        <v>24</v>
      </c>
      <c r="O18" s="154"/>
      <c r="P18" s="141"/>
      <c r="R18" s="23"/>
    </row>
    <row r="19" spans="2:18" s="6" customFormat="1" ht="18.75" customHeight="1">
      <c r="B19" s="20"/>
      <c r="E19" s="16" t="s">
        <v>30</v>
      </c>
      <c r="M19" s="15" t="s">
        <v>26</v>
      </c>
      <c r="O19" s="154"/>
      <c r="P19" s="141"/>
      <c r="R19" s="23"/>
    </row>
    <row r="20" spans="2:18" s="6" customFormat="1" ht="7.5" customHeight="1">
      <c r="B20" s="20"/>
      <c r="R20" s="23"/>
    </row>
    <row r="21" spans="2:18" s="6" customFormat="1" ht="15" customHeight="1">
      <c r="B21" s="20"/>
      <c r="D21" s="15" t="s">
        <v>32</v>
      </c>
      <c r="R21" s="23"/>
    </row>
    <row r="22" spans="2:18" s="71" customFormat="1" ht="15.75" customHeight="1">
      <c r="B22" s="72"/>
      <c r="E22" s="145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R22" s="73"/>
    </row>
    <row r="23" spans="2:18" s="6" customFormat="1" ht="7.5" customHeight="1">
      <c r="B23" s="20"/>
      <c r="R23" s="23"/>
    </row>
    <row r="24" spans="2:18" s="6" customFormat="1" ht="7.5" customHeight="1">
      <c r="B24" s="2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R24" s="23"/>
    </row>
    <row r="25" spans="2:18" s="6" customFormat="1" ht="26.25" customHeight="1">
      <c r="B25" s="20"/>
      <c r="D25" s="74" t="s">
        <v>33</v>
      </c>
      <c r="M25" s="165">
        <f>ROUNDUP($N$85,0)</f>
        <v>0</v>
      </c>
      <c r="N25" s="141"/>
      <c r="O25" s="141"/>
      <c r="P25" s="141"/>
      <c r="R25" s="23"/>
    </row>
    <row r="26" spans="2:18" s="6" customFormat="1" ht="7.5" customHeight="1">
      <c r="B26" s="2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R26" s="23"/>
    </row>
    <row r="27" spans="2:18" s="6" customFormat="1" ht="15" customHeight="1">
      <c r="B27" s="20"/>
      <c r="D27" s="25" t="s">
        <v>34</v>
      </c>
      <c r="E27" s="25" t="s">
        <v>35</v>
      </c>
      <c r="F27" s="26">
        <v>0.21</v>
      </c>
      <c r="G27" s="75" t="s">
        <v>36</v>
      </c>
      <c r="H27" s="171">
        <f>SUM($BE$85:$BE$361)</f>
        <v>0</v>
      </c>
      <c r="I27" s="141"/>
      <c r="J27" s="141"/>
      <c r="M27" s="171">
        <f>SUM($BE$85:$BE$361)*$F$27</f>
        <v>0</v>
      </c>
      <c r="N27" s="141"/>
      <c r="O27" s="141"/>
      <c r="P27" s="141"/>
      <c r="R27" s="23"/>
    </row>
    <row r="28" spans="2:18" s="6" customFormat="1" ht="15" customHeight="1">
      <c r="B28" s="20"/>
      <c r="E28" s="25" t="s">
        <v>37</v>
      </c>
      <c r="F28" s="26">
        <v>0.15</v>
      </c>
      <c r="G28" s="75" t="s">
        <v>36</v>
      </c>
      <c r="H28" s="171">
        <f>SUM($BF$85:$BF$361)</f>
        <v>0</v>
      </c>
      <c r="I28" s="141"/>
      <c r="J28" s="141"/>
      <c r="M28" s="171">
        <f>SUM($BF$85:$BF$361)*$F$28</f>
        <v>0</v>
      </c>
      <c r="N28" s="141"/>
      <c r="O28" s="141"/>
      <c r="P28" s="141"/>
      <c r="R28" s="23"/>
    </row>
    <row r="29" spans="2:18" s="6" customFormat="1" ht="15" customHeight="1" hidden="1">
      <c r="B29" s="20"/>
      <c r="E29" s="25" t="s">
        <v>38</v>
      </c>
      <c r="F29" s="26">
        <v>0.21</v>
      </c>
      <c r="G29" s="75" t="s">
        <v>36</v>
      </c>
      <c r="H29" s="171">
        <f>SUM($BG$85:$BG$361)</f>
        <v>0</v>
      </c>
      <c r="I29" s="141"/>
      <c r="J29" s="141"/>
      <c r="M29" s="171">
        <v>0</v>
      </c>
      <c r="N29" s="141"/>
      <c r="O29" s="141"/>
      <c r="P29" s="141"/>
      <c r="R29" s="23"/>
    </row>
    <row r="30" spans="2:18" s="6" customFormat="1" ht="15" customHeight="1" hidden="1">
      <c r="B30" s="20"/>
      <c r="E30" s="25" t="s">
        <v>39</v>
      </c>
      <c r="F30" s="26">
        <v>0.15</v>
      </c>
      <c r="G30" s="75" t="s">
        <v>36</v>
      </c>
      <c r="H30" s="171">
        <f>SUM($BH$85:$BH$361)</f>
        <v>0</v>
      </c>
      <c r="I30" s="141"/>
      <c r="J30" s="141"/>
      <c r="M30" s="171">
        <v>0</v>
      </c>
      <c r="N30" s="141"/>
      <c r="O30" s="141"/>
      <c r="P30" s="141"/>
      <c r="R30" s="23"/>
    </row>
    <row r="31" spans="2:18" s="6" customFormat="1" ht="15" customHeight="1" hidden="1">
      <c r="B31" s="20"/>
      <c r="E31" s="25" t="s">
        <v>40</v>
      </c>
      <c r="F31" s="26">
        <v>0</v>
      </c>
      <c r="G31" s="75" t="s">
        <v>36</v>
      </c>
      <c r="H31" s="171">
        <f>SUM($BI$85:$BI$361)</f>
        <v>0</v>
      </c>
      <c r="I31" s="141"/>
      <c r="J31" s="141"/>
      <c r="M31" s="171">
        <v>0</v>
      </c>
      <c r="N31" s="141"/>
      <c r="O31" s="141"/>
      <c r="P31" s="141"/>
      <c r="R31" s="23"/>
    </row>
    <row r="32" spans="2:18" s="6" customFormat="1" ht="7.5" customHeight="1">
      <c r="B32" s="20"/>
      <c r="R32" s="23"/>
    </row>
    <row r="33" spans="2:18" s="6" customFormat="1" ht="26.25" customHeight="1">
      <c r="B33" s="20"/>
      <c r="C33" s="29"/>
      <c r="D33" s="30" t="s">
        <v>41</v>
      </c>
      <c r="E33" s="31"/>
      <c r="F33" s="31"/>
      <c r="G33" s="76" t="s">
        <v>42</v>
      </c>
      <c r="H33" s="32" t="s">
        <v>43</v>
      </c>
      <c r="I33" s="31"/>
      <c r="J33" s="31"/>
      <c r="K33" s="31"/>
      <c r="L33" s="152">
        <f>ROUNDUP(SUM($M$25:$M$31),0)</f>
        <v>0</v>
      </c>
      <c r="M33" s="151"/>
      <c r="N33" s="151"/>
      <c r="O33" s="151"/>
      <c r="P33" s="153"/>
      <c r="Q33" s="29"/>
      <c r="R33" s="33"/>
    </row>
    <row r="34" spans="2:18" s="6" customFormat="1" ht="1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8" spans="2:18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77"/>
    </row>
    <row r="39" spans="2:18" s="6" customFormat="1" ht="37.5" customHeight="1">
      <c r="B39" s="20"/>
      <c r="C39" s="138" t="s">
        <v>113</v>
      </c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72"/>
    </row>
    <row r="40" spans="2:18" s="6" customFormat="1" ht="7.5" customHeight="1">
      <c r="B40" s="20"/>
      <c r="R40" s="23"/>
    </row>
    <row r="41" spans="2:18" s="6" customFormat="1" ht="15" customHeight="1">
      <c r="B41" s="20"/>
      <c r="C41" s="15" t="s">
        <v>15</v>
      </c>
      <c r="F41" s="168" t="str">
        <f>$F$6</f>
        <v>Projektis83 - Oprava fasády MŠ Dvůr Králové n.L.</v>
      </c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23"/>
    </row>
    <row r="42" spans="2:18" s="6" customFormat="1" ht="15" customHeight="1">
      <c r="B42" s="20"/>
      <c r="C42" s="14" t="s">
        <v>101</v>
      </c>
      <c r="F42" s="143" t="str">
        <f>$F$7</f>
        <v>2 - Oprava fasády MŠ - 2.etapa</v>
      </c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23"/>
    </row>
    <row r="43" spans="2:18" s="6" customFormat="1" ht="7.5" customHeight="1">
      <c r="B43" s="20"/>
      <c r="R43" s="23"/>
    </row>
    <row r="44" spans="2:18" s="6" customFormat="1" ht="18.75" customHeight="1">
      <c r="B44" s="20"/>
      <c r="C44" s="15" t="s">
        <v>17</v>
      </c>
      <c r="F44" s="16" t="str">
        <f>$F$10</f>
        <v>Dvůr Králové n.L.</v>
      </c>
      <c r="K44" s="15" t="s">
        <v>19</v>
      </c>
      <c r="M44" s="169" t="str">
        <f>IF($O$10="","",$O$10)</f>
        <v>07.05.2013</v>
      </c>
      <c r="N44" s="141"/>
      <c r="O44" s="141"/>
      <c r="P44" s="141"/>
      <c r="R44" s="23"/>
    </row>
    <row r="45" spans="2:18" s="6" customFormat="1" ht="7.5" customHeight="1">
      <c r="B45" s="20"/>
      <c r="R45" s="23"/>
    </row>
    <row r="46" spans="2:18" s="6" customFormat="1" ht="15.75" customHeight="1">
      <c r="B46" s="20"/>
      <c r="C46" s="15" t="s">
        <v>23</v>
      </c>
      <c r="F46" s="16" t="str">
        <f>$E$13</f>
        <v>Město Dvůr Králové n.L.</v>
      </c>
      <c r="K46" s="15" t="s">
        <v>29</v>
      </c>
      <c r="M46" s="154" t="str">
        <f>$E$19</f>
        <v>Projektis spol. s r.o., Legionářská 562, D.K.n.L.</v>
      </c>
      <c r="N46" s="141"/>
      <c r="O46" s="141"/>
      <c r="P46" s="141"/>
      <c r="Q46" s="141"/>
      <c r="R46" s="23"/>
    </row>
    <row r="47" spans="2:18" s="6" customFormat="1" ht="15" customHeight="1">
      <c r="B47" s="20"/>
      <c r="C47" s="15" t="s">
        <v>27</v>
      </c>
      <c r="F47" s="16" t="str">
        <f>IF($E$16="","",$E$16)</f>
        <v>Vyplň údaj</v>
      </c>
      <c r="R47" s="23"/>
    </row>
    <row r="48" spans="2:18" s="6" customFormat="1" ht="11.25" customHeight="1">
      <c r="B48" s="20"/>
      <c r="R48" s="23"/>
    </row>
    <row r="49" spans="2:18" s="6" customFormat="1" ht="30" customHeight="1">
      <c r="B49" s="20"/>
      <c r="C49" s="173" t="s">
        <v>114</v>
      </c>
      <c r="D49" s="174"/>
      <c r="E49" s="174"/>
      <c r="F49" s="174"/>
      <c r="G49" s="174"/>
      <c r="H49" s="29"/>
      <c r="I49" s="29"/>
      <c r="J49" s="29"/>
      <c r="K49" s="29"/>
      <c r="L49" s="29"/>
      <c r="M49" s="29"/>
      <c r="N49" s="173" t="s">
        <v>115</v>
      </c>
      <c r="O49" s="174"/>
      <c r="P49" s="174"/>
      <c r="Q49" s="174"/>
      <c r="R49" s="33"/>
    </row>
    <row r="50" spans="2:18" s="6" customFormat="1" ht="11.25" customHeight="1">
      <c r="B50" s="20"/>
      <c r="R50" s="23"/>
    </row>
    <row r="51" spans="2:47" s="6" customFormat="1" ht="30" customHeight="1">
      <c r="B51" s="20"/>
      <c r="C51" s="52" t="s">
        <v>116</v>
      </c>
      <c r="N51" s="165">
        <f>ROUNDUP($N$85,0)</f>
        <v>0</v>
      </c>
      <c r="O51" s="141"/>
      <c r="P51" s="141"/>
      <c r="Q51" s="141"/>
      <c r="R51" s="23"/>
      <c r="AU51" s="6" t="s">
        <v>117</v>
      </c>
    </row>
    <row r="52" spans="2:18" s="58" customFormat="1" ht="25.5" customHeight="1">
      <c r="B52" s="78"/>
      <c r="D52" s="79" t="s">
        <v>118</v>
      </c>
      <c r="N52" s="175">
        <f>ROUNDUP($N$86,0)</f>
        <v>0</v>
      </c>
      <c r="O52" s="176"/>
      <c r="P52" s="176"/>
      <c r="Q52" s="176"/>
      <c r="R52" s="80"/>
    </row>
    <row r="53" spans="2:18" s="81" customFormat="1" ht="21" customHeight="1">
      <c r="B53" s="82"/>
      <c r="D53" s="83" t="s">
        <v>119</v>
      </c>
      <c r="N53" s="177">
        <f>ROUNDUP($N$87,0)</f>
        <v>0</v>
      </c>
      <c r="O53" s="176"/>
      <c r="P53" s="176"/>
      <c r="Q53" s="176"/>
      <c r="R53" s="84"/>
    </row>
    <row r="54" spans="2:18" s="81" customFormat="1" ht="21" customHeight="1">
      <c r="B54" s="82"/>
      <c r="D54" s="83" t="s">
        <v>435</v>
      </c>
      <c r="N54" s="177">
        <f>ROUNDUP($N$110,0)</f>
        <v>0</v>
      </c>
      <c r="O54" s="176"/>
      <c r="P54" s="176"/>
      <c r="Q54" s="176"/>
      <c r="R54" s="84"/>
    </row>
    <row r="55" spans="2:18" s="81" customFormat="1" ht="21" customHeight="1">
      <c r="B55" s="82"/>
      <c r="D55" s="83" t="s">
        <v>120</v>
      </c>
      <c r="N55" s="177">
        <f>ROUNDUP($N$131,0)</f>
        <v>0</v>
      </c>
      <c r="O55" s="176"/>
      <c r="P55" s="176"/>
      <c r="Q55" s="176"/>
      <c r="R55" s="84"/>
    </row>
    <row r="56" spans="2:18" s="81" customFormat="1" ht="21" customHeight="1">
      <c r="B56" s="82"/>
      <c r="D56" s="83" t="s">
        <v>121</v>
      </c>
      <c r="N56" s="177">
        <f>ROUNDUP($N$204,0)</f>
        <v>0</v>
      </c>
      <c r="O56" s="176"/>
      <c r="P56" s="176"/>
      <c r="Q56" s="176"/>
      <c r="R56" s="84"/>
    </row>
    <row r="57" spans="2:18" s="81" customFormat="1" ht="21" customHeight="1">
      <c r="B57" s="82"/>
      <c r="D57" s="83" t="s">
        <v>122</v>
      </c>
      <c r="N57" s="177">
        <f>ROUNDUP($N$236,0)</f>
        <v>0</v>
      </c>
      <c r="O57" s="176"/>
      <c r="P57" s="176"/>
      <c r="Q57" s="176"/>
      <c r="R57" s="84"/>
    </row>
    <row r="58" spans="2:18" s="81" customFormat="1" ht="21" customHeight="1">
      <c r="B58" s="82"/>
      <c r="D58" s="83" t="s">
        <v>123</v>
      </c>
      <c r="N58" s="177">
        <f>ROUNDUP($N$248,0)</f>
        <v>0</v>
      </c>
      <c r="O58" s="176"/>
      <c r="P58" s="176"/>
      <c r="Q58" s="176"/>
      <c r="R58" s="84"/>
    </row>
    <row r="59" spans="2:18" s="58" customFormat="1" ht="25.5" customHeight="1">
      <c r="B59" s="78"/>
      <c r="D59" s="79" t="s">
        <v>124</v>
      </c>
      <c r="N59" s="175">
        <f>ROUNDUP($N$257,0)</f>
        <v>0</v>
      </c>
      <c r="O59" s="176"/>
      <c r="P59" s="176"/>
      <c r="Q59" s="176"/>
      <c r="R59" s="80"/>
    </row>
    <row r="60" spans="2:18" s="81" customFormat="1" ht="21" customHeight="1">
      <c r="B60" s="82"/>
      <c r="D60" s="83" t="s">
        <v>436</v>
      </c>
      <c r="N60" s="177">
        <f>ROUNDUP($N$258,0)</f>
        <v>0</v>
      </c>
      <c r="O60" s="176"/>
      <c r="P60" s="176"/>
      <c r="Q60" s="176"/>
      <c r="R60" s="84"/>
    </row>
    <row r="61" spans="2:18" s="81" customFormat="1" ht="21" customHeight="1">
      <c r="B61" s="82"/>
      <c r="D61" s="83" t="s">
        <v>437</v>
      </c>
      <c r="N61" s="177">
        <f>ROUNDUP($N$276,0)</f>
        <v>0</v>
      </c>
      <c r="O61" s="176"/>
      <c r="P61" s="176"/>
      <c r="Q61" s="176"/>
      <c r="R61" s="84"/>
    </row>
    <row r="62" spans="2:18" s="81" customFormat="1" ht="21" customHeight="1">
      <c r="B62" s="82"/>
      <c r="D62" s="83" t="s">
        <v>127</v>
      </c>
      <c r="N62" s="177">
        <f>ROUNDUP($N$282,0)</f>
        <v>0</v>
      </c>
      <c r="O62" s="176"/>
      <c r="P62" s="176"/>
      <c r="Q62" s="176"/>
      <c r="R62" s="84"/>
    </row>
    <row r="63" spans="2:18" s="81" customFormat="1" ht="21" customHeight="1">
      <c r="B63" s="82"/>
      <c r="D63" s="83" t="s">
        <v>128</v>
      </c>
      <c r="N63" s="177">
        <f>ROUNDUP($N$318,0)</f>
        <v>0</v>
      </c>
      <c r="O63" s="176"/>
      <c r="P63" s="176"/>
      <c r="Q63" s="176"/>
      <c r="R63" s="84"/>
    </row>
    <row r="64" spans="2:18" s="81" customFormat="1" ht="21" customHeight="1">
      <c r="B64" s="82"/>
      <c r="D64" s="83" t="s">
        <v>129</v>
      </c>
      <c r="N64" s="177">
        <f>ROUNDUP($N$339,0)</f>
        <v>0</v>
      </c>
      <c r="O64" s="176"/>
      <c r="P64" s="176"/>
      <c r="Q64" s="176"/>
      <c r="R64" s="84"/>
    </row>
    <row r="65" spans="2:18" s="81" customFormat="1" ht="21" customHeight="1">
      <c r="B65" s="82"/>
      <c r="D65" s="83" t="s">
        <v>130</v>
      </c>
      <c r="N65" s="177">
        <f>ROUNDUP($N$344,0)</f>
        <v>0</v>
      </c>
      <c r="O65" s="176"/>
      <c r="P65" s="176"/>
      <c r="Q65" s="176"/>
      <c r="R65" s="84"/>
    </row>
    <row r="66" spans="2:18" s="81" customFormat="1" ht="21" customHeight="1">
      <c r="B66" s="82"/>
      <c r="D66" s="83" t="s">
        <v>131</v>
      </c>
      <c r="N66" s="177">
        <f>ROUNDUP($N$347,0)</f>
        <v>0</v>
      </c>
      <c r="O66" s="176"/>
      <c r="P66" s="176"/>
      <c r="Q66" s="176"/>
      <c r="R66" s="84"/>
    </row>
    <row r="67" spans="2:18" s="81" customFormat="1" ht="21" customHeight="1">
      <c r="B67" s="82"/>
      <c r="D67" s="83" t="s">
        <v>132</v>
      </c>
      <c r="N67" s="177">
        <f>ROUNDUP($N$350,0)</f>
        <v>0</v>
      </c>
      <c r="O67" s="176"/>
      <c r="P67" s="176"/>
      <c r="Q67" s="176"/>
      <c r="R67" s="84"/>
    </row>
    <row r="68" spans="2:18" s="6" customFormat="1" ht="22.5" customHeight="1">
      <c r="B68" s="20"/>
      <c r="R68" s="23"/>
    </row>
    <row r="69" spans="2:18" s="6" customFormat="1" ht="7.5" customHeight="1"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6"/>
    </row>
    <row r="73" spans="2:19" s="6" customFormat="1" ht="7.5" customHeight="1"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20"/>
    </row>
    <row r="74" spans="2:19" s="6" customFormat="1" ht="37.5" customHeight="1">
      <c r="B74" s="20"/>
      <c r="C74" s="138" t="s">
        <v>134</v>
      </c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20"/>
    </row>
    <row r="75" spans="2:19" s="6" customFormat="1" ht="7.5" customHeight="1">
      <c r="B75" s="20"/>
      <c r="S75" s="20"/>
    </row>
    <row r="76" spans="2:19" s="6" customFormat="1" ht="15" customHeight="1">
      <c r="B76" s="20"/>
      <c r="C76" s="15" t="s">
        <v>15</v>
      </c>
      <c r="F76" s="168" t="str">
        <f>$F$6</f>
        <v>Projektis83 - Oprava fasády MŠ Dvůr Králové n.L.</v>
      </c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S76" s="20"/>
    </row>
    <row r="77" spans="2:19" s="6" customFormat="1" ht="15" customHeight="1">
      <c r="B77" s="20"/>
      <c r="C77" s="14" t="s">
        <v>101</v>
      </c>
      <c r="F77" s="143" t="str">
        <f>$F$7</f>
        <v>2 - Oprava fasády MŠ - 2.etapa</v>
      </c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S77" s="20"/>
    </row>
    <row r="78" spans="2:19" s="6" customFormat="1" ht="7.5" customHeight="1">
      <c r="B78" s="20"/>
      <c r="S78" s="20"/>
    </row>
    <row r="79" spans="2:19" s="6" customFormat="1" ht="18.75" customHeight="1">
      <c r="B79" s="20"/>
      <c r="C79" s="15" t="s">
        <v>17</v>
      </c>
      <c r="F79" s="16" t="str">
        <f>$F$10</f>
        <v>Dvůr Králové n.L.</v>
      </c>
      <c r="K79" s="15" t="s">
        <v>19</v>
      </c>
      <c r="M79" s="169" t="str">
        <f>IF($O$10="","",$O$10)</f>
        <v>07.05.2013</v>
      </c>
      <c r="N79" s="141"/>
      <c r="O79" s="141"/>
      <c r="P79" s="141"/>
      <c r="S79" s="20"/>
    </row>
    <row r="80" spans="2:19" s="6" customFormat="1" ht="7.5" customHeight="1">
      <c r="B80" s="20"/>
      <c r="S80" s="20"/>
    </row>
    <row r="81" spans="2:19" s="6" customFormat="1" ht="15.75" customHeight="1">
      <c r="B81" s="20"/>
      <c r="C81" s="15" t="s">
        <v>23</v>
      </c>
      <c r="F81" s="16" t="str">
        <f>$E$13</f>
        <v>Město Dvůr Králové n.L.</v>
      </c>
      <c r="K81" s="15" t="s">
        <v>29</v>
      </c>
      <c r="M81" s="154" t="str">
        <f>$E$19</f>
        <v>Projektis spol. s r.o., Legionářská 562, D.K.n.L.</v>
      </c>
      <c r="N81" s="141"/>
      <c r="O81" s="141"/>
      <c r="P81" s="141"/>
      <c r="Q81" s="141"/>
      <c r="S81" s="20"/>
    </row>
    <row r="82" spans="2:19" s="6" customFormat="1" ht="15" customHeight="1">
      <c r="B82" s="20"/>
      <c r="C82" s="15" t="s">
        <v>27</v>
      </c>
      <c r="F82" s="16" t="str">
        <f>IF($E$16="","",$E$16)</f>
        <v>Vyplň údaj</v>
      </c>
      <c r="S82" s="20"/>
    </row>
    <row r="83" spans="2:19" s="6" customFormat="1" ht="11.25" customHeight="1">
      <c r="B83" s="20"/>
      <c r="S83" s="20"/>
    </row>
    <row r="84" spans="2:27" s="85" customFormat="1" ht="30" customHeight="1">
      <c r="B84" s="86"/>
      <c r="C84" s="87" t="s">
        <v>135</v>
      </c>
      <c r="D84" s="88" t="s">
        <v>50</v>
      </c>
      <c r="E84" s="88" t="s">
        <v>46</v>
      </c>
      <c r="F84" s="178" t="s">
        <v>136</v>
      </c>
      <c r="G84" s="179"/>
      <c r="H84" s="179"/>
      <c r="I84" s="179"/>
      <c r="J84" s="88" t="s">
        <v>137</v>
      </c>
      <c r="K84" s="88" t="s">
        <v>138</v>
      </c>
      <c r="L84" s="178" t="s">
        <v>139</v>
      </c>
      <c r="M84" s="179"/>
      <c r="N84" s="178" t="s">
        <v>140</v>
      </c>
      <c r="O84" s="179"/>
      <c r="P84" s="179"/>
      <c r="Q84" s="179"/>
      <c r="R84" s="89" t="s">
        <v>141</v>
      </c>
      <c r="S84" s="86"/>
      <c r="T84" s="47" t="s">
        <v>142</v>
      </c>
      <c r="U84" s="48" t="s">
        <v>34</v>
      </c>
      <c r="V84" s="48" t="s">
        <v>143</v>
      </c>
      <c r="W84" s="48" t="s">
        <v>144</v>
      </c>
      <c r="X84" s="48" t="s">
        <v>145</v>
      </c>
      <c r="Y84" s="48" t="s">
        <v>146</v>
      </c>
      <c r="Z84" s="48" t="s">
        <v>147</v>
      </c>
      <c r="AA84" s="49" t="s">
        <v>148</v>
      </c>
    </row>
    <row r="85" spans="2:63" s="6" customFormat="1" ht="30" customHeight="1">
      <c r="B85" s="20"/>
      <c r="C85" s="52" t="s">
        <v>116</v>
      </c>
      <c r="N85" s="194">
        <f>$BK$85</f>
        <v>0</v>
      </c>
      <c r="O85" s="141"/>
      <c r="P85" s="141"/>
      <c r="Q85" s="141"/>
      <c r="S85" s="20"/>
      <c r="T85" s="51"/>
      <c r="U85" s="42"/>
      <c r="V85" s="42"/>
      <c r="W85" s="90">
        <f>$W$86+$W$257</f>
        <v>0</v>
      </c>
      <c r="X85" s="42"/>
      <c r="Y85" s="90">
        <f>$Y$86+$Y$257</f>
        <v>23.5001812659899</v>
      </c>
      <c r="Z85" s="42"/>
      <c r="AA85" s="91">
        <f>$AA$86+$AA$257</f>
        <v>14.533590999999998</v>
      </c>
      <c r="AT85" s="6" t="s">
        <v>64</v>
      </c>
      <c r="AU85" s="6" t="s">
        <v>117</v>
      </c>
      <c r="BK85" s="92">
        <f>$BK$86+$BK$257</f>
        <v>0</v>
      </c>
    </row>
    <row r="86" spans="2:63" s="93" customFormat="1" ht="37.5" customHeight="1">
      <c r="B86" s="94"/>
      <c r="D86" s="95" t="s">
        <v>118</v>
      </c>
      <c r="N86" s="195">
        <f>$BK$86</f>
        <v>0</v>
      </c>
      <c r="O86" s="196"/>
      <c r="P86" s="196"/>
      <c r="Q86" s="196"/>
      <c r="S86" s="94"/>
      <c r="T86" s="97"/>
      <c r="W86" s="98">
        <f>$W$87+$W$110+$W$131+$W$204+$W$236+$W$248</f>
        <v>0</v>
      </c>
      <c r="Y86" s="98">
        <f>$Y$87+$Y$110+$Y$131+$Y$204+$Y$236+$Y$248</f>
        <v>22.184721680310002</v>
      </c>
      <c r="AA86" s="99">
        <f>$AA$87+$AA$110+$AA$131+$AA$204+$AA$236+$AA$248</f>
        <v>14.357121999999999</v>
      </c>
      <c r="AR86" s="96" t="s">
        <v>8</v>
      </c>
      <c r="AT86" s="96" t="s">
        <v>64</v>
      </c>
      <c r="AU86" s="96" t="s">
        <v>65</v>
      </c>
      <c r="AY86" s="96" t="s">
        <v>149</v>
      </c>
      <c r="BK86" s="100">
        <f>$BK$87+$BK$110+$BK$131+$BK$204+$BK$236+$BK$248</f>
        <v>0</v>
      </c>
    </row>
    <row r="87" spans="2:63" s="93" customFormat="1" ht="21" customHeight="1">
      <c r="B87" s="94"/>
      <c r="D87" s="101" t="s">
        <v>119</v>
      </c>
      <c r="N87" s="197">
        <f>$BK$87</f>
        <v>0</v>
      </c>
      <c r="O87" s="196"/>
      <c r="P87" s="196"/>
      <c r="Q87" s="196"/>
      <c r="S87" s="94"/>
      <c r="T87" s="97"/>
      <c r="W87" s="98">
        <f>SUM($W$88:$W$109)</f>
        <v>0</v>
      </c>
      <c r="Y87" s="98">
        <f>SUM($Y$88:$Y$109)</f>
        <v>3.17688209227</v>
      </c>
      <c r="AA87" s="99">
        <f>SUM($AA$88:$AA$109)</f>
        <v>0</v>
      </c>
      <c r="AR87" s="96" t="s">
        <v>8</v>
      </c>
      <c r="AT87" s="96" t="s">
        <v>64</v>
      </c>
      <c r="AU87" s="96" t="s">
        <v>8</v>
      </c>
      <c r="AY87" s="96" t="s">
        <v>149</v>
      </c>
      <c r="BK87" s="100">
        <f>SUM($BK$88:$BK$109)</f>
        <v>0</v>
      </c>
    </row>
    <row r="88" spans="2:63" s="6" customFormat="1" ht="15.75" customHeight="1">
      <c r="B88" s="20"/>
      <c r="C88" s="102" t="s">
        <v>8</v>
      </c>
      <c r="D88" s="102" t="s">
        <v>150</v>
      </c>
      <c r="E88" s="103" t="s">
        <v>438</v>
      </c>
      <c r="F88" s="180" t="s">
        <v>439</v>
      </c>
      <c r="G88" s="181"/>
      <c r="H88" s="181"/>
      <c r="I88" s="181"/>
      <c r="J88" s="105" t="s">
        <v>294</v>
      </c>
      <c r="K88" s="106">
        <v>4</v>
      </c>
      <c r="L88" s="182"/>
      <c r="M88" s="181"/>
      <c r="N88" s="183">
        <f>ROUND($L$88*$K$88,0)</f>
        <v>0</v>
      </c>
      <c r="O88" s="181"/>
      <c r="P88" s="181"/>
      <c r="Q88" s="181"/>
      <c r="R88" s="104"/>
      <c r="S88" s="20"/>
      <c r="T88" s="107"/>
      <c r="U88" s="108" t="s">
        <v>35</v>
      </c>
      <c r="X88" s="109">
        <v>0.128464</v>
      </c>
      <c r="Y88" s="109">
        <f>$X$88*$K$88</f>
        <v>0.513856</v>
      </c>
      <c r="Z88" s="109">
        <v>0</v>
      </c>
      <c r="AA88" s="110">
        <f>$Z$88*$K$88</f>
        <v>0</v>
      </c>
      <c r="AR88" s="71" t="s">
        <v>80</v>
      </c>
      <c r="AT88" s="71" t="s">
        <v>150</v>
      </c>
      <c r="AU88" s="71" t="s">
        <v>74</v>
      </c>
      <c r="AY88" s="6" t="s">
        <v>149</v>
      </c>
      <c r="BE88" s="111">
        <f>IF($U$88="základní",$N$88,0)</f>
        <v>0</v>
      </c>
      <c r="BF88" s="111">
        <f>IF($U$88="snížená",$N$88,0)</f>
        <v>0</v>
      </c>
      <c r="BG88" s="111">
        <f>IF($U$88="zákl. přenesená",$N$88,0)</f>
        <v>0</v>
      </c>
      <c r="BH88" s="111">
        <f>IF($U$88="sníž. přenesená",$N$88,0)</f>
        <v>0</v>
      </c>
      <c r="BI88" s="111">
        <f>IF($U$88="nulová",$N$88,0)</f>
        <v>0</v>
      </c>
      <c r="BJ88" s="71" t="s">
        <v>8</v>
      </c>
      <c r="BK88" s="111">
        <f>ROUND($L$88*$K$88,0)</f>
        <v>0</v>
      </c>
    </row>
    <row r="89" spans="2:51" s="6" customFormat="1" ht="15.75" customHeight="1">
      <c r="B89" s="112"/>
      <c r="E89" s="113"/>
      <c r="F89" s="184" t="s">
        <v>440</v>
      </c>
      <c r="G89" s="185"/>
      <c r="H89" s="185"/>
      <c r="I89" s="185"/>
      <c r="K89" s="115">
        <v>4</v>
      </c>
      <c r="S89" s="112"/>
      <c r="T89" s="116"/>
      <c r="AA89" s="117"/>
      <c r="AT89" s="114" t="s">
        <v>156</v>
      </c>
      <c r="AU89" s="114" t="s">
        <v>74</v>
      </c>
      <c r="AV89" s="114" t="s">
        <v>74</v>
      </c>
      <c r="AW89" s="114" t="s">
        <v>117</v>
      </c>
      <c r="AX89" s="114" t="s">
        <v>65</v>
      </c>
      <c r="AY89" s="114" t="s">
        <v>149</v>
      </c>
    </row>
    <row r="90" spans="2:51" s="6" customFormat="1" ht="15.75" customHeight="1">
      <c r="B90" s="118"/>
      <c r="E90" s="119"/>
      <c r="F90" s="186" t="s">
        <v>157</v>
      </c>
      <c r="G90" s="187"/>
      <c r="H90" s="187"/>
      <c r="I90" s="187"/>
      <c r="K90" s="120">
        <v>4</v>
      </c>
      <c r="S90" s="118"/>
      <c r="T90" s="121"/>
      <c r="AA90" s="122"/>
      <c r="AT90" s="119" t="s">
        <v>156</v>
      </c>
      <c r="AU90" s="119" t="s">
        <v>74</v>
      </c>
      <c r="AV90" s="119" t="s">
        <v>77</v>
      </c>
      <c r="AW90" s="119" t="s">
        <v>117</v>
      </c>
      <c r="AX90" s="119" t="s">
        <v>8</v>
      </c>
      <c r="AY90" s="119" t="s">
        <v>149</v>
      </c>
    </row>
    <row r="91" spans="2:63" s="6" customFormat="1" ht="15.75" customHeight="1">
      <c r="B91" s="20"/>
      <c r="C91" s="131" t="s">
        <v>74</v>
      </c>
      <c r="D91" s="131" t="s">
        <v>296</v>
      </c>
      <c r="E91" s="129" t="s">
        <v>441</v>
      </c>
      <c r="F91" s="190" t="s">
        <v>442</v>
      </c>
      <c r="G91" s="191"/>
      <c r="H91" s="191"/>
      <c r="I91" s="191"/>
      <c r="J91" s="128" t="s">
        <v>294</v>
      </c>
      <c r="K91" s="130">
        <v>4</v>
      </c>
      <c r="L91" s="192"/>
      <c r="M91" s="191"/>
      <c r="N91" s="193">
        <f>ROUND($L$91*$K$91,0)</f>
        <v>0</v>
      </c>
      <c r="O91" s="181"/>
      <c r="P91" s="181"/>
      <c r="Q91" s="181"/>
      <c r="R91" s="104"/>
      <c r="S91" s="20"/>
      <c r="T91" s="107"/>
      <c r="U91" s="108" t="s">
        <v>35</v>
      </c>
      <c r="X91" s="109">
        <v>0.025</v>
      </c>
      <c r="Y91" s="109">
        <f>$X$91*$K$91</f>
        <v>0.1</v>
      </c>
      <c r="Z91" s="109">
        <v>0</v>
      </c>
      <c r="AA91" s="110">
        <f>$Z$91*$K$91</f>
        <v>0</v>
      </c>
      <c r="AR91" s="71" t="s">
        <v>177</v>
      </c>
      <c r="AT91" s="71" t="s">
        <v>296</v>
      </c>
      <c r="AU91" s="71" t="s">
        <v>74</v>
      </c>
      <c r="AY91" s="6" t="s">
        <v>149</v>
      </c>
      <c r="BE91" s="111">
        <f>IF($U$91="základní",$N$91,0)</f>
        <v>0</v>
      </c>
      <c r="BF91" s="111">
        <f>IF($U$91="snížená",$N$91,0)</f>
        <v>0</v>
      </c>
      <c r="BG91" s="111">
        <f>IF($U$91="zákl. přenesená",$N$91,0)</f>
        <v>0</v>
      </c>
      <c r="BH91" s="111">
        <f>IF($U$91="sníž. přenesená",$N$91,0)</f>
        <v>0</v>
      </c>
      <c r="BI91" s="111">
        <f>IF($U$91="nulová",$N$91,0)</f>
        <v>0</v>
      </c>
      <c r="BJ91" s="71" t="s">
        <v>8</v>
      </c>
      <c r="BK91" s="111">
        <f>ROUND($L$91*$K$91,0)</f>
        <v>0</v>
      </c>
    </row>
    <row r="92" spans="2:51" s="6" customFormat="1" ht="15.75" customHeight="1">
      <c r="B92" s="112"/>
      <c r="E92" s="113"/>
      <c r="F92" s="184" t="s">
        <v>440</v>
      </c>
      <c r="G92" s="185"/>
      <c r="H92" s="185"/>
      <c r="I92" s="185"/>
      <c r="K92" s="115">
        <v>4</v>
      </c>
      <c r="S92" s="112"/>
      <c r="T92" s="116"/>
      <c r="AA92" s="117"/>
      <c r="AT92" s="114" t="s">
        <v>156</v>
      </c>
      <c r="AU92" s="114" t="s">
        <v>74</v>
      </c>
      <c r="AV92" s="114" t="s">
        <v>74</v>
      </c>
      <c r="AW92" s="114" t="s">
        <v>117</v>
      </c>
      <c r="AX92" s="114" t="s">
        <v>65</v>
      </c>
      <c r="AY92" s="114" t="s">
        <v>149</v>
      </c>
    </row>
    <row r="93" spans="2:51" s="6" customFormat="1" ht="15.75" customHeight="1">
      <c r="B93" s="118"/>
      <c r="E93" s="119"/>
      <c r="F93" s="186" t="s">
        <v>157</v>
      </c>
      <c r="G93" s="187"/>
      <c r="H93" s="187"/>
      <c r="I93" s="187"/>
      <c r="K93" s="120">
        <v>4</v>
      </c>
      <c r="S93" s="118"/>
      <c r="T93" s="121"/>
      <c r="AA93" s="122"/>
      <c r="AT93" s="119" t="s">
        <v>156</v>
      </c>
      <c r="AU93" s="119" t="s">
        <v>74</v>
      </c>
      <c r="AV93" s="119" t="s">
        <v>77</v>
      </c>
      <c r="AW93" s="119" t="s">
        <v>117</v>
      </c>
      <c r="AX93" s="119" t="s">
        <v>8</v>
      </c>
      <c r="AY93" s="119" t="s">
        <v>149</v>
      </c>
    </row>
    <row r="94" spans="2:63" s="6" customFormat="1" ht="15.75" customHeight="1">
      <c r="B94" s="20"/>
      <c r="C94" s="102" t="s">
        <v>77</v>
      </c>
      <c r="D94" s="102" t="s">
        <v>150</v>
      </c>
      <c r="E94" s="103" t="s">
        <v>443</v>
      </c>
      <c r="F94" s="180" t="s">
        <v>444</v>
      </c>
      <c r="G94" s="181"/>
      <c r="H94" s="181"/>
      <c r="I94" s="181"/>
      <c r="J94" s="105" t="s">
        <v>294</v>
      </c>
      <c r="K94" s="106">
        <v>22</v>
      </c>
      <c r="L94" s="182"/>
      <c r="M94" s="181"/>
      <c r="N94" s="183">
        <f>ROUND($L$94*$K$94,0)</f>
        <v>0</v>
      </c>
      <c r="O94" s="181"/>
      <c r="P94" s="181"/>
      <c r="Q94" s="181"/>
      <c r="R94" s="104"/>
      <c r="S94" s="20"/>
      <c r="T94" s="107"/>
      <c r="U94" s="108" t="s">
        <v>35</v>
      </c>
      <c r="X94" s="109">
        <v>0.004884</v>
      </c>
      <c r="Y94" s="109">
        <f>$X$94*$K$94</f>
        <v>0.107448</v>
      </c>
      <c r="Z94" s="109">
        <v>0</v>
      </c>
      <c r="AA94" s="110">
        <f>$Z$94*$K$94</f>
        <v>0</v>
      </c>
      <c r="AR94" s="71" t="s">
        <v>80</v>
      </c>
      <c r="AT94" s="71" t="s">
        <v>150</v>
      </c>
      <c r="AU94" s="71" t="s">
        <v>74</v>
      </c>
      <c r="AY94" s="6" t="s">
        <v>149</v>
      </c>
      <c r="BE94" s="111">
        <f>IF($U$94="základní",$N$94,0)</f>
        <v>0</v>
      </c>
      <c r="BF94" s="111">
        <f>IF($U$94="snížená",$N$94,0)</f>
        <v>0</v>
      </c>
      <c r="BG94" s="111">
        <f>IF($U$94="zákl. přenesená",$N$94,0)</f>
        <v>0</v>
      </c>
      <c r="BH94" s="111">
        <f>IF($U$94="sníž. přenesená",$N$94,0)</f>
        <v>0</v>
      </c>
      <c r="BI94" s="111">
        <f>IF($U$94="nulová",$N$94,0)</f>
        <v>0</v>
      </c>
      <c r="BJ94" s="71" t="s">
        <v>8</v>
      </c>
      <c r="BK94" s="111">
        <f>ROUND($L$94*$K$94,0)</f>
        <v>0</v>
      </c>
    </row>
    <row r="95" spans="2:51" s="6" customFormat="1" ht="15.75" customHeight="1">
      <c r="B95" s="112"/>
      <c r="E95" s="113"/>
      <c r="F95" s="184" t="s">
        <v>445</v>
      </c>
      <c r="G95" s="185"/>
      <c r="H95" s="185"/>
      <c r="I95" s="185"/>
      <c r="K95" s="115">
        <v>22</v>
      </c>
      <c r="S95" s="112"/>
      <c r="T95" s="116"/>
      <c r="AA95" s="117"/>
      <c r="AT95" s="114" t="s">
        <v>156</v>
      </c>
      <c r="AU95" s="114" t="s">
        <v>74</v>
      </c>
      <c r="AV95" s="114" t="s">
        <v>74</v>
      </c>
      <c r="AW95" s="114" t="s">
        <v>117</v>
      </c>
      <c r="AX95" s="114" t="s">
        <v>65</v>
      </c>
      <c r="AY95" s="114" t="s">
        <v>149</v>
      </c>
    </row>
    <row r="96" spans="2:51" s="6" customFormat="1" ht="15.75" customHeight="1">
      <c r="B96" s="118"/>
      <c r="E96" s="119"/>
      <c r="F96" s="186" t="s">
        <v>446</v>
      </c>
      <c r="G96" s="187"/>
      <c r="H96" s="187"/>
      <c r="I96" s="187"/>
      <c r="K96" s="120">
        <v>22</v>
      </c>
      <c r="S96" s="118"/>
      <c r="T96" s="121"/>
      <c r="AA96" s="122"/>
      <c r="AT96" s="119" t="s">
        <v>156</v>
      </c>
      <c r="AU96" s="119" t="s">
        <v>74</v>
      </c>
      <c r="AV96" s="119" t="s">
        <v>77</v>
      </c>
      <c r="AW96" s="119" t="s">
        <v>117</v>
      </c>
      <c r="AX96" s="119" t="s">
        <v>8</v>
      </c>
      <c r="AY96" s="119" t="s">
        <v>149</v>
      </c>
    </row>
    <row r="97" spans="2:63" s="6" customFormat="1" ht="15.75" customHeight="1">
      <c r="B97" s="20"/>
      <c r="C97" s="131" t="s">
        <v>80</v>
      </c>
      <c r="D97" s="131" t="s">
        <v>296</v>
      </c>
      <c r="E97" s="129" t="s">
        <v>447</v>
      </c>
      <c r="F97" s="190" t="s">
        <v>448</v>
      </c>
      <c r="G97" s="191"/>
      <c r="H97" s="191"/>
      <c r="I97" s="191"/>
      <c r="J97" s="128" t="s">
        <v>294</v>
      </c>
      <c r="K97" s="130">
        <v>22</v>
      </c>
      <c r="L97" s="192"/>
      <c r="M97" s="191"/>
      <c r="N97" s="193">
        <f>ROUND($L$97*$K$97,0)</f>
        <v>0</v>
      </c>
      <c r="O97" s="181"/>
      <c r="P97" s="181"/>
      <c r="Q97" s="181"/>
      <c r="R97" s="104"/>
      <c r="S97" s="20"/>
      <c r="T97" s="107"/>
      <c r="U97" s="108" t="s">
        <v>35</v>
      </c>
      <c r="X97" s="109">
        <v>0.025</v>
      </c>
      <c r="Y97" s="109">
        <f>$X$97*$K$97</f>
        <v>0.55</v>
      </c>
      <c r="Z97" s="109">
        <v>0</v>
      </c>
      <c r="AA97" s="110">
        <f>$Z$97*$K$97</f>
        <v>0</v>
      </c>
      <c r="AR97" s="71" t="s">
        <v>177</v>
      </c>
      <c r="AT97" s="71" t="s">
        <v>296</v>
      </c>
      <c r="AU97" s="71" t="s">
        <v>74</v>
      </c>
      <c r="AY97" s="6" t="s">
        <v>149</v>
      </c>
      <c r="BE97" s="111">
        <f>IF($U$97="základní",$N$97,0)</f>
        <v>0</v>
      </c>
      <c r="BF97" s="111">
        <f>IF($U$97="snížená",$N$97,0)</f>
        <v>0</v>
      </c>
      <c r="BG97" s="111">
        <f>IF($U$97="zákl. přenesená",$N$97,0)</f>
        <v>0</v>
      </c>
      <c r="BH97" s="111">
        <f>IF($U$97="sníž. přenesená",$N$97,0)</f>
        <v>0</v>
      </c>
      <c r="BI97" s="111">
        <f>IF($U$97="nulová",$N$97,0)</f>
        <v>0</v>
      </c>
      <c r="BJ97" s="71" t="s">
        <v>8</v>
      </c>
      <c r="BK97" s="111">
        <f>ROUND($L$97*$K$97,0)</f>
        <v>0</v>
      </c>
    </row>
    <row r="98" spans="2:63" s="6" customFormat="1" ht="27" customHeight="1">
      <c r="B98" s="20"/>
      <c r="C98" s="105" t="s">
        <v>168</v>
      </c>
      <c r="D98" s="105" t="s">
        <v>150</v>
      </c>
      <c r="E98" s="103" t="s">
        <v>151</v>
      </c>
      <c r="F98" s="180" t="s">
        <v>152</v>
      </c>
      <c r="G98" s="181"/>
      <c r="H98" s="181"/>
      <c r="I98" s="181"/>
      <c r="J98" s="105" t="s">
        <v>153</v>
      </c>
      <c r="K98" s="106">
        <v>13.098</v>
      </c>
      <c r="L98" s="182"/>
      <c r="M98" s="181"/>
      <c r="N98" s="183">
        <f>ROUND($L$98*$K$98,0)</f>
        <v>0</v>
      </c>
      <c r="O98" s="181"/>
      <c r="P98" s="181"/>
      <c r="Q98" s="181"/>
      <c r="R98" s="104" t="s">
        <v>154</v>
      </c>
      <c r="S98" s="20"/>
      <c r="T98" s="107"/>
      <c r="U98" s="108" t="s">
        <v>35</v>
      </c>
      <c r="X98" s="109">
        <v>0.025259115</v>
      </c>
      <c r="Y98" s="109">
        <f>$X$98*$K$98</f>
        <v>0.33084388827</v>
      </c>
      <c r="Z98" s="109">
        <v>0</v>
      </c>
      <c r="AA98" s="110">
        <f>$Z$98*$K$98</f>
        <v>0</v>
      </c>
      <c r="AR98" s="71" t="s">
        <v>80</v>
      </c>
      <c r="AT98" s="71" t="s">
        <v>150</v>
      </c>
      <c r="AU98" s="71" t="s">
        <v>74</v>
      </c>
      <c r="AY98" s="71" t="s">
        <v>149</v>
      </c>
      <c r="BE98" s="111">
        <f>IF($U$98="základní",$N$98,0)</f>
        <v>0</v>
      </c>
      <c r="BF98" s="111">
        <f>IF($U$98="snížená",$N$98,0)</f>
        <v>0</v>
      </c>
      <c r="BG98" s="111">
        <f>IF($U$98="zákl. přenesená",$N$98,0)</f>
        <v>0</v>
      </c>
      <c r="BH98" s="111">
        <f>IF($U$98="sníž. přenesená",$N$98,0)</f>
        <v>0</v>
      </c>
      <c r="BI98" s="111">
        <f>IF($U$98="nulová",$N$98,0)</f>
        <v>0</v>
      </c>
      <c r="BJ98" s="71" t="s">
        <v>8</v>
      </c>
      <c r="BK98" s="111">
        <f>ROUND($L$98*$K$98,0)</f>
        <v>0</v>
      </c>
    </row>
    <row r="99" spans="2:51" s="6" customFormat="1" ht="15.75" customHeight="1">
      <c r="B99" s="112"/>
      <c r="E99" s="113"/>
      <c r="F99" s="184" t="s">
        <v>449</v>
      </c>
      <c r="G99" s="185"/>
      <c r="H99" s="185"/>
      <c r="I99" s="185"/>
      <c r="K99" s="115">
        <v>13.098</v>
      </c>
      <c r="S99" s="112"/>
      <c r="T99" s="116"/>
      <c r="AA99" s="117"/>
      <c r="AT99" s="114" t="s">
        <v>156</v>
      </c>
      <c r="AU99" s="114" t="s">
        <v>74</v>
      </c>
      <c r="AV99" s="114" t="s">
        <v>74</v>
      </c>
      <c r="AW99" s="114" t="s">
        <v>117</v>
      </c>
      <c r="AX99" s="114" t="s">
        <v>65</v>
      </c>
      <c r="AY99" s="114" t="s">
        <v>149</v>
      </c>
    </row>
    <row r="100" spans="2:51" s="6" customFormat="1" ht="15.75" customHeight="1">
      <c r="B100" s="118"/>
      <c r="E100" s="119"/>
      <c r="F100" s="186" t="s">
        <v>157</v>
      </c>
      <c r="G100" s="187"/>
      <c r="H100" s="187"/>
      <c r="I100" s="187"/>
      <c r="K100" s="120">
        <v>13.098</v>
      </c>
      <c r="S100" s="118"/>
      <c r="T100" s="121"/>
      <c r="AA100" s="122"/>
      <c r="AT100" s="119" t="s">
        <v>156</v>
      </c>
      <c r="AU100" s="119" t="s">
        <v>74</v>
      </c>
      <c r="AV100" s="119" t="s">
        <v>77</v>
      </c>
      <c r="AW100" s="119" t="s">
        <v>117</v>
      </c>
      <c r="AX100" s="119" t="s">
        <v>8</v>
      </c>
      <c r="AY100" s="119" t="s">
        <v>149</v>
      </c>
    </row>
    <row r="101" spans="2:63" s="6" customFormat="1" ht="39" customHeight="1">
      <c r="B101" s="20"/>
      <c r="C101" s="102" t="s">
        <v>171</v>
      </c>
      <c r="D101" s="102" t="s">
        <v>150</v>
      </c>
      <c r="E101" s="103" t="s">
        <v>450</v>
      </c>
      <c r="F101" s="180" t="s">
        <v>451</v>
      </c>
      <c r="G101" s="181"/>
      <c r="H101" s="181"/>
      <c r="I101" s="181"/>
      <c r="J101" s="105" t="s">
        <v>241</v>
      </c>
      <c r="K101" s="106">
        <v>2.4</v>
      </c>
      <c r="L101" s="182"/>
      <c r="M101" s="181"/>
      <c r="N101" s="183">
        <f>ROUND($L$101*$K$101,0)</f>
        <v>0</v>
      </c>
      <c r="O101" s="181"/>
      <c r="P101" s="181"/>
      <c r="Q101" s="181"/>
      <c r="R101" s="104" t="s">
        <v>154</v>
      </c>
      <c r="S101" s="20"/>
      <c r="T101" s="107"/>
      <c r="U101" s="108" t="s">
        <v>35</v>
      </c>
      <c r="X101" s="109">
        <v>0.00047616</v>
      </c>
      <c r="Y101" s="109">
        <f>$X$101*$K$101</f>
        <v>0.001142784</v>
      </c>
      <c r="Z101" s="109">
        <v>0</v>
      </c>
      <c r="AA101" s="110">
        <f>$Z$101*$K$101</f>
        <v>0</v>
      </c>
      <c r="AR101" s="71" t="s">
        <v>80</v>
      </c>
      <c r="AT101" s="71" t="s">
        <v>150</v>
      </c>
      <c r="AU101" s="71" t="s">
        <v>74</v>
      </c>
      <c r="AY101" s="6" t="s">
        <v>149</v>
      </c>
      <c r="BE101" s="111">
        <f>IF($U$101="základní",$N$101,0)</f>
        <v>0</v>
      </c>
      <c r="BF101" s="111">
        <f>IF($U$101="snížená",$N$101,0)</f>
        <v>0</v>
      </c>
      <c r="BG101" s="111">
        <f>IF($U$101="zákl. přenesená",$N$101,0)</f>
        <v>0</v>
      </c>
      <c r="BH101" s="111">
        <f>IF($U$101="sníž. přenesená",$N$101,0)</f>
        <v>0</v>
      </c>
      <c r="BI101" s="111">
        <f>IF($U$101="nulová",$N$101,0)</f>
        <v>0</v>
      </c>
      <c r="BJ101" s="71" t="s">
        <v>8</v>
      </c>
      <c r="BK101" s="111">
        <f>ROUND($L$101*$K$101,0)</f>
        <v>0</v>
      </c>
    </row>
    <row r="102" spans="2:51" s="6" customFormat="1" ht="15.75" customHeight="1">
      <c r="B102" s="112"/>
      <c r="E102" s="113"/>
      <c r="F102" s="184" t="s">
        <v>452</v>
      </c>
      <c r="G102" s="185"/>
      <c r="H102" s="185"/>
      <c r="I102" s="185"/>
      <c r="K102" s="115">
        <v>2.4</v>
      </c>
      <c r="S102" s="112"/>
      <c r="T102" s="116"/>
      <c r="AA102" s="117"/>
      <c r="AT102" s="114" t="s">
        <v>156</v>
      </c>
      <c r="AU102" s="114" t="s">
        <v>74</v>
      </c>
      <c r="AV102" s="114" t="s">
        <v>74</v>
      </c>
      <c r="AW102" s="114" t="s">
        <v>117</v>
      </c>
      <c r="AX102" s="114" t="s">
        <v>8</v>
      </c>
      <c r="AY102" s="114" t="s">
        <v>149</v>
      </c>
    </row>
    <row r="103" spans="2:63" s="6" customFormat="1" ht="27" customHeight="1">
      <c r="B103" s="20"/>
      <c r="C103" s="102" t="s">
        <v>174</v>
      </c>
      <c r="D103" s="102" t="s">
        <v>150</v>
      </c>
      <c r="E103" s="103" t="s">
        <v>453</v>
      </c>
      <c r="F103" s="180" t="s">
        <v>454</v>
      </c>
      <c r="G103" s="181"/>
      <c r="H103" s="181"/>
      <c r="I103" s="181"/>
      <c r="J103" s="105" t="s">
        <v>153</v>
      </c>
      <c r="K103" s="106">
        <v>5.995</v>
      </c>
      <c r="L103" s="182"/>
      <c r="M103" s="181"/>
      <c r="N103" s="183">
        <f>ROUND($L$103*$K$103,0)</f>
        <v>0</v>
      </c>
      <c r="O103" s="181"/>
      <c r="P103" s="181"/>
      <c r="Q103" s="181"/>
      <c r="R103" s="104" t="s">
        <v>154</v>
      </c>
      <c r="S103" s="20"/>
      <c r="T103" s="107"/>
      <c r="U103" s="108" t="s">
        <v>35</v>
      </c>
      <c r="X103" s="109">
        <v>0.23458</v>
      </c>
      <c r="Y103" s="109">
        <f>$X$103*$K$103</f>
        <v>1.4063071</v>
      </c>
      <c r="Z103" s="109">
        <v>0</v>
      </c>
      <c r="AA103" s="110">
        <f>$Z$103*$K$103</f>
        <v>0</v>
      </c>
      <c r="AR103" s="71" t="s">
        <v>80</v>
      </c>
      <c r="AT103" s="71" t="s">
        <v>150</v>
      </c>
      <c r="AU103" s="71" t="s">
        <v>74</v>
      </c>
      <c r="AY103" s="6" t="s">
        <v>149</v>
      </c>
      <c r="BE103" s="111">
        <f>IF($U$103="základní",$N$103,0)</f>
        <v>0</v>
      </c>
      <c r="BF103" s="111">
        <f>IF($U$103="snížená",$N$103,0)</f>
        <v>0</v>
      </c>
      <c r="BG103" s="111">
        <f>IF($U$103="zákl. přenesená",$N$103,0)</f>
        <v>0</v>
      </c>
      <c r="BH103" s="111">
        <f>IF($U$103="sníž. přenesená",$N$103,0)</f>
        <v>0</v>
      </c>
      <c r="BI103" s="111">
        <f>IF($U$103="nulová",$N$103,0)</f>
        <v>0</v>
      </c>
      <c r="BJ103" s="71" t="s">
        <v>8</v>
      </c>
      <c r="BK103" s="111">
        <f>ROUND($L$103*$K$103,0)</f>
        <v>0</v>
      </c>
    </row>
    <row r="104" spans="2:51" s="6" customFormat="1" ht="15.75" customHeight="1">
      <c r="B104" s="112"/>
      <c r="E104" s="113"/>
      <c r="F104" s="184" t="s">
        <v>455</v>
      </c>
      <c r="G104" s="185"/>
      <c r="H104" s="185"/>
      <c r="I104" s="185"/>
      <c r="K104" s="115">
        <v>3.864</v>
      </c>
      <c r="S104" s="112"/>
      <c r="T104" s="116"/>
      <c r="AA104" s="117"/>
      <c r="AT104" s="114" t="s">
        <v>156</v>
      </c>
      <c r="AU104" s="114" t="s">
        <v>74</v>
      </c>
      <c r="AV104" s="114" t="s">
        <v>74</v>
      </c>
      <c r="AW104" s="114" t="s">
        <v>117</v>
      </c>
      <c r="AX104" s="114" t="s">
        <v>65</v>
      </c>
      <c r="AY104" s="114" t="s">
        <v>149</v>
      </c>
    </row>
    <row r="105" spans="2:51" s="6" customFormat="1" ht="15.75" customHeight="1">
      <c r="B105" s="112"/>
      <c r="E105" s="114"/>
      <c r="F105" s="184" t="s">
        <v>456</v>
      </c>
      <c r="G105" s="185"/>
      <c r="H105" s="185"/>
      <c r="I105" s="185"/>
      <c r="K105" s="115">
        <v>2.131</v>
      </c>
      <c r="S105" s="112"/>
      <c r="T105" s="116"/>
      <c r="AA105" s="117"/>
      <c r="AT105" s="114" t="s">
        <v>156</v>
      </c>
      <c r="AU105" s="114" t="s">
        <v>74</v>
      </c>
      <c r="AV105" s="114" t="s">
        <v>74</v>
      </c>
      <c r="AW105" s="114" t="s">
        <v>117</v>
      </c>
      <c r="AX105" s="114" t="s">
        <v>65</v>
      </c>
      <c r="AY105" s="114" t="s">
        <v>149</v>
      </c>
    </row>
    <row r="106" spans="2:51" s="6" customFormat="1" ht="15.75" customHeight="1">
      <c r="B106" s="118"/>
      <c r="E106" s="119"/>
      <c r="F106" s="186" t="s">
        <v>457</v>
      </c>
      <c r="G106" s="187"/>
      <c r="H106" s="187"/>
      <c r="I106" s="187"/>
      <c r="K106" s="120">
        <v>5.995</v>
      </c>
      <c r="S106" s="118"/>
      <c r="T106" s="121"/>
      <c r="AA106" s="122"/>
      <c r="AT106" s="119" t="s">
        <v>156</v>
      </c>
      <c r="AU106" s="119" t="s">
        <v>74</v>
      </c>
      <c r="AV106" s="119" t="s">
        <v>77</v>
      </c>
      <c r="AW106" s="119" t="s">
        <v>117</v>
      </c>
      <c r="AX106" s="119" t="s">
        <v>8</v>
      </c>
      <c r="AY106" s="119" t="s">
        <v>149</v>
      </c>
    </row>
    <row r="107" spans="2:63" s="6" customFormat="1" ht="27" customHeight="1">
      <c r="B107" s="20"/>
      <c r="C107" s="102" t="s">
        <v>177</v>
      </c>
      <c r="D107" s="102" t="s">
        <v>150</v>
      </c>
      <c r="E107" s="103" t="s">
        <v>458</v>
      </c>
      <c r="F107" s="180" t="s">
        <v>459</v>
      </c>
      <c r="G107" s="181"/>
      <c r="H107" s="181"/>
      <c r="I107" s="181"/>
      <c r="J107" s="105" t="s">
        <v>153</v>
      </c>
      <c r="K107" s="106">
        <v>3.36</v>
      </c>
      <c r="L107" s="182"/>
      <c r="M107" s="181"/>
      <c r="N107" s="183">
        <f>ROUND($L$107*$K$107,0)</f>
        <v>0</v>
      </c>
      <c r="O107" s="181"/>
      <c r="P107" s="181"/>
      <c r="Q107" s="181"/>
      <c r="R107" s="104" t="s">
        <v>154</v>
      </c>
      <c r="S107" s="20"/>
      <c r="T107" s="107"/>
      <c r="U107" s="108" t="s">
        <v>35</v>
      </c>
      <c r="X107" s="109">
        <v>0.049787</v>
      </c>
      <c r="Y107" s="109">
        <f>$X$107*$K$107</f>
        <v>0.16728432</v>
      </c>
      <c r="Z107" s="109">
        <v>0</v>
      </c>
      <c r="AA107" s="110">
        <f>$Z$107*$K$107</f>
        <v>0</v>
      </c>
      <c r="AR107" s="71" t="s">
        <v>80</v>
      </c>
      <c r="AT107" s="71" t="s">
        <v>150</v>
      </c>
      <c r="AU107" s="71" t="s">
        <v>74</v>
      </c>
      <c r="AY107" s="6" t="s">
        <v>149</v>
      </c>
      <c r="BE107" s="111">
        <f>IF($U$107="základní",$N$107,0)</f>
        <v>0</v>
      </c>
      <c r="BF107" s="111">
        <f>IF($U$107="snížená",$N$107,0)</f>
        <v>0</v>
      </c>
      <c r="BG107" s="111">
        <f>IF($U$107="zákl. přenesená",$N$107,0)</f>
        <v>0</v>
      </c>
      <c r="BH107" s="111">
        <f>IF($U$107="sníž. přenesená",$N$107,0)</f>
        <v>0</v>
      </c>
      <c r="BI107" s="111">
        <f>IF($U$107="nulová",$N$107,0)</f>
        <v>0</v>
      </c>
      <c r="BJ107" s="71" t="s">
        <v>8</v>
      </c>
      <c r="BK107" s="111">
        <f>ROUND($L$107*$K$107,0)</f>
        <v>0</v>
      </c>
    </row>
    <row r="108" spans="2:51" s="6" customFormat="1" ht="15.75" customHeight="1">
      <c r="B108" s="112"/>
      <c r="E108" s="113"/>
      <c r="F108" s="184" t="s">
        <v>460</v>
      </c>
      <c r="G108" s="185"/>
      <c r="H108" s="185"/>
      <c r="I108" s="185"/>
      <c r="K108" s="115">
        <v>3.36</v>
      </c>
      <c r="S108" s="112"/>
      <c r="T108" s="116"/>
      <c r="AA108" s="117"/>
      <c r="AT108" s="114" t="s">
        <v>156</v>
      </c>
      <c r="AU108" s="114" t="s">
        <v>74</v>
      </c>
      <c r="AV108" s="114" t="s">
        <v>74</v>
      </c>
      <c r="AW108" s="114" t="s">
        <v>117</v>
      </c>
      <c r="AX108" s="114" t="s">
        <v>65</v>
      </c>
      <c r="AY108" s="114" t="s">
        <v>149</v>
      </c>
    </row>
    <row r="109" spans="2:51" s="6" customFormat="1" ht="15.75" customHeight="1">
      <c r="B109" s="118"/>
      <c r="E109" s="119"/>
      <c r="F109" s="186" t="s">
        <v>457</v>
      </c>
      <c r="G109" s="187"/>
      <c r="H109" s="187"/>
      <c r="I109" s="187"/>
      <c r="K109" s="120">
        <v>3.36</v>
      </c>
      <c r="S109" s="118"/>
      <c r="T109" s="121"/>
      <c r="AA109" s="122"/>
      <c r="AT109" s="119" t="s">
        <v>156</v>
      </c>
      <c r="AU109" s="119" t="s">
        <v>74</v>
      </c>
      <c r="AV109" s="119" t="s">
        <v>77</v>
      </c>
      <c r="AW109" s="119" t="s">
        <v>117</v>
      </c>
      <c r="AX109" s="119" t="s">
        <v>8</v>
      </c>
      <c r="AY109" s="119" t="s">
        <v>149</v>
      </c>
    </row>
    <row r="110" spans="2:63" s="93" customFormat="1" ht="30.75" customHeight="1">
      <c r="B110" s="94"/>
      <c r="D110" s="101" t="s">
        <v>435</v>
      </c>
      <c r="N110" s="197">
        <f>$BK$110</f>
        <v>0</v>
      </c>
      <c r="O110" s="196"/>
      <c r="P110" s="196"/>
      <c r="Q110" s="196"/>
      <c r="S110" s="94"/>
      <c r="T110" s="97"/>
      <c r="W110" s="98">
        <f>SUM($W$111:$W$130)</f>
        <v>0</v>
      </c>
      <c r="Y110" s="98">
        <f>SUM($Y$111:$Y$130)</f>
        <v>0.8602352120800001</v>
      </c>
      <c r="AA110" s="99">
        <f>SUM($AA$111:$AA$130)</f>
        <v>0</v>
      </c>
      <c r="AR110" s="96" t="s">
        <v>8</v>
      </c>
      <c r="AT110" s="96" t="s">
        <v>64</v>
      </c>
      <c r="AU110" s="96" t="s">
        <v>8</v>
      </c>
      <c r="AY110" s="96" t="s">
        <v>149</v>
      </c>
      <c r="BK110" s="100">
        <f>SUM($BK$111:$BK$130)</f>
        <v>0</v>
      </c>
    </row>
    <row r="111" spans="2:63" s="6" customFormat="1" ht="15.75" customHeight="1">
      <c r="B111" s="20"/>
      <c r="C111" s="102" t="s">
        <v>180</v>
      </c>
      <c r="D111" s="102" t="s">
        <v>150</v>
      </c>
      <c r="E111" s="103" t="s">
        <v>461</v>
      </c>
      <c r="F111" s="180" t="s">
        <v>462</v>
      </c>
      <c r="G111" s="181"/>
      <c r="H111" s="181"/>
      <c r="I111" s="181"/>
      <c r="J111" s="105" t="s">
        <v>463</v>
      </c>
      <c r="K111" s="106">
        <v>0.281</v>
      </c>
      <c r="L111" s="182"/>
      <c r="M111" s="181"/>
      <c r="N111" s="183">
        <f>ROUND($L$111*$K$111,0)</f>
        <v>0</v>
      </c>
      <c r="O111" s="181"/>
      <c r="P111" s="181"/>
      <c r="Q111" s="181"/>
      <c r="R111" s="104" t="s">
        <v>154</v>
      </c>
      <c r="S111" s="20"/>
      <c r="T111" s="107"/>
      <c r="U111" s="108" t="s">
        <v>35</v>
      </c>
      <c r="X111" s="109">
        <v>2.45336</v>
      </c>
      <c r="Y111" s="109">
        <f>$X$111*$K$111</f>
        <v>0.6893941600000001</v>
      </c>
      <c r="Z111" s="109">
        <v>0</v>
      </c>
      <c r="AA111" s="110">
        <f>$Z$111*$K$111</f>
        <v>0</v>
      </c>
      <c r="AR111" s="71" t="s">
        <v>80</v>
      </c>
      <c r="AT111" s="71" t="s">
        <v>150</v>
      </c>
      <c r="AU111" s="71" t="s">
        <v>74</v>
      </c>
      <c r="AY111" s="6" t="s">
        <v>149</v>
      </c>
      <c r="BE111" s="111">
        <f>IF($U$111="základní",$N$111,0)</f>
        <v>0</v>
      </c>
      <c r="BF111" s="111">
        <f>IF($U$111="snížená",$N$111,0)</f>
        <v>0</v>
      </c>
      <c r="BG111" s="111">
        <f>IF($U$111="zákl. přenesená",$N$111,0)</f>
        <v>0</v>
      </c>
      <c r="BH111" s="111">
        <f>IF($U$111="sníž. přenesená",$N$111,0)</f>
        <v>0</v>
      </c>
      <c r="BI111" s="111">
        <f>IF($U$111="nulová",$N$111,0)</f>
        <v>0</v>
      </c>
      <c r="BJ111" s="71" t="s">
        <v>8</v>
      </c>
      <c r="BK111" s="111">
        <f>ROUND($L$111*$K$111,0)</f>
        <v>0</v>
      </c>
    </row>
    <row r="112" spans="2:51" s="6" customFormat="1" ht="15.75" customHeight="1">
      <c r="B112" s="112"/>
      <c r="E112" s="113"/>
      <c r="F112" s="184" t="s">
        <v>464</v>
      </c>
      <c r="G112" s="185"/>
      <c r="H112" s="185"/>
      <c r="I112" s="185"/>
      <c r="K112" s="115">
        <v>0.281</v>
      </c>
      <c r="S112" s="112"/>
      <c r="T112" s="116"/>
      <c r="AA112" s="117"/>
      <c r="AT112" s="114" t="s">
        <v>156</v>
      </c>
      <c r="AU112" s="114" t="s">
        <v>74</v>
      </c>
      <c r="AV112" s="114" t="s">
        <v>74</v>
      </c>
      <c r="AW112" s="114" t="s">
        <v>117</v>
      </c>
      <c r="AX112" s="114" t="s">
        <v>65</v>
      </c>
      <c r="AY112" s="114" t="s">
        <v>149</v>
      </c>
    </row>
    <row r="113" spans="2:51" s="6" customFormat="1" ht="15.75" customHeight="1">
      <c r="B113" s="118"/>
      <c r="E113" s="119"/>
      <c r="F113" s="186" t="s">
        <v>157</v>
      </c>
      <c r="G113" s="187"/>
      <c r="H113" s="187"/>
      <c r="I113" s="187"/>
      <c r="K113" s="120">
        <v>0.281</v>
      </c>
      <c r="S113" s="118"/>
      <c r="T113" s="121"/>
      <c r="AA113" s="122"/>
      <c r="AT113" s="119" t="s">
        <v>156</v>
      </c>
      <c r="AU113" s="119" t="s">
        <v>74</v>
      </c>
      <c r="AV113" s="119" t="s">
        <v>77</v>
      </c>
      <c r="AW113" s="119" t="s">
        <v>117</v>
      </c>
      <c r="AX113" s="119" t="s">
        <v>8</v>
      </c>
      <c r="AY113" s="119" t="s">
        <v>149</v>
      </c>
    </row>
    <row r="114" spans="2:63" s="6" customFormat="1" ht="27" customHeight="1">
      <c r="B114" s="20"/>
      <c r="C114" s="102" t="s">
        <v>21</v>
      </c>
      <c r="D114" s="102" t="s">
        <v>150</v>
      </c>
      <c r="E114" s="103" t="s">
        <v>465</v>
      </c>
      <c r="F114" s="180" t="s">
        <v>466</v>
      </c>
      <c r="G114" s="181"/>
      <c r="H114" s="181"/>
      <c r="I114" s="181"/>
      <c r="J114" s="105" t="s">
        <v>153</v>
      </c>
      <c r="K114" s="106">
        <v>4.447</v>
      </c>
      <c r="L114" s="182"/>
      <c r="M114" s="181"/>
      <c r="N114" s="183">
        <f>ROUND($L$114*$K$114,0)</f>
        <v>0</v>
      </c>
      <c r="O114" s="181"/>
      <c r="P114" s="181"/>
      <c r="Q114" s="181"/>
      <c r="R114" s="104" t="s">
        <v>154</v>
      </c>
      <c r="S114" s="20"/>
      <c r="T114" s="107"/>
      <c r="U114" s="108" t="s">
        <v>35</v>
      </c>
      <c r="X114" s="109">
        <v>0.0007726</v>
      </c>
      <c r="Y114" s="109">
        <f>$X$114*$K$114</f>
        <v>0.0034357522000000003</v>
      </c>
      <c r="Z114" s="109">
        <v>0</v>
      </c>
      <c r="AA114" s="110">
        <f>$Z$114*$K$114</f>
        <v>0</v>
      </c>
      <c r="AR114" s="71" t="s">
        <v>80</v>
      </c>
      <c r="AT114" s="71" t="s">
        <v>150</v>
      </c>
      <c r="AU114" s="71" t="s">
        <v>74</v>
      </c>
      <c r="AY114" s="6" t="s">
        <v>149</v>
      </c>
      <c r="BE114" s="111">
        <f>IF($U$114="základní",$N$114,0)</f>
        <v>0</v>
      </c>
      <c r="BF114" s="111">
        <f>IF($U$114="snížená",$N$114,0)</f>
        <v>0</v>
      </c>
      <c r="BG114" s="111">
        <f>IF($U$114="zákl. přenesená",$N$114,0)</f>
        <v>0</v>
      </c>
      <c r="BH114" s="111">
        <f>IF($U$114="sníž. přenesená",$N$114,0)</f>
        <v>0</v>
      </c>
      <c r="BI114" s="111">
        <f>IF($U$114="nulová",$N$114,0)</f>
        <v>0</v>
      </c>
      <c r="BJ114" s="71" t="s">
        <v>8</v>
      </c>
      <c r="BK114" s="111">
        <f>ROUND($L$114*$K$114,0)</f>
        <v>0</v>
      </c>
    </row>
    <row r="115" spans="2:51" s="6" customFormat="1" ht="27" customHeight="1">
      <c r="B115" s="112"/>
      <c r="E115" s="113"/>
      <c r="F115" s="184" t="s">
        <v>467</v>
      </c>
      <c r="G115" s="185"/>
      <c r="H115" s="185"/>
      <c r="I115" s="185"/>
      <c r="K115" s="115">
        <v>4.447</v>
      </c>
      <c r="S115" s="112"/>
      <c r="T115" s="116"/>
      <c r="AA115" s="117"/>
      <c r="AT115" s="114" t="s">
        <v>156</v>
      </c>
      <c r="AU115" s="114" t="s">
        <v>74</v>
      </c>
      <c r="AV115" s="114" t="s">
        <v>74</v>
      </c>
      <c r="AW115" s="114" t="s">
        <v>117</v>
      </c>
      <c r="AX115" s="114" t="s">
        <v>65</v>
      </c>
      <c r="AY115" s="114" t="s">
        <v>149</v>
      </c>
    </row>
    <row r="116" spans="2:51" s="6" customFormat="1" ht="15.75" customHeight="1">
      <c r="B116" s="118"/>
      <c r="E116" s="119"/>
      <c r="F116" s="186" t="s">
        <v>157</v>
      </c>
      <c r="G116" s="187"/>
      <c r="H116" s="187"/>
      <c r="I116" s="187"/>
      <c r="K116" s="120">
        <v>4.447</v>
      </c>
      <c r="S116" s="118"/>
      <c r="T116" s="121"/>
      <c r="AA116" s="122"/>
      <c r="AT116" s="119" t="s">
        <v>156</v>
      </c>
      <c r="AU116" s="119" t="s">
        <v>74</v>
      </c>
      <c r="AV116" s="119" t="s">
        <v>77</v>
      </c>
      <c r="AW116" s="119" t="s">
        <v>117</v>
      </c>
      <c r="AX116" s="119" t="s">
        <v>8</v>
      </c>
      <c r="AY116" s="119" t="s">
        <v>149</v>
      </c>
    </row>
    <row r="117" spans="2:63" s="6" customFormat="1" ht="27" customHeight="1">
      <c r="B117" s="20"/>
      <c r="C117" s="102" t="s">
        <v>185</v>
      </c>
      <c r="D117" s="102" t="s">
        <v>150</v>
      </c>
      <c r="E117" s="103" t="s">
        <v>468</v>
      </c>
      <c r="F117" s="180" t="s">
        <v>469</v>
      </c>
      <c r="G117" s="181"/>
      <c r="H117" s="181"/>
      <c r="I117" s="181"/>
      <c r="J117" s="105" t="s">
        <v>153</v>
      </c>
      <c r="K117" s="106">
        <v>4.447</v>
      </c>
      <c r="L117" s="182"/>
      <c r="M117" s="181"/>
      <c r="N117" s="183">
        <f>ROUND($L$117*$K$117,0)</f>
        <v>0</v>
      </c>
      <c r="O117" s="181"/>
      <c r="P117" s="181"/>
      <c r="Q117" s="181"/>
      <c r="R117" s="104" t="s">
        <v>154</v>
      </c>
      <c r="S117" s="20"/>
      <c r="T117" s="107"/>
      <c r="U117" s="108" t="s">
        <v>35</v>
      </c>
      <c r="X117" s="109">
        <v>0</v>
      </c>
      <c r="Y117" s="109">
        <f>$X$117*$K$117</f>
        <v>0</v>
      </c>
      <c r="Z117" s="109">
        <v>0</v>
      </c>
      <c r="AA117" s="110">
        <f>$Z$117*$K$117</f>
        <v>0</v>
      </c>
      <c r="AR117" s="71" t="s">
        <v>80</v>
      </c>
      <c r="AT117" s="71" t="s">
        <v>150</v>
      </c>
      <c r="AU117" s="71" t="s">
        <v>74</v>
      </c>
      <c r="AY117" s="6" t="s">
        <v>149</v>
      </c>
      <c r="BE117" s="111">
        <f>IF($U$117="základní",$N$117,0)</f>
        <v>0</v>
      </c>
      <c r="BF117" s="111">
        <f>IF($U$117="snížená",$N$117,0)</f>
        <v>0</v>
      </c>
      <c r="BG117" s="111">
        <f>IF($U$117="zákl. přenesená",$N$117,0)</f>
        <v>0</v>
      </c>
      <c r="BH117" s="111">
        <f>IF($U$117="sníž. přenesená",$N$117,0)</f>
        <v>0</v>
      </c>
      <c r="BI117" s="111">
        <f>IF($U$117="nulová",$N$117,0)</f>
        <v>0</v>
      </c>
      <c r="BJ117" s="71" t="s">
        <v>8</v>
      </c>
      <c r="BK117" s="111">
        <f>ROUND($L$117*$K$117,0)</f>
        <v>0</v>
      </c>
    </row>
    <row r="118" spans="2:63" s="6" customFormat="1" ht="27" customHeight="1">
      <c r="B118" s="20"/>
      <c r="C118" s="105" t="s">
        <v>190</v>
      </c>
      <c r="D118" s="105" t="s">
        <v>150</v>
      </c>
      <c r="E118" s="103" t="s">
        <v>470</v>
      </c>
      <c r="F118" s="180" t="s">
        <v>471</v>
      </c>
      <c r="G118" s="181"/>
      <c r="H118" s="181"/>
      <c r="I118" s="181"/>
      <c r="J118" s="105" t="s">
        <v>153</v>
      </c>
      <c r="K118" s="106">
        <v>2.006</v>
      </c>
      <c r="L118" s="182"/>
      <c r="M118" s="181"/>
      <c r="N118" s="183">
        <f>ROUND($L$118*$K$118,0)</f>
        <v>0</v>
      </c>
      <c r="O118" s="181"/>
      <c r="P118" s="181"/>
      <c r="Q118" s="181"/>
      <c r="R118" s="104" t="s">
        <v>154</v>
      </c>
      <c r="S118" s="20"/>
      <c r="T118" s="107"/>
      <c r="U118" s="108" t="s">
        <v>35</v>
      </c>
      <c r="X118" s="109">
        <v>0.00695854</v>
      </c>
      <c r="Y118" s="109">
        <f>$X$118*$K$118</f>
        <v>0.013958831239999999</v>
      </c>
      <c r="Z118" s="109">
        <v>0</v>
      </c>
      <c r="AA118" s="110">
        <f>$Z$118*$K$118</f>
        <v>0</v>
      </c>
      <c r="AR118" s="71" t="s">
        <v>80</v>
      </c>
      <c r="AT118" s="71" t="s">
        <v>150</v>
      </c>
      <c r="AU118" s="71" t="s">
        <v>74</v>
      </c>
      <c r="AY118" s="71" t="s">
        <v>149</v>
      </c>
      <c r="BE118" s="111">
        <f>IF($U$118="základní",$N$118,0)</f>
        <v>0</v>
      </c>
      <c r="BF118" s="111">
        <f>IF($U$118="snížená",$N$118,0)</f>
        <v>0</v>
      </c>
      <c r="BG118" s="111">
        <f>IF($U$118="zákl. přenesená",$N$118,0)</f>
        <v>0</v>
      </c>
      <c r="BH118" s="111">
        <f>IF($U$118="sníž. přenesená",$N$118,0)</f>
        <v>0</v>
      </c>
      <c r="BI118" s="111">
        <f>IF($U$118="nulová",$N$118,0)</f>
        <v>0</v>
      </c>
      <c r="BJ118" s="71" t="s">
        <v>8</v>
      </c>
      <c r="BK118" s="111">
        <f>ROUND($L$118*$K$118,0)</f>
        <v>0</v>
      </c>
    </row>
    <row r="119" spans="2:51" s="6" customFormat="1" ht="15.75" customHeight="1">
      <c r="B119" s="112"/>
      <c r="E119" s="113"/>
      <c r="F119" s="184" t="s">
        <v>472</v>
      </c>
      <c r="G119" s="185"/>
      <c r="H119" s="185"/>
      <c r="I119" s="185"/>
      <c r="K119" s="115">
        <v>2.006</v>
      </c>
      <c r="S119" s="112"/>
      <c r="T119" s="116"/>
      <c r="AA119" s="117"/>
      <c r="AT119" s="114" t="s">
        <v>156</v>
      </c>
      <c r="AU119" s="114" t="s">
        <v>74</v>
      </c>
      <c r="AV119" s="114" t="s">
        <v>74</v>
      </c>
      <c r="AW119" s="114" t="s">
        <v>117</v>
      </c>
      <c r="AX119" s="114" t="s">
        <v>65</v>
      </c>
      <c r="AY119" s="114" t="s">
        <v>149</v>
      </c>
    </row>
    <row r="120" spans="2:51" s="6" customFormat="1" ht="15.75" customHeight="1">
      <c r="B120" s="118"/>
      <c r="E120" s="119"/>
      <c r="F120" s="186" t="s">
        <v>157</v>
      </c>
      <c r="G120" s="187"/>
      <c r="H120" s="187"/>
      <c r="I120" s="187"/>
      <c r="K120" s="120">
        <v>2.006</v>
      </c>
      <c r="S120" s="118"/>
      <c r="T120" s="121"/>
      <c r="AA120" s="122"/>
      <c r="AT120" s="119" t="s">
        <v>156</v>
      </c>
      <c r="AU120" s="119" t="s">
        <v>74</v>
      </c>
      <c r="AV120" s="119" t="s">
        <v>77</v>
      </c>
      <c r="AW120" s="119" t="s">
        <v>117</v>
      </c>
      <c r="AX120" s="119" t="s">
        <v>8</v>
      </c>
      <c r="AY120" s="119" t="s">
        <v>149</v>
      </c>
    </row>
    <row r="121" spans="2:63" s="6" customFormat="1" ht="27" customHeight="1">
      <c r="B121" s="20"/>
      <c r="C121" s="102" t="s">
        <v>226</v>
      </c>
      <c r="D121" s="102" t="s">
        <v>150</v>
      </c>
      <c r="E121" s="103" t="s">
        <v>473</v>
      </c>
      <c r="F121" s="180" t="s">
        <v>474</v>
      </c>
      <c r="G121" s="181"/>
      <c r="H121" s="181"/>
      <c r="I121" s="181"/>
      <c r="J121" s="105" t="s">
        <v>153</v>
      </c>
      <c r="K121" s="106">
        <v>2.006</v>
      </c>
      <c r="L121" s="182"/>
      <c r="M121" s="181"/>
      <c r="N121" s="183">
        <f>ROUND($L$121*$K$121,0)</f>
        <v>0</v>
      </c>
      <c r="O121" s="181"/>
      <c r="P121" s="181"/>
      <c r="Q121" s="181"/>
      <c r="R121" s="104" t="s">
        <v>154</v>
      </c>
      <c r="S121" s="20"/>
      <c r="T121" s="107"/>
      <c r="U121" s="108" t="s">
        <v>35</v>
      </c>
      <c r="X121" s="109">
        <v>0</v>
      </c>
      <c r="Y121" s="109">
        <f>$X$121*$K$121</f>
        <v>0</v>
      </c>
      <c r="Z121" s="109">
        <v>0</v>
      </c>
      <c r="AA121" s="110">
        <f>$Z$121*$K$121</f>
        <v>0</v>
      </c>
      <c r="AR121" s="71" t="s">
        <v>80</v>
      </c>
      <c r="AT121" s="71" t="s">
        <v>150</v>
      </c>
      <c r="AU121" s="71" t="s">
        <v>74</v>
      </c>
      <c r="AY121" s="6" t="s">
        <v>149</v>
      </c>
      <c r="BE121" s="111">
        <f>IF($U$121="základní",$N$121,0)</f>
        <v>0</v>
      </c>
      <c r="BF121" s="111">
        <f>IF($U$121="snížená",$N$121,0)</f>
        <v>0</v>
      </c>
      <c r="BG121" s="111">
        <f>IF($U$121="zákl. přenesená",$N$121,0)</f>
        <v>0</v>
      </c>
      <c r="BH121" s="111">
        <f>IF($U$121="sníž. přenesená",$N$121,0)</f>
        <v>0</v>
      </c>
      <c r="BI121" s="111">
        <f>IF($U$121="nulová",$N$121,0)</f>
        <v>0</v>
      </c>
      <c r="BJ121" s="71" t="s">
        <v>8</v>
      </c>
      <c r="BK121" s="111">
        <f>ROUND($L$121*$K$121,0)</f>
        <v>0</v>
      </c>
    </row>
    <row r="122" spans="2:63" s="6" customFormat="1" ht="27" customHeight="1">
      <c r="B122" s="20"/>
      <c r="C122" s="105" t="s">
        <v>230</v>
      </c>
      <c r="D122" s="105" t="s">
        <v>150</v>
      </c>
      <c r="E122" s="103" t="s">
        <v>475</v>
      </c>
      <c r="F122" s="180" t="s">
        <v>476</v>
      </c>
      <c r="G122" s="181"/>
      <c r="H122" s="181"/>
      <c r="I122" s="181"/>
      <c r="J122" s="105" t="s">
        <v>267</v>
      </c>
      <c r="K122" s="106">
        <v>0.006</v>
      </c>
      <c r="L122" s="182"/>
      <c r="M122" s="181"/>
      <c r="N122" s="183">
        <f>ROUND($L$122*$K$122,0)</f>
        <v>0</v>
      </c>
      <c r="O122" s="181"/>
      <c r="P122" s="181"/>
      <c r="Q122" s="181"/>
      <c r="R122" s="104" t="s">
        <v>154</v>
      </c>
      <c r="S122" s="20"/>
      <c r="T122" s="107"/>
      <c r="U122" s="108" t="s">
        <v>35</v>
      </c>
      <c r="X122" s="109">
        <v>1.05213738</v>
      </c>
      <c r="Y122" s="109">
        <f>$X$122*$K$122</f>
        <v>0.0063128242800000005</v>
      </c>
      <c r="Z122" s="109">
        <v>0</v>
      </c>
      <c r="AA122" s="110">
        <f>$Z$122*$K$122</f>
        <v>0</v>
      </c>
      <c r="AR122" s="71" t="s">
        <v>80</v>
      </c>
      <c r="AT122" s="71" t="s">
        <v>150</v>
      </c>
      <c r="AU122" s="71" t="s">
        <v>74</v>
      </c>
      <c r="AY122" s="71" t="s">
        <v>149</v>
      </c>
      <c r="BE122" s="111">
        <f>IF($U$122="základní",$N$122,0)</f>
        <v>0</v>
      </c>
      <c r="BF122" s="111">
        <f>IF($U$122="snížená",$N$122,0)</f>
        <v>0</v>
      </c>
      <c r="BG122" s="111">
        <f>IF($U$122="zákl. přenesená",$N$122,0)</f>
        <v>0</v>
      </c>
      <c r="BH122" s="111">
        <f>IF($U$122="sníž. přenesená",$N$122,0)</f>
        <v>0</v>
      </c>
      <c r="BI122" s="111">
        <f>IF($U$122="nulová",$N$122,0)</f>
        <v>0</v>
      </c>
      <c r="BJ122" s="71" t="s">
        <v>8</v>
      </c>
      <c r="BK122" s="111">
        <f>ROUND($L$122*$K$122,0)</f>
        <v>0</v>
      </c>
    </row>
    <row r="123" spans="2:51" s="6" customFormat="1" ht="15.75" customHeight="1">
      <c r="B123" s="112"/>
      <c r="E123" s="113"/>
      <c r="F123" s="184" t="s">
        <v>477</v>
      </c>
      <c r="G123" s="185"/>
      <c r="H123" s="185"/>
      <c r="I123" s="185"/>
      <c r="K123" s="115">
        <v>0.006</v>
      </c>
      <c r="S123" s="112"/>
      <c r="T123" s="116"/>
      <c r="AA123" s="117"/>
      <c r="AT123" s="114" t="s">
        <v>156</v>
      </c>
      <c r="AU123" s="114" t="s">
        <v>74</v>
      </c>
      <c r="AV123" s="114" t="s">
        <v>74</v>
      </c>
      <c r="AW123" s="114" t="s">
        <v>117</v>
      </c>
      <c r="AX123" s="114" t="s">
        <v>8</v>
      </c>
      <c r="AY123" s="114" t="s">
        <v>149</v>
      </c>
    </row>
    <row r="124" spans="2:63" s="6" customFormat="1" ht="27" customHeight="1">
      <c r="B124" s="20"/>
      <c r="C124" s="102" t="s">
        <v>9</v>
      </c>
      <c r="D124" s="102" t="s">
        <v>150</v>
      </c>
      <c r="E124" s="103" t="s">
        <v>478</v>
      </c>
      <c r="F124" s="180" t="s">
        <v>479</v>
      </c>
      <c r="G124" s="181"/>
      <c r="H124" s="181"/>
      <c r="I124" s="181"/>
      <c r="J124" s="105" t="s">
        <v>267</v>
      </c>
      <c r="K124" s="106">
        <v>0.022</v>
      </c>
      <c r="L124" s="182"/>
      <c r="M124" s="181"/>
      <c r="N124" s="183">
        <f>ROUND($L$124*$K$124,0)</f>
        <v>0</v>
      </c>
      <c r="O124" s="181"/>
      <c r="P124" s="181"/>
      <c r="Q124" s="181"/>
      <c r="R124" s="104" t="s">
        <v>154</v>
      </c>
      <c r="S124" s="20"/>
      <c r="T124" s="107"/>
      <c r="U124" s="108" t="s">
        <v>35</v>
      </c>
      <c r="X124" s="109">
        <v>1.05463738</v>
      </c>
      <c r="Y124" s="109">
        <f>$X$124*$K$124</f>
        <v>0.023202022359999998</v>
      </c>
      <c r="Z124" s="109">
        <v>0</v>
      </c>
      <c r="AA124" s="110">
        <f>$Z$124*$K$124</f>
        <v>0</v>
      </c>
      <c r="AR124" s="71" t="s">
        <v>80</v>
      </c>
      <c r="AT124" s="71" t="s">
        <v>150</v>
      </c>
      <c r="AU124" s="71" t="s">
        <v>74</v>
      </c>
      <c r="AY124" s="6" t="s">
        <v>149</v>
      </c>
      <c r="BE124" s="111">
        <f>IF($U$124="základní",$N$124,0)</f>
        <v>0</v>
      </c>
      <c r="BF124" s="111">
        <f>IF($U$124="snížená",$N$124,0)</f>
        <v>0</v>
      </c>
      <c r="BG124" s="111">
        <f>IF($U$124="zákl. přenesená",$N$124,0)</f>
        <v>0</v>
      </c>
      <c r="BH124" s="111">
        <f>IF($U$124="sníž. přenesená",$N$124,0)</f>
        <v>0</v>
      </c>
      <c r="BI124" s="111">
        <f>IF($U$124="nulová",$N$124,0)</f>
        <v>0</v>
      </c>
      <c r="BJ124" s="71" t="s">
        <v>8</v>
      </c>
      <c r="BK124" s="111">
        <f>ROUND($L$124*$K$124,0)</f>
        <v>0</v>
      </c>
    </row>
    <row r="125" spans="2:51" s="6" customFormat="1" ht="15.75" customHeight="1">
      <c r="B125" s="112"/>
      <c r="E125" s="113"/>
      <c r="F125" s="184" t="s">
        <v>480</v>
      </c>
      <c r="G125" s="185"/>
      <c r="H125" s="185"/>
      <c r="I125" s="185"/>
      <c r="K125" s="115">
        <v>0.022</v>
      </c>
      <c r="S125" s="112"/>
      <c r="T125" s="116"/>
      <c r="AA125" s="117"/>
      <c r="AT125" s="114" t="s">
        <v>156</v>
      </c>
      <c r="AU125" s="114" t="s">
        <v>74</v>
      </c>
      <c r="AV125" s="114" t="s">
        <v>74</v>
      </c>
      <c r="AW125" s="114" t="s">
        <v>117</v>
      </c>
      <c r="AX125" s="114" t="s">
        <v>8</v>
      </c>
      <c r="AY125" s="114" t="s">
        <v>149</v>
      </c>
    </row>
    <row r="126" spans="2:63" s="6" customFormat="1" ht="27" customHeight="1">
      <c r="B126" s="20"/>
      <c r="C126" s="102" t="s">
        <v>238</v>
      </c>
      <c r="D126" s="102" t="s">
        <v>150</v>
      </c>
      <c r="E126" s="103" t="s">
        <v>481</v>
      </c>
      <c r="F126" s="180" t="s">
        <v>482</v>
      </c>
      <c r="G126" s="181"/>
      <c r="H126" s="181"/>
      <c r="I126" s="181"/>
      <c r="J126" s="105" t="s">
        <v>267</v>
      </c>
      <c r="K126" s="106">
        <v>0.113</v>
      </c>
      <c r="L126" s="182"/>
      <c r="M126" s="181"/>
      <c r="N126" s="183">
        <f>ROUND($L$126*$K$126,0)</f>
        <v>0</v>
      </c>
      <c r="O126" s="181"/>
      <c r="P126" s="181"/>
      <c r="Q126" s="181"/>
      <c r="R126" s="104" t="s">
        <v>154</v>
      </c>
      <c r="S126" s="20"/>
      <c r="T126" s="107"/>
      <c r="U126" s="108" t="s">
        <v>35</v>
      </c>
      <c r="X126" s="109">
        <v>0.017094</v>
      </c>
      <c r="Y126" s="109">
        <f>$X$126*$K$126</f>
        <v>0.0019316220000000002</v>
      </c>
      <c r="Z126" s="109">
        <v>0</v>
      </c>
      <c r="AA126" s="110">
        <f>$Z$126*$K$126</f>
        <v>0</v>
      </c>
      <c r="AR126" s="71" t="s">
        <v>80</v>
      </c>
      <c r="AT126" s="71" t="s">
        <v>150</v>
      </c>
      <c r="AU126" s="71" t="s">
        <v>74</v>
      </c>
      <c r="AY126" s="6" t="s">
        <v>149</v>
      </c>
      <c r="BE126" s="111">
        <f>IF($U$126="základní",$N$126,0)</f>
        <v>0</v>
      </c>
      <c r="BF126" s="111">
        <f>IF($U$126="snížená",$N$126,0)</f>
        <v>0</v>
      </c>
      <c r="BG126" s="111">
        <f>IF($U$126="zákl. přenesená",$N$126,0)</f>
        <v>0</v>
      </c>
      <c r="BH126" s="111">
        <f>IF($U$126="sníž. přenesená",$N$126,0)</f>
        <v>0</v>
      </c>
      <c r="BI126" s="111">
        <f>IF($U$126="nulová",$N$126,0)</f>
        <v>0</v>
      </c>
      <c r="BJ126" s="71" t="s">
        <v>8</v>
      </c>
      <c r="BK126" s="111">
        <f>ROUND($L$126*$K$126,0)</f>
        <v>0</v>
      </c>
    </row>
    <row r="127" spans="2:51" s="6" customFormat="1" ht="15.75" customHeight="1">
      <c r="B127" s="112"/>
      <c r="E127" s="113"/>
      <c r="F127" s="184" t="s">
        <v>483</v>
      </c>
      <c r="G127" s="185"/>
      <c r="H127" s="185"/>
      <c r="I127" s="185"/>
      <c r="K127" s="115">
        <v>0.113</v>
      </c>
      <c r="S127" s="112"/>
      <c r="T127" s="116"/>
      <c r="AA127" s="117"/>
      <c r="AT127" s="114" t="s">
        <v>156</v>
      </c>
      <c r="AU127" s="114" t="s">
        <v>74</v>
      </c>
      <c r="AV127" s="114" t="s">
        <v>74</v>
      </c>
      <c r="AW127" s="114" t="s">
        <v>117</v>
      </c>
      <c r="AX127" s="114" t="s">
        <v>8</v>
      </c>
      <c r="AY127" s="114" t="s">
        <v>149</v>
      </c>
    </row>
    <row r="128" spans="2:63" s="6" customFormat="1" ht="27" customHeight="1">
      <c r="B128" s="20"/>
      <c r="C128" s="131" t="s">
        <v>243</v>
      </c>
      <c r="D128" s="131" t="s">
        <v>296</v>
      </c>
      <c r="E128" s="129" t="s">
        <v>484</v>
      </c>
      <c r="F128" s="190" t="s">
        <v>485</v>
      </c>
      <c r="G128" s="191"/>
      <c r="H128" s="191"/>
      <c r="I128" s="191"/>
      <c r="J128" s="128" t="s">
        <v>267</v>
      </c>
      <c r="K128" s="130">
        <v>0.122</v>
      </c>
      <c r="L128" s="192"/>
      <c r="M128" s="191"/>
      <c r="N128" s="193">
        <f>ROUND($L$128*$K$128,0)</f>
        <v>0</v>
      </c>
      <c r="O128" s="181"/>
      <c r="P128" s="181"/>
      <c r="Q128" s="181"/>
      <c r="R128" s="104" t="s">
        <v>154</v>
      </c>
      <c r="S128" s="20"/>
      <c r="T128" s="107"/>
      <c r="U128" s="108" t="s">
        <v>35</v>
      </c>
      <c r="X128" s="109">
        <v>1</v>
      </c>
      <c r="Y128" s="109">
        <f>$X$128*$K$128</f>
        <v>0.122</v>
      </c>
      <c r="Z128" s="109">
        <v>0</v>
      </c>
      <c r="AA128" s="110">
        <f>$Z$128*$K$128</f>
        <v>0</v>
      </c>
      <c r="AR128" s="71" t="s">
        <v>177</v>
      </c>
      <c r="AT128" s="71" t="s">
        <v>296</v>
      </c>
      <c r="AU128" s="71" t="s">
        <v>74</v>
      </c>
      <c r="AY128" s="6" t="s">
        <v>149</v>
      </c>
      <c r="BE128" s="111">
        <f>IF($U$128="základní",$N$128,0)</f>
        <v>0</v>
      </c>
      <c r="BF128" s="111">
        <f>IF($U$128="snížená",$N$128,0)</f>
        <v>0</v>
      </c>
      <c r="BG128" s="111">
        <f>IF($U$128="zákl. přenesená",$N$128,0)</f>
        <v>0</v>
      </c>
      <c r="BH128" s="111">
        <f>IF($U$128="sníž. přenesená",$N$128,0)</f>
        <v>0</v>
      </c>
      <c r="BI128" s="111">
        <f>IF($U$128="nulová",$N$128,0)</f>
        <v>0</v>
      </c>
      <c r="BJ128" s="71" t="s">
        <v>8</v>
      </c>
      <c r="BK128" s="111">
        <f>ROUND($L$128*$K$128,0)</f>
        <v>0</v>
      </c>
    </row>
    <row r="129" spans="2:47" s="6" customFormat="1" ht="27" customHeight="1">
      <c r="B129" s="20"/>
      <c r="F129" s="198" t="s">
        <v>486</v>
      </c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20"/>
      <c r="T129" s="44"/>
      <c r="AA129" s="45"/>
      <c r="AT129" s="6" t="s">
        <v>487</v>
      </c>
      <c r="AU129" s="6" t="s">
        <v>74</v>
      </c>
    </row>
    <row r="130" spans="2:51" s="6" customFormat="1" ht="15.75" customHeight="1">
      <c r="B130" s="112"/>
      <c r="E130" s="114"/>
      <c r="F130" s="184" t="s">
        <v>488</v>
      </c>
      <c r="G130" s="185"/>
      <c r="H130" s="185"/>
      <c r="I130" s="185"/>
      <c r="K130" s="115">
        <v>0.122</v>
      </c>
      <c r="S130" s="112"/>
      <c r="T130" s="116"/>
      <c r="AA130" s="117"/>
      <c r="AT130" s="114" t="s">
        <v>156</v>
      </c>
      <c r="AU130" s="114" t="s">
        <v>74</v>
      </c>
      <c r="AV130" s="114" t="s">
        <v>74</v>
      </c>
      <c r="AW130" s="114" t="s">
        <v>117</v>
      </c>
      <c r="AX130" s="114" t="s">
        <v>8</v>
      </c>
      <c r="AY130" s="114" t="s">
        <v>149</v>
      </c>
    </row>
    <row r="131" spans="2:63" s="93" customFormat="1" ht="30.75" customHeight="1">
      <c r="B131" s="94"/>
      <c r="D131" s="101" t="s">
        <v>120</v>
      </c>
      <c r="N131" s="197">
        <f>$BK$131</f>
        <v>0</v>
      </c>
      <c r="O131" s="196"/>
      <c r="P131" s="196"/>
      <c r="Q131" s="196"/>
      <c r="S131" s="94"/>
      <c r="T131" s="97"/>
      <c r="W131" s="98">
        <f>SUM($W$132:$W$203)</f>
        <v>0</v>
      </c>
      <c r="Y131" s="98">
        <f>SUM($Y$132:$Y$203)</f>
        <v>18.131709255960004</v>
      </c>
      <c r="AA131" s="99">
        <f>SUM($AA$132:$AA$203)</f>
        <v>4.953417999999999</v>
      </c>
      <c r="AR131" s="96" t="s">
        <v>8</v>
      </c>
      <c r="AT131" s="96" t="s">
        <v>64</v>
      </c>
      <c r="AU131" s="96" t="s">
        <v>8</v>
      </c>
      <c r="AY131" s="96" t="s">
        <v>149</v>
      </c>
      <c r="BK131" s="100">
        <f>SUM($BK$132:$BK$203)</f>
        <v>0</v>
      </c>
    </row>
    <row r="132" spans="2:63" s="6" customFormat="1" ht="27" customHeight="1">
      <c r="B132" s="20"/>
      <c r="C132" s="102" t="s">
        <v>246</v>
      </c>
      <c r="D132" s="102" t="s">
        <v>150</v>
      </c>
      <c r="E132" s="103" t="s">
        <v>158</v>
      </c>
      <c r="F132" s="180" t="s">
        <v>159</v>
      </c>
      <c r="G132" s="181"/>
      <c r="H132" s="181"/>
      <c r="I132" s="181"/>
      <c r="J132" s="105" t="s">
        <v>153</v>
      </c>
      <c r="K132" s="106">
        <v>28.65</v>
      </c>
      <c r="L132" s="182"/>
      <c r="M132" s="181"/>
      <c r="N132" s="183">
        <f>ROUND($L$132*$K$132,0)</f>
        <v>0</v>
      </c>
      <c r="O132" s="181"/>
      <c r="P132" s="181"/>
      <c r="Q132" s="181"/>
      <c r="R132" s="104" t="s">
        <v>154</v>
      </c>
      <c r="S132" s="20"/>
      <c r="T132" s="107"/>
      <c r="U132" s="108" t="s">
        <v>35</v>
      </c>
      <c r="X132" s="109">
        <v>0.03358</v>
      </c>
      <c r="Y132" s="109">
        <f>$X$132*$K$132</f>
        <v>0.9620669999999999</v>
      </c>
      <c r="Z132" s="109">
        <v>0</v>
      </c>
      <c r="AA132" s="110">
        <f>$Z$132*$K$132</f>
        <v>0</v>
      </c>
      <c r="AR132" s="71" t="s">
        <v>80</v>
      </c>
      <c r="AT132" s="71" t="s">
        <v>150</v>
      </c>
      <c r="AU132" s="71" t="s">
        <v>74</v>
      </c>
      <c r="AY132" s="6" t="s">
        <v>149</v>
      </c>
      <c r="BE132" s="111">
        <f>IF($U$132="základní",$N$132,0)</f>
        <v>0</v>
      </c>
      <c r="BF132" s="111">
        <f>IF($U$132="snížená",$N$132,0)</f>
        <v>0</v>
      </c>
      <c r="BG132" s="111">
        <f>IF($U$132="zákl. přenesená",$N$132,0)</f>
        <v>0</v>
      </c>
      <c r="BH132" s="111">
        <f>IF($U$132="sníž. přenesená",$N$132,0)</f>
        <v>0</v>
      </c>
      <c r="BI132" s="111">
        <f>IF($U$132="nulová",$N$132,0)</f>
        <v>0</v>
      </c>
      <c r="BJ132" s="71" t="s">
        <v>8</v>
      </c>
      <c r="BK132" s="111">
        <f>ROUND($L$132*$K$132,0)</f>
        <v>0</v>
      </c>
    </row>
    <row r="133" spans="2:51" s="6" customFormat="1" ht="15.75" customHeight="1">
      <c r="B133" s="112"/>
      <c r="E133" s="113"/>
      <c r="F133" s="184" t="s">
        <v>489</v>
      </c>
      <c r="G133" s="185"/>
      <c r="H133" s="185"/>
      <c r="I133" s="185"/>
      <c r="K133" s="115">
        <v>2.28</v>
      </c>
      <c r="S133" s="112"/>
      <c r="T133" s="116"/>
      <c r="AA133" s="117"/>
      <c r="AT133" s="114" t="s">
        <v>156</v>
      </c>
      <c r="AU133" s="114" t="s">
        <v>74</v>
      </c>
      <c r="AV133" s="114" t="s">
        <v>74</v>
      </c>
      <c r="AW133" s="114" t="s">
        <v>117</v>
      </c>
      <c r="AX133" s="114" t="s">
        <v>65</v>
      </c>
      <c r="AY133" s="114" t="s">
        <v>149</v>
      </c>
    </row>
    <row r="134" spans="2:51" s="6" customFormat="1" ht="15.75" customHeight="1">
      <c r="B134" s="112"/>
      <c r="E134" s="114"/>
      <c r="F134" s="184" t="s">
        <v>490</v>
      </c>
      <c r="G134" s="185"/>
      <c r="H134" s="185"/>
      <c r="I134" s="185"/>
      <c r="K134" s="115">
        <v>22.2</v>
      </c>
      <c r="S134" s="112"/>
      <c r="T134" s="116"/>
      <c r="AA134" s="117"/>
      <c r="AT134" s="114" t="s">
        <v>156</v>
      </c>
      <c r="AU134" s="114" t="s">
        <v>74</v>
      </c>
      <c r="AV134" s="114" t="s">
        <v>74</v>
      </c>
      <c r="AW134" s="114" t="s">
        <v>117</v>
      </c>
      <c r="AX134" s="114" t="s">
        <v>65</v>
      </c>
      <c r="AY134" s="114" t="s">
        <v>149</v>
      </c>
    </row>
    <row r="135" spans="2:51" s="6" customFormat="1" ht="15.75" customHeight="1">
      <c r="B135" s="112"/>
      <c r="E135" s="114"/>
      <c r="F135" s="184" t="s">
        <v>491</v>
      </c>
      <c r="G135" s="185"/>
      <c r="H135" s="185"/>
      <c r="I135" s="185"/>
      <c r="K135" s="115">
        <v>4.17</v>
      </c>
      <c r="S135" s="112"/>
      <c r="T135" s="116"/>
      <c r="AA135" s="117"/>
      <c r="AT135" s="114" t="s">
        <v>156</v>
      </c>
      <c r="AU135" s="114" t="s">
        <v>74</v>
      </c>
      <c r="AV135" s="114" t="s">
        <v>74</v>
      </c>
      <c r="AW135" s="114" t="s">
        <v>117</v>
      </c>
      <c r="AX135" s="114" t="s">
        <v>65</v>
      </c>
      <c r="AY135" s="114" t="s">
        <v>149</v>
      </c>
    </row>
    <row r="136" spans="2:51" s="6" customFormat="1" ht="15.75" customHeight="1">
      <c r="B136" s="118"/>
      <c r="E136" s="119" t="s">
        <v>88</v>
      </c>
      <c r="F136" s="186" t="s">
        <v>157</v>
      </c>
      <c r="G136" s="187"/>
      <c r="H136" s="187"/>
      <c r="I136" s="187"/>
      <c r="K136" s="120">
        <v>28.65</v>
      </c>
      <c r="S136" s="118"/>
      <c r="T136" s="121"/>
      <c r="AA136" s="122"/>
      <c r="AT136" s="119" t="s">
        <v>156</v>
      </c>
      <c r="AU136" s="119" t="s">
        <v>74</v>
      </c>
      <c r="AV136" s="119" t="s">
        <v>77</v>
      </c>
      <c r="AW136" s="119" t="s">
        <v>117</v>
      </c>
      <c r="AX136" s="119" t="s">
        <v>8</v>
      </c>
      <c r="AY136" s="119" t="s">
        <v>149</v>
      </c>
    </row>
    <row r="137" spans="2:63" s="6" customFormat="1" ht="27" customHeight="1">
      <c r="B137" s="20"/>
      <c r="C137" s="102" t="s">
        <v>249</v>
      </c>
      <c r="D137" s="102" t="s">
        <v>150</v>
      </c>
      <c r="E137" s="103" t="s">
        <v>162</v>
      </c>
      <c r="F137" s="180" t="s">
        <v>163</v>
      </c>
      <c r="G137" s="181"/>
      <c r="H137" s="181"/>
      <c r="I137" s="181"/>
      <c r="J137" s="105" t="s">
        <v>153</v>
      </c>
      <c r="K137" s="106">
        <v>41.305</v>
      </c>
      <c r="L137" s="182"/>
      <c r="M137" s="181"/>
      <c r="N137" s="183">
        <f>ROUND($L$137*$K$137,0)</f>
        <v>0</v>
      </c>
      <c r="O137" s="181"/>
      <c r="P137" s="181"/>
      <c r="Q137" s="181"/>
      <c r="R137" s="104" t="s">
        <v>154</v>
      </c>
      <c r="S137" s="20"/>
      <c r="T137" s="107"/>
      <c r="U137" s="108" t="s">
        <v>35</v>
      </c>
      <c r="X137" s="109">
        <v>0.0002468</v>
      </c>
      <c r="Y137" s="109">
        <f>$X$137*$K$137</f>
        <v>0.010194074</v>
      </c>
      <c r="Z137" s="109">
        <v>0</v>
      </c>
      <c r="AA137" s="110">
        <f>$Z$137*$K$137</f>
        <v>0</v>
      </c>
      <c r="AR137" s="71" t="s">
        <v>80</v>
      </c>
      <c r="AT137" s="71" t="s">
        <v>150</v>
      </c>
      <c r="AU137" s="71" t="s">
        <v>74</v>
      </c>
      <c r="AY137" s="6" t="s">
        <v>149</v>
      </c>
      <c r="BE137" s="111">
        <f>IF($U$137="základní",$N$137,0)</f>
        <v>0</v>
      </c>
      <c r="BF137" s="111">
        <f>IF($U$137="snížená",$N$137,0)</f>
        <v>0</v>
      </c>
      <c r="BG137" s="111">
        <f>IF($U$137="zákl. přenesená",$N$137,0)</f>
        <v>0</v>
      </c>
      <c r="BH137" s="111">
        <f>IF($U$137="sníž. přenesená",$N$137,0)</f>
        <v>0</v>
      </c>
      <c r="BI137" s="111">
        <f>IF($U$137="nulová",$N$137,0)</f>
        <v>0</v>
      </c>
      <c r="BJ137" s="71" t="s">
        <v>8</v>
      </c>
      <c r="BK137" s="111">
        <f>ROUND($L$137*$K$137,0)</f>
        <v>0</v>
      </c>
    </row>
    <row r="138" spans="2:51" s="6" customFormat="1" ht="15.75" customHeight="1">
      <c r="B138" s="112"/>
      <c r="E138" s="113"/>
      <c r="F138" s="184" t="s">
        <v>492</v>
      </c>
      <c r="G138" s="185"/>
      <c r="H138" s="185"/>
      <c r="I138" s="185"/>
      <c r="K138" s="115">
        <v>4.292</v>
      </c>
      <c r="S138" s="112"/>
      <c r="T138" s="116"/>
      <c r="AA138" s="117"/>
      <c r="AT138" s="114" t="s">
        <v>156</v>
      </c>
      <c r="AU138" s="114" t="s">
        <v>74</v>
      </c>
      <c r="AV138" s="114" t="s">
        <v>74</v>
      </c>
      <c r="AW138" s="114" t="s">
        <v>117</v>
      </c>
      <c r="AX138" s="114" t="s">
        <v>65</v>
      </c>
      <c r="AY138" s="114" t="s">
        <v>149</v>
      </c>
    </row>
    <row r="139" spans="2:51" s="6" customFormat="1" ht="15.75" customHeight="1">
      <c r="B139" s="112"/>
      <c r="E139" s="114"/>
      <c r="F139" s="184" t="s">
        <v>493</v>
      </c>
      <c r="G139" s="185"/>
      <c r="H139" s="185"/>
      <c r="I139" s="185"/>
      <c r="K139" s="115">
        <v>31.725</v>
      </c>
      <c r="S139" s="112"/>
      <c r="T139" s="116"/>
      <c r="AA139" s="117"/>
      <c r="AT139" s="114" t="s">
        <v>156</v>
      </c>
      <c r="AU139" s="114" t="s">
        <v>74</v>
      </c>
      <c r="AV139" s="114" t="s">
        <v>74</v>
      </c>
      <c r="AW139" s="114" t="s">
        <v>117</v>
      </c>
      <c r="AX139" s="114" t="s">
        <v>65</v>
      </c>
      <c r="AY139" s="114" t="s">
        <v>149</v>
      </c>
    </row>
    <row r="140" spans="2:51" s="6" customFormat="1" ht="15.75" customHeight="1">
      <c r="B140" s="112"/>
      <c r="E140" s="114"/>
      <c r="F140" s="184" t="s">
        <v>494</v>
      </c>
      <c r="G140" s="185"/>
      <c r="H140" s="185"/>
      <c r="I140" s="185"/>
      <c r="K140" s="115">
        <v>5.288</v>
      </c>
      <c r="S140" s="112"/>
      <c r="T140" s="116"/>
      <c r="AA140" s="117"/>
      <c r="AT140" s="114" t="s">
        <v>156</v>
      </c>
      <c r="AU140" s="114" t="s">
        <v>74</v>
      </c>
      <c r="AV140" s="114" t="s">
        <v>74</v>
      </c>
      <c r="AW140" s="114" t="s">
        <v>117</v>
      </c>
      <c r="AX140" s="114" t="s">
        <v>65</v>
      </c>
      <c r="AY140" s="114" t="s">
        <v>149</v>
      </c>
    </row>
    <row r="141" spans="2:51" s="6" customFormat="1" ht="15.75" customHeight="1">
      <c r="B141" s="118"/>
      <c r="E141" s="119"/>
      <c r="F141" s="186" t="s">
        <v>157</v>
      </c>
      <c r="G141" s="187"/>
      <c r="H141" s="187"/>
      <c r="I141" s="187"/>
      <c r="K141" s="120">
        <v>41.305</v>
      </c>
      <c r="S141" s="118"/>
      <c r="T141" s="121"/>
      <c r="AA141" s="122"/>
      <c r="AT141" s="119" t="s">
        <v>156</v>
      </c>
      <c r="AU141" s="119" t="s">
        <v>74</v>
      </c>
      <c r="AV141" s="119" t="s">
        <v>77</v>
      </c>
      <c r="AW141" s="119" t="s">
        <v>117</v>
      </c>
      <c r="AX141" s="119" t="s">
        <v>8</v>
      </c>
      <c r="AY141" s="119" t="s">
        <v>149</v>
      </c>
    </row>
    <row r="142" spans="2:63" s="6" customFormat="1" ht="27" customHeight="1">
      <c r="B142" s="20"/>
      <c r="C142" s="102" t="s">
        <v>253</v>
      </c>
      <c r="D142" s="102" t="s">
        <v>150</v>
      </c>
      <c r="E142" s="103" t="s">
        <v>166</v>
      </c>
      <c r="F142" s="180" t="s">
        <v>167</v>
      </c>
      <c r="G142" s="181"/>
      <c r="H142" s="181"/>
      <c r="I142" s="181"/>
      <c r="J142" s="105" t="s">
        <v>153</v>
      </c>
      <c r="K142" s="106">
        <v>43.716</v>
      </c>
      <c r="L142" s="182"/>
      <c r="M142" s="181"/>
      <c r="N142" s="183">
        <f>ROUND($L$142*$K$142,0)</f>
        <v>0</v>
      </c>
      <c r="O142" s="181"/>
      <c r="P142" s="181"/>
      <c r="Q142" s="181"/>
      <c r="R142" s="104"/>
      <c r="S142" s="20"/>
      <c r="T142" s="107"/>
      <c r="U142" s="108" t="s">
        <v>35</v>
      </c>
      <c r="X142" s="109">
        <v>0.0870625</v>
      </c>
      <c r="Y142" s="109">
        <f>$X$142*$K$142</f>
        <v>3.80602425</v>
      </c>
      <c r="Z142" s="109">
        <v>0</v>
      </c>
      <c r="AA142" s="110">
        <f>$Z$142*$K$142</f>
        <v>0</v>
      </c>
      <c r="AR142" s="71" t="s">
        <v>80</v>
      </c>
      <c r="AT142" s="71" t="s">
        <v>150</v>
      </c>
      <c r="AU142" s="71" t="s">
        <v>74</v>
      </c>
      <c r="AY142" s="6" t="s">
        <v>149</v>
      </c>
      <c r="BE142" s="111">
        <f>IF($U$142="základní",$N$142,0)</f>
        <v>0</v>
      </c>
      <c r="BF142" s="111">
        <f>IF($U$142="snížená",$N$142,0)</f>
        <v>0</v>
      </c>
      <c r="BG142" s="111">
        <f>IF($U$142="zákl. přenesená",$N$142,0)</f>
        <v>0</v>
      </c>
      <c r="BH142" s="111">
        <f>IF($U$142="sníž. přenesená",$N$142,0)</f>
        <v>0</v>
      </c>
      <c r="BI142" s="111">
        <f>IF($U$142="nulová",$N$142,0)</f>
        <v>0</v>
      </c>
      <c r="BJ142" s="71" t="s">
        <v>8</v>
      </c>
      <c r="BK142" s="111">
        <f>ROUND($L$142*$K$142,0)</f>
        <v>0</v>
      </c>
    </row>
    <row r="143" spans="2:51" s="6" customFormat="1" ht="15.75" customHeight="1">
      <c r="B143" s="112"/>
      <c r="E143" s="113"/>
      <c r="F143" s="184" t="s">
        <v>98</v>
      </c>
      <c r="G143" s="185"/>
      <c r="H143" s="185"/>
      <c r="I143" s="185"/>
      <c r="K143" s="115">
        <v>43.716</v>
      </c>
      <c r="S143" s="112"/>
      <c r="T143" s="116"/>
      <c r="AA143" s="117"/>
      <c r="AT143" s="114" t="s">
        <v>156</v>
      </c>
      <c r="AU143" s="114" t="s">
        <v>74</v>
      </c>
      <c r="AV143" s="114" t="s">
        <v>74</v>
      </c>
      <c r="AW143" s="114" t="s">
        <v>117</v>
      </c>
      <c r="AX143" s="114" t="s">
        <v>8</v>
      </c>
      <c r="AY143" s="114" t="s">
        <v>149</v>
      </c>
    </row>
    <row r="144" spans="2:63" s="6" customFormat="1" ht="27" customHeight="1">
      <c r="B144" s="20"/>
      <c r="C144" s="102" t="s">
        <v>7</v>
      </c>
      <c r="D144" s="102" t="s">
        <v>150</v>
      </c>
      <c r="E144" s="103" t="s">
        <v>169</v>
      </c>
      <c r="F144" s="180" t="s">
        <v>170</v>
      </c>
      <c r="G144" s="181"/>
      <c r="H144" s="181"/>
      <c r="I144" s="181"/>
      <c r="J144" s="105" t="s">
        <v>153</v>
      </c>
      <c r="K144" s="106">
        <v>34.568</v>
      </c>
      <c r="L144" s="182"/>
      <c r="M144" s="181"/>
      <c r="N144" s="183">
        <f>ROUND($L$144*$K$144,0)</f>
        <v>0</v>
      </c>
      <c r="O144" s="181"/>
      <c r="P144" s="181"/>
      <c r="Q144" s="181"/>
      <c r="R144" s="104"/>
      <c r="S144" s="20"/>
      <c r="T144" s="107"/>
      <c r="U144" s="108" t="s">
        <v>35</v>
      </c>
      <c r="X144" s="109">
        <v>0.0870625</v>
      </c>
      <c r="Y144" s="109">
        <f>$X$144*$K$144</f>
        <v>3.0095764999999997</v>
      </c>
      <c r="Z144" s="109">
        <v>0</v>
      </c>
      <c r="AA144" s="110">
        <f>$Z$144*$K$144</f>
        <v>0</v>
      </c>
      <c r="AR144" s="71" t="s">
        <v>80</v>
      </c>
      <c r="AT144" s="71" t="s">
        <v>150</v>
      </c>
      <c r="AU144" s="71" t="s">
        <v>74</v>
      </c>
      <c r="AY144" s="6" t="s">
        <v>149</v>
      </c>
      <c r="BE144" s="111">
        <f>IF($U$144="základní",$N$144,0)</f>
        <v>0</v>
      </c>
      <c r="BF144" s="111">
        <f>IF($U$144="snížená",$N$144,0)</f>
        <v>0</v>
      </c>
      <c r="BG144" s="111">
        <f>IF($U$144="zákl. přenesená",$N$144,0)</f>
        <v>0</v>
      </c>
      <c r="BH144" s="111">
        <f>IF($U$144="sníž. přenesená",$N$144,0)</f>
        <v>0</v>
      </c>
      <c r="BI144" s="111">
        <f>IF($U$144="nulová",$N$144,0)</f>
        <v>0</v>
      </c>
      <c r="BJ144" s="71" t="s">
        <v>8</v>
      </c>
      <c r="BK144" s="111">
        <f>ROUND($L$144*$K$144,0)</f>
        <v>0</v>
      </c>
    </row>
    <row r="145" spans="2:51" s="6" customFormat="1" ht="15.75" customHeight="1">
      <c r="B145" s="112"/>
      <c r="E145" s="113"/>
      <c r="F145" s="184" t="s">
        <v>103</v>
      </c>
      <c r="G145" s="185"/>
      <c r="H145" s="185"/>
      <c r="I145" s="185"/>
      <c r="K145" s="115">
        <v>34.568</v>
      </c>
      <c r="S145" s="112"/>
      <c r="T145" s="116"/>
      <c r="AA145" s="117"/>
      <c r="AT145" s="114" t="s">
        <v>156</v>
      </c>
      <c r="AU145" s="114" t="s">
        <v>74</v>
      </c>
      <c r="AV145" s="114" t="s">
        <v>74</v>
      </c>
      <c r="AW145" s="114" t="s">
        <v>117</v>
      </c>
      <c r="AX145" s="114" t="s">
        <v>8</v>
      </c>
      <c r="AY145" s="114" t="s">
        <v>149</v>
      </c>
    </row>
    <row r="146" spans="2:63" s="6" customFormat="1" ht="27" customHeight="1">
      <c r="B146" s="20"/>
      <c r="C146" s="102" t="s">
        <v>259</v>
      </c>
      <c r="D146" s="102" t="s">
        <v>150</v>
      </c>
      <c r="E146" s="103" t="s">
        <v>172</v>
      </c>
      <c r="F146" s="180" t="s">
        <v>173</v>
      </c>
      <c r="G146" s="181"/>
      <c r="H146" s="181"/>
      <c r="I146" s="181"/>
      <c r="J146" s="105" t="s">
        <v>153</v>
      </c>
      <c r="K146" s="106">
        <v>59.338</v>
      </c>
      <c r="L146" s="182"/>
      <c r="M146" s="181"/>
      <c r="N146" s="183">
        <f>ROUND($L$146*$K$146,0)</f>
        <v>0</v>
      </c>
      <c r="O146" s="181"/>
      <c r="P146" s="181"/>
      <c r="Q146" s="181"/>
      <c r="R146" s="104"/>
      <c r="S146" s="20"/>
      <c r="T146" s="107"/>
      <c r="U146" s="108" t="s">
        <v>35</v>
      </c>
      <c r="X146" s="109">
        <v>0.0870625</v>
      </c>
      <c r="Y146" s="109">
        <f>$X$146*$K$146</f>
        <v>5.1661146250000005</v>
      </c>
      <c r="Z146" s="109">
        <v>0</v>
      </c>
      <c r="AA146" s="110">
        <f>$Z$146*$K$146</f>
        <v>0</v>
      </c>
      <c r="AR146" s="71" t="s">
        <v>80</v>
      </c>
      <c r="AT146" s="71" t="s">
        <v>150</v>
      </c>
      <c r="AU146" s="71" t="s">
        <v>74</v>
      </c>
      <c r="AY146" s="6" t="s">
        <v>149</v>
      </c>
      <c r="BE146" s="111">
        <f>IF($U$146="základní",$N$146,0)</f>
        <v>0</v>
      </c>
      <c r="BF146" s="111">
        <f>IF($U$146="snížená",$N$146,0)</f>
        <v>0</v>
      </c>
      <c r="BG146" s="111">
        <f>IF($U$146="zákl. přenesená",$N$146,0)</f>
        <v>0</v>
      </c>
      <c r="BH146" s="111">
        <f>IF($U$146="sníž. přenesená",$N$146,0)</f>
        <v>0</v>
      </c>
      <c r="BI146" s="111">
        <f>IF($U$146="nulová",$N$146,0)</f>
        <v>0</v>
      </c>
      <c r="BJ146" s="71" t="s">
        <v>8</v>
      </c>
      <c r="BK146" s="111">
        <f>ROUND($L$146*$K$146,0)</f>
        <v>0</v>
      </c>
    </row>
    <row r="147" spans="2:51" s="6" customFormat="1" ht="15.75" customHeight="1">
      <c r="B147" s="112"/>
      <c r="E147" s="113"/>
      <c r="F147" s="184" t="s">
        <v>106</v>
      </c>
      <c r="G147" s="185"/>
      <c r="H147" s="185"/>
      <c r="I147" s="185"/>
      <c r="K147" s="115">
        <v>59.338</v>
      </c>
      <c r="S147" s="112"/>
      <c r="T147" s="116"/>
      <c r="AA147" s="117"/>
      <c r="AT147" s="114" t="s">
        <v>156</v>
      </c>
      <c r="AU147" s="114" t="s">
        <v>74</v>
      </c>
      <c r="AV147" s="114" t="s">
        <v>74</v>
      </c>
      <c r="AW147" s="114" t="s">
        <v>117</v>
      </c>
      <c r="AX147" s="114" t="s">
        <v>8</v>
      </c>
      <c r="AY147" s="114" t="s">
        <v>149</v>
      </c>
    </row>
    <row r="148" spans="2:63" s="6" customFormat="1" ht="27" customHeight="1">
      <c r="B148" s="20"/>
      <c r="C148" s="102" t="s">
        <v>264</v>
      </c>
      <c r="D148" s="102" t="s">
        <v>150</v>
      </c>
      <c r="E148" s="103" t="s">
        <v>175</v>
      </c>
      <c r="F148" s="180" t="s">
        <v>176</v>
      </c>
      <c r="G148" s="181"/>
      <c r="H148" s="181"/>
      <c r="I148" s="181"/>
      <c r="J148" s="105" t="s">
        <v>153</v>
      </c>
      <c r="K148" s="106">
        <v>36.42</v>
      </c>
      <c r="L148" s="182"/>
      <c r="M148" s="181"/>
      <c r="N148" s="183">
        <f>ROUND($L$148*$K$148,0)</f>
        <v>0</v>
      </c>
      <c r="O148" s="181"/>
      <c r="P148" s="181"/>
      <c r="Q148" s="181"/>
      <c r="R148" s="104"/>
      <c r="S148" s="20"/>
      <c r="T148" s="107"/>
      <c r="U148" s="108" t="s">
        <v>35</v>
      </c>
      <c r="X148" s="109">
        <v>0.0870625</v>
      </c>
      <c r="Y148" s="109">
        <f>$X$148*$K$148</f>
        <v>3.17081625</v>
      </c>
      <c r="Z148" s="109">
        <v>0</v>
      </c>
      <c r="AA148" s="110">
        <f>$Z$148*$K$148</f>
        <v>0</v>
      </c>
      <c r="AR148" s="71" t="s">
        <v>80</v>
      </c>
      <c r="AT148" s="71" t="s">
        <v>150</v>
      </c>
      <c r="AU148" s="71" t="s">
        <v>74</v>
      </c>
      <c r="AY148" s="6" t="s">
        <v>149</v>
      </c>
      <c r="BE148" s="111">
        <f>IF($U$148="základní",$N$148,0)</f>
        <v>0</v>
      </c>
      <c r="BF148" s="111">
        <f>IF($U$148="snížená",$N$148,0)</f>
        <v>0</v>
      </c>
      <c r="BG148" s="111">
        <f>IF($U$148="zákl. přenesená",$N$148,0)</f>
        <v>0</v>
      </c>
      <c r="BH148" s="111">
        <f>IF($U$148="sníž. přenesená",$N$148,0)</f>
        <v>0</v>
      </c>
      <c r="BI148" s="111">
        <f>IF($U$148="nulová",$N$148,0)</f>
        <v>0</v>
      </c>
      <c r="BJ148" s="71" t="s">
        <v>8</v>
      </c>
      <c r="BK148" s="111">
        <f>ROUND($L$148*$K$148,0)</f>
        <v>0</v>
      </c>
    </row>
    <row r="149" spans="2:51" s="6" customFormat="1" ht="15.75" customHeight="1">
      <c r="B149" s="112"/>
      <c r="E149" s="113"/>
      <c r="F149" s="184" t="s">
        <v>110</v>
      </c>
      <c r="G149" s="185"/>
      <c r="H149" s="185"/>
      <c r="I149" s="185"/>
      <c r="K149" s="115">
        <v>36.42</v>
      </c>
      <c r="S149" s="112"/>
      <c r="T149" s="116"/>
      <c r="AA149" s="117"/>
      <c r="AT149" s="114" t="s">
        <v>156</v>
      </c>
      <c r="AU149" s="114" t="s">
        <v>74</v>
      </c>
      <c r="AV149" s="114" t="s">
        <v>74</v>
      </c>
      <c r="AW149" s="114" t="s">
        <v>117</v>
      </c>
      <c r="AX149" s="114" t="s">
        <v>8</v>
      </c>
      <c r="AY149" s="114" t="s">
        <v>149</v>
      </c>
    </row>
    <row r="150" spans="2:63" s="6" customFormat="1" ht="27" customHeight="1">
      <c r="B150" s="20"/>
      <c r="C150" s="102" t="s">
        <v>268</v>
      </c>
      <c r="D150" s="102" t="s">
        <v>150</v>
      </c>
      <c r="E150" s="103" t="s">
        <v>178</v>
      </c>
      <c r="F150" s="180" t="s">
        <v>179</v>
      </c>
      <c r="G150" s="181"/>
      <c r="H150" s="181"/>
      <c r="I150" s="181"/>
      <c r="J150" s="105" t="s">
        <v>153</v>
      </c>
      <c r="K150" s="106">
        <v>191.17</v>
      </c>
      <c r="L150" s="182"/>
      <c r="M150" s="181"/>
      <c r="N150" s="183">
        <f>ROUND($L$150*$K$150,0)</f>
        <v>0</v>
      </c>
      <c r="O150" s="181"/>
      <c r="P150" s="181"/>
      <c r="Q150" s="181"/>
      <c r="R150" s="104" t="s">
        <v>154</v>
      </c>
      <c r="S150" s="20"/>
      <c r="T150" s="107"/>
      <c r="U150" s="108" t="s">
        <v>35</v>
      </c>
      <c r="X150" s="109">
        <v>0.0006</v>
      </c>
      <c r="Y150" s="109">
        <f>$X$150*$K$150</f>
        <v>0.11470199999999998</v>
      </c>
      <c r="Z150" s="109">
        <v>0</v>
      </c>
      <c r="AA150" s="110">
        <f>$Z$150*$K$150</f>
        <v>0</v>
      </c>
      <c r="AR150" s="71" t="s">
        <v>80</v>
      </c>
      <c r="AT150" s="71" t="s">
        <v>150</v>
      </c>
      <c r="AU150" s="71" t="s">
        <v>74</v>
      </c>
      <c r="AY150" s="6" t="s">
        <v>149</v>
      </c>
      <c r="BE150" s="111">
        <f>IF($U$150="základní",$N$150,0)</f>
        <v>0</v>
      </c>
      <c r="BF150" s="111">
        <f>IF($U$150="snížená",$N$150,0)</f>
        <v>0</v>
      </c>
      <c r="BG150" s="111">
        <f>IF($U$150="zákl. přenesená",$N$150,0)</f>
        <v>0</v>
      </c>
      <c r="BH150" s="111">
        <f>IF($U$150="sníž. přenesená",$N$150,0)</f>
        <v>0</v>
      </c>
      <c r="BI150" s="111">
        <f>IF($U$150="nulová",$N$150,0)</f>
        <v>0</v>
      </c>
      <c r="BJ150" s="71" t="s">
        <v>8</v>
      </c>
      <c r="BK150" s="111">
        <f>ROUND($L$150*$K$150,0)</f>
        <v>0</v>
      </c>
    </row>
    <row r="151" spans="2:51" s="6" customFormat="1" ht="15.75" customHeight="1">
      <c r="B151" s="112"/>
      <c r="E151" s="113"/>
      <c r="F151" s="184" t="s">
        <v>95</v>
      </c>
      <c r="G151" s="185"/>
      <c r="H151" s="185"/>
      <c r="I151" s="185"/>
      <c r="K151" s="115">
        <v>17.128</v>
      </c>
      <c r="S151" s="112"/>
      <c r="T151" s="116"/>
      <c r="AA151" s="117"/>
      <c r="AT151" s="114" t="s">
        <v>156</v>
      </c>
      <c r="AU151" s="114" t="s">
        <v>74</v>
      </c>
      <c r="AV151" s="114" t="s">
        <v>74</v>
      </c>
      <c r="AW151" s="114" t="s">
        <v>117</v>
      </c>
      <c r="AX151" s="114" t="s">
        <v>65</v>
      </c>
      <c r="AY151" s="114" t="s">
        <v>149</v>
      </c>
    </row>
    <row r="152" spans="2:51" s="6" customFormat="1" ht="15.75" customHeight="1">
      <c r="B152" s="112"/>
      <c r="E152" s="114"/>
      <c r="F152" s="184" t="s">
        <v>98</v>
      </c>
      <c r="G152" s="185"/>
      <c r="H152" s="185"/>
      <c r="I152" s="185"/>
      <c r="K152" s="115">
        <v>43.716</v>
      </c>
      <c r="S152" s="112"/>
      <c r="T152" s="116"/>
      <c r="AA152" s="117"/>
      <c r="AT152" s="114" t="s">
        <v>156</v>
      </c>
      <c r="AU152" s="114" t="s">
        <v>74</v>
      </c>
      <c r="AV152" s="114" t="s">
        <v>74</v>
      </c>
      <c r="AW152" s="114" t="s">
        <v>117</v>
      </c>
      <c r="AX152" s="114" t="s">
        <v>65</v>
      </c>
      <c r="AY152" s="114" t="s">
        <v>149</v>
      </c>
    </row>
    <row r="153" spans="2:51" s="6" customFormat="1" ht="15.75" customHeight="1">
      <c r="B153" s="112"/>
      <c r="E153" s="114"/>
      <c r="F153" s="184" t="s">
        <v>103</v>
      </c>
      <c r="G153" s="185"/>
      <c r="H153" s="185"/>
      <c r="I153" s="185"/>
      <c r="K153" s="115">
        <v>34.568</v>
      </c>
      <c r="S153" s="112"/>
      <c r="T153" s="116"/>
      <c r="AA153" s="117"/>
      <c r="AT153" s="114" t="s">
        <v>156</v>
      </c>
      <c r="AU153" s="114" t="s">
        <v>74</v>
      </c>
      <c r="AV153" s="114" t="s">
        <v>74</v>
      </c>
      <c r="AW153" s="114" t="s">
        <v>117</v>
      </c>
      <c r="AX153" s="114" t="s">
        <v>65</v>
      </c>
      <c r="AY153" s="114" t="s">
        <v>149</v>
      </c>
    </row>
    <row r="154" spans="2:51" s="6" customFormat="1" ht="15.75" customHeight="1">
      <c r="B154" s="112"/>
      <c r="E154" s="114"/>
      <c r="F154" s="184" t="s">
        <v>106</v>
      </c>
      <c r="G154" s="185"/>
      <c r="H154" s="185"/>
      <c r="I154" s="185"/>
      <c r="K154" s="115">
        <v>59.338</v>
      </c>
      <c r="S154" s="112"/>
      <c r="T154" s="116"/>
      <c r="AA154" s="117"/>
      <c r="AT154" s="114" t="s">
        <v>156</v>
      </c>
      <c r="AU154" s="114" t="s">
        <v>74</v>
      </c>
      <c r="AV154" s="114" t="s">
        <v>74</v>
      </c>
      <c r="AW154" s="114" t="s">
        <v>117</v>
      </c>
      <c r="AX154" s="114" t="s">
        <v>65</v>
      </c>
      <c r="AY154" s="114" t="s">
        <v>149</v>
      </c>
    </row>
    <row r="155" spans="2:51" s="6" customFormat="1" ht="15.75" customHeight="1">
      <c r="B155" s="112"/>
      <c r="E155" s="114"/>
      <c r="F155" s="184" t="s">
        <v>110</v>
      </c>
      <c r="G155" s="185"/>
      <c r="H155" s="185"/>
      <c r="I155" s="185"/>
      <c r="K155" s="115">
        <v>36.42</v>
      </c>
      <c r="S155" s="112"/>
      <c r="T155" s="116"/>
      <c r="AA155" s="117"/>
      <c r="AT155" s="114" t="s">
        <v>156</v>
      </c>
      <c r="AU155" s="114" t="s">
        <v>74</v>
      </c>
      <c r="AV155" s="114" t="s">
        <v>74</v>
      </c>
      <c r="AW155" s="114" t="s">
        <v>117</v>
      </c>
      <c r="AX155" s="114" t="s">
        <v>65</v>
      </c>
      <c r="AY155" s="114" t="s">
        <v>149</v>
      </c>
    </row>
    <row r="156" spans="2:51" s="6" customFormat="1" ht="15.75" customHeight="1">
      <c r="B156" s="118"/>
      <c r="E156" s="119"/>
      <c r="F156" s="186" t="s">
        <v>157</v>
      </c>
      <c r="G156" s="187"/>
      <c r="H156" s="187"/>
      <c r="I156" s="187"/>
      <c r="K156" s="120">
        <v>191.17</v>
      </c>
      <c r="S156" s="118"/>
      <c r="T156" s="121"/>
      <c r="AA156" s="122"/>
      <c r="AT156" s="119" t="s">
        <v>156</v>
      </c>
      <c r="AU156" s="119" t="s">
        <v>74</v>
      </c>
      <c r="AV156" s="119" t="s">
        <v>77</v>
      </c>
      <c r="AW156" s="119" t="s">
        <v>117</v>
      </c>
      <c r="AX156" s="119" t="s">
        <v>8</v>
      </c>
      <c r="AY156" s="119" t="s">
        <v>149</v>
      </c>
    </row>
    <row r="157" spans="2:63" s="6" customFormat="1" ht="27" customHeight="1">
      <c r="B157" s="20"/>
      <c r="C157" s="102" t="s">
        <v>271</v>
      </c>
      <c r="D157" s="102" t="s">
        <v>150</v>
      </c>
      <c r="E157" s="103" t="s">
        <v>181</v>
      </c>
      <c r="F157" s="180" t="s">
        <v>182</v>
      </c>
      <c r="G157" s="181"/>
      <c r="H157" s="181"/>
      <c r="I157" s="181"/>
      <c r="J157" s="105" t="s">
        <v>153</v>
      </c>
      <c r="K157" s="106">
        <v>13.098</v>
      </c>
      <c r="L157" s="182"/>
      <c r="M157" s="181"/>
      <c r="N157" s="183">
        <f>ROUND($L$157*$K$157,0)</f>
        <v>0</v>
      </c>
      <c r="O157" s="181"/>
      <c r="P157" s="181"/>
      <c r="Q157" s="181"/>
      <c r="R157" s="104"/>
      <c r="S157" s="20"/>
      <c r="T157" s="107"/>
      <c r="U157" s="108" t="s">
        <v>35</v>
      </c>
      <c r="X157" s="109">
        <v>0.0003</v>
      </c>
      <c r="Y157" s="109">
        <f>$X$157*$K$157</f>
        <v>0.0039293999999999996</v>
      </c>
      <c r="Z157" s="109">
        <v>0</v>
      </c>
      <c r="AA157" s="110">
        <f>$Z$157*$K$157</f>
        <v>0</v>
      </c>
      <c r="AR157" s="71" t="s">
        <v>80</v>
      </c>
      <c r="AT157" s="71" t="s">
        <v>150</v>
      </c>
      <c r="AU157" s="71" t="s">
        <v>74</v>
      </c>
      <c r="AY157" s="6" t="s">
        <v>149</v>
      </c>
      <c r="BE157" s="111">
        <f>IF($U$157="základní",$N$157,0)</f>
        <v>0</v>
      </c>
      <c r="BF157" s="111">
        <f>IF($U$157="snížená",$N$157,0)</f>
        <v>0</v>
      </c>
      <c r="BG157" s="111">
        <f>IF($U$157="zákl. přenesená",$N$157,0)</f>
        <v>0</v>
      </c>
      <c r="BH157" s="111">
        <f>IF($U$157="sníž. přenesená",$N$157,0)</f>
        <v>0</v>
      </c>
      <c r="BI157" s="111">
        <f>IF($U$157="nulová",$N$157,0)</f>
        <v>0</v>
      </c>
      <c r="BJ157" s="71" t="s">
        <v>8</v>
      </c>
      <c r="BK157" s="111">
        <f>ROUND($L$157*$K$157,0)</f>
        <v>0</v>
      </c>
    </row>
    <row r="158" spans="2:51" s="6" customFormat="1" ht="15.75" customHeight="1">
      <c r="B158" s="112"/>
      <c r="E158" s="113"/>
      <c r="F158" s="184" t="s">
        <v>84</v>
      </c>
      <c r="G158" s="185"/>
      <c r="H158" s="185"/>
      <c r="I158" s="185"/>
      <c r="K158" s="115">
        <v>13.098</v>
      </c>
      <c r="S158" s="112"/>
      <c r="T158" s="116"/>
      <c r="AA158" s="117"/>
      <c r="AT158" s="114" t="s">
        <v>156</v>
      </c>
      <c r="AU158" s="114" t="s">
        <v>74</v>
      </c>
      <c r="AV158" s="114" t="s">
        <v>74</v>
      </c>
      <c r="AW158" s="114" t="s">
        <v>117</v>
      </c>
      <c r="AX158" s="114" t="s">
        <v>8</v>
      </c>
      <c r="AY158" s="114" t="s">
        <v>149</v>
      </c>
    </row>
    <row r="159" spans="2:63" s="6" customFormat="1" ht="27" customHeight="1">
      <c r="B159" s="20"/>
      <c r="C159" s="102" t="s">
        <v>275</v>
      </c>
      <c r="D159" s="102" t="s">
        <v>150</v>
      </c>
      <c r="E159" s="103" t="s">
        <v>495</v>
      </c>
      <c r="F159" s="180" t="s">
        <v>496</v>
      </c>
      <c r="G159" s="181"/>
      <c r="H159" s="181"/>
      <c r="I159" s="181"/>
      <c r="J159" s="105" t="s">
        <v>241</v>
      </c>
      <c r="K159" s="106">
        <v>8.72</v>
      </c>
      <c r="L159" s="182"/>
      <c r="M159" s="181"/>
      <c r="N159" s="183">
        <f>ROUND($L$159*$K$159,0)</f>
        <v>0</v>
      </c>
      <c r="O159" s="181"/>
      <c r="P159" s="181"/>
      <c r="Q159" s="181"/>
      <c r="R159" s="104" t="s">
        <v>154</v>
      </c>
      <c r="S159" s="20"/>
      <c r="T159" s="107"/>
      <c r="U159" s="108" t="s">
        <v>35</v>
      </c>
      <c r="X159" s="109">
        <v>0.0005</v>
      </c>
      <c r="Y159" s="109">
        <f>$X$159*$K$159</f>
        <v>0.00436</v>
      </c>
      <c r="Z159" s="109">
        <v>0</v>
      </c>
      <c r="AA159" s="110">
        <f>$Z$159*$K$159</f>
        <v>0</v>
      </c>
      <c r="AR159" s="71" t="s">
        <v>80</v>
      </c>
      <c r="AT159" s="71" t="s">
        <v>150</v>
      </c>
      <c r="AU159" s="71" t="s">
        <v>74</v>
      </c>
      <c r="AY159" s="6" t="s">
        <v>149</v>
      </c>
      <c r="BE159" s="111">
        <f>IF($U$159="základní",$N$159,0)</f>
        <v>0</v>
      </c>
      <c r="BF159" s="111">
        <f>IF($U$159="snížená",$N$159,0)</f>
        <v>0</v>
      </c>
      <c r="BG159" s="111">
        <f>IF($U$159="zákl. přenesená",$N$159,0)</f>
        <v>0</v>
      </c>
      <c r="BH159" s="111">
        <f>IF($U$159="sníž. přenesená",$N$159,0)</f>
        <v>0</v>
      </c>
      <c r="BI159" s="111">
        <f>IF($U$159="nulová",$N$159,0)</f>
        <v>0</v>
      </c>
      <c r="BJ159" s="71" t="s">
        <v>8</v>
      </c>
      <c r="BK159" s="111">
        <f>ROUND($L$159*$K$159,0)</f>
        <v>0</v>
      </c>
    </row>
    <row r="160" spans="2:51" s="6" customFormat="1" ht="15.75" customHeight="1">
      <c r="B160" s="112"/>
      <c r="E160" s="113"/>
      <c r="F160" s="184" t="s">
        <v>497</v>
      </c>
      <c r="G160" s="185"/>
      <c r="H160" s="185"/>
      <c r="I160" s="185"/>
      <c r="K160" s="115">
        <v>8.72</v>
      </c>
      <c r="S160" s="112"/>
      <c r="T160" s="116"/>
      <c r="AA160" s="117"/>
      <c r="AT160" s="114" t="s">
        <v>156</v>
      </c>
      <c r="AU160" s="114" t="s">
        <v>74</v>
      </c>
      <c r="AV160" s="114" t="s">
        <v>74</v>
      </c>
      <c r="AW160" s="114" t="s">
        <v>117</v>
      </c>
      <c r="AX160" s="114" t="s">
        <v>8</v>
      </c>
      <c r="AY160" s="114" t="s">
        <v>149</v>
      </c>
    </row>
    <row r="161" spans="2:63" s="6" customFormat="1" ht="15.75" customHeight="1">
      <c r="B161" s="20"/>
      <c r="C161" s="131" t="s">
        <v>278</v>
      </c>
      <c r="D161" s="131" t="s">
        <v>296</v>
      </c>
      <c r="E161" s="129" t="s">
        <v>498</v>
      </c>
      <c r="F161" s="190" t="s">
        <v>499</v>
      </c>
      <c r="G161" s="191"/>
      <c r="H161" s="191"/>
      <c r="I161" s="191"/>
      <c r="J161" s="128" t="s">
        <v>241</v>
      </c>
      <c r="K161" s="130">
        <v>10</v>
      </c>
      <c r="L161" s="192"/>
      <c r="M161" s="191"/>
      <c r="N161" s="193">
        <f>ROUND($L$161*$K$161,0)</f>
        <v>0</v>
      </c>
      <c r="O161" s="181"/>
      <c r="P161" s="181"/>
      <c r="Q161" s="181"/>
      <c r="R161" s="104"/>
      <c r="S161" s="20"/>
      <c r="T161" s="107"/>
      <c r="U161" s="108" t="s">
        <v>35</v>
      </c>
      <c r="X161" s="109">
        <v>0.0001</v>
      </c>
      <c r="Y161" s="109">
        <f>$X$161*$K$161</f>
        <v>0.001</v>
      </c>
      <c r="Z161" s="109">
        <v>0</v>
      </c>
      <c r="AA161" s="110">
        <f>$Z$161*$K$161</f>
        <v>0</v>
      </c>
      <c r="AR161" s="71" t="s">
        <v>177</v>
      </c>
      <c r="AT161" s="71" t="s">
        <v>296</v>
      </c>
      <c r="AU161" s="71" t="s">
        <v>74</v>
      </c>
      <c r="AY161" s="6" t="s">
        <v>149</v>
      </c>
      <c r="BE161" s="111">
        <f>IF($U$161="základní",$N$161,0)</f>
        <v>0</v>
      </c>
      <c r="BF161" s="111">
        <f>IF($U$161="snížená",$N$161,0)</f>
        <v>0</v>
      </c>
      <c r="BG161" s="111">
        <f>IF($U$161="zákl. přenesená",$N$161,0)</f>
        <v>0</v>
      </c>
      <c r="BH161" s="111">
        <f>IF($U$161="sníž. přenesená",$N$161,0)</f>
        <v>0</v>
      </c>
      <c r="BI161" s="111">
        <f>IF($U$161="nulová",$N$161,0)</f>
        <v>0</v>
      </c>
      <c r="BJ161" s="71" t="s">
        <v>8</v>
      </c>
      <c r="BK161" s="111">
        <f>ROUND($L$161*$K$161,0)</f>
        <v>0</v>
      </c>
    </row>
    <row r="162" spans="2:51" s="6" customFormat="1" ht="15.75" customHeight="1">
      <c r="B162" s="112"/>
      <c r="E162" s="113"/>
      <c r="F162" s="184" t="s">
        <v>500</v>
      </c>
      <c r="G162" s="185"/>
      <c r="H162" s="185"/>
      <c r="I162" s="185"/>
      <c r="K162" s="115">
        <v>10</v>
      </c>
      <c r="S162" s="112"/>
      <c r="T162" s="116"/>
      <c r="AA162" s="117"/>
      <c r="AT162" s="114" t="s">
        <v>156</v>
      </c>
      <c r="AU162" s="114" t="s">
        <v>74</v>
      </c>
      <c r="AV162" s="114" t="s">
        <v>74</v>
      </c>
      <c r="AW162" s="114" t="s">
        <v>117</v>
      </c>
      <c r="AX162" s="114" t="s">
        <v>8</v>
      </c>
      <c r="AY162" s="114" t="s">
        <v>149</v>
      </c>
    </row>
    <row r="163" spans="2:63" s="6" customFormat="1" ht="27" customHeight="1">
      <c r="B163" s="20"/>
      <c r="C163" s="102" t="s">
        <v>281</v>
      </c>
      <c r="D163" s="102" t="s">
        <v>150</v>
      </c>
      <c r="E163" s="103" t="s">
        <v>183</v>
      </c>
      <c r="F163" s="180" t="s">
        <v>184</v>
      </c>
      <c r="G163" s="181"/>
      <c r="H163" s="181"/>
      <c r="I163" s="181"/>
      <c r="J163" s="105" t="s">
        <v>153</v>
      </c>
      <c r="K163" s="106">
        <v>17.128</v>
      </c>
      <c r="L163" s="182"/>
      <c r="M163" s="181"/>
      <c r="N163" s="183">
        <f>ROUND($L$163*$K$163,0)</f>
        <v>0</v>
      </c>
      <c r="O163" s="181"/>
      <c r="P163" s="181"/>
      <c r="Q163" s="181"/>
      <c r="R163" s="104"/>
      <c r="S163" s="20"/>
      <c r="T163" s="107"/>
      <c r="U163" s="108" t="s">
        <v>35</v>
      </c>
      <c r="X163" s="109">
        <v>0.0425</v>
      </c>
      <c r="Y163" s="109">
        <f>$X$163*$K$163</f>
        <v>0.72794</v>
      </c>
      <c r="Z163" s="109">
        <v>0</v>
      </c>
      <c r="AA163" s="110">
        <f>$Z$163*$K$163</f>
        <v>0</v>
      </c>
      <c r="AR163" s="71" t="s">
        <v>80</v>
      </c>
      <c r="AT163" s="71" t="s">
        <v>150</v>
      </c>
      <c r="AU163" s="71" t="s">
        <v>74</v>
      </c>
      <c r="AY163" s="6" t="s">
        <v>149</v>
      </c>
      <c r="BE163" s="111">
        <f>IF($U$163="základní",$N$163,0)</f>
        <v>0</v>
      </c>
      <c r="BF163" s="111">
        <f>IF($U$163="snížená",$N$163,0)</f>
        <v>0</v>
      </c>
      <c r="BG163" s="111">
        <f>IF($U$163="zákl. přenesená",$N$163,0)</f>
        <v>0</v>
      </c>
      <c r="BH163" s="111">
        <f>IF($U$163="sníž. přenesená",$N$163,0)</f>
        <v>0</v>
      </c>
      <c r="BI163" s="111">
        <f>IF($U$163="nulová",$N$163,0)</f>
        <v>0</v>
      </c>
      <c r="BJ163" s="71" t="s">
        <v>8</v>
      </c>
      <c r="BK163" s="111">
        <f>ROUND($L$163*$K$163,0)</f>
        <v>0</v>
      </c>
    </row>
    <row r="164" spans="2:51" s="6" customFormat="1" ht="15.75" customHeight="1">
      <c r="B164" s="112"/>
      <c r="E164" s="113"/>
      <c r="F164" s="184" t="s">
        <v>95</v>
      </c>
      <c r="G164" s="185"/>
      <c r="H164" s="185"/>
      <c r="I164" s="185"/>
      <c r="K164" s="115">
        <v>17.128</v>
      </c>
      <c r="S164" s="112"/>
      <c r="T164" s="116"/>
      <c r="AA164" s="117"/>
      <c r="AT164" s="114" t="s">
        <v>156</v>
      </c>
      <c r="AU164" s="114" t="s">
        <v>74</v>
      </c>
      <c r="AV164" s="114" t="s">
        <v>74</v>
      </c>
      <c r="AW164" s="114" t="s">
        <v>117</v>
      </c>
      <c r="AX164" s="114" t="s">
        <v>8</v>
      </c>
      <c r="AY164" s="114" t="s">
        <v>149</v>
      </c>
    </row>
    <row r="165" spans="2:63" s="6" customFormat="1" ht="27" customHeight="1">
      <c r="B165" s="20"/>
      <c r="C165" s="102" t="s">
        <v>284</v>
      </c>
      <c r="D165" s="102" t="s">
        <v>150</v>
      </c>
      <c r="E165" s="103" t="s">
        <v>186</v>
      </c>
      <c r="F165" s="180" t="s">
        <v>187</v>
      </c>
      <c r="G165" s="181"/>
      <c r="H165" s="181"/>
      <c r="I165" s="181"/>
      <c r="J165" s="105" t="s">
        <v>153</v>
      </c>
      <c r="K165" s="106">
        <v>25.302</v>
      </c>
      <c r="L165" s="182"/>
      <c r="M165" s="181"/>
      <c r="N165" s="183">
        <f>ROUND($L$165*$K$165,0)</f>
        <v>0</v>
      </c>
      <c r="O165" s="181"/>
      <c r="P165" s="181"/>
      <c r="Q165" s="181"/>
      <c r="R165" s="104" t="s">
        <v>154</v>
      </c>
      <c r="S165" s="20"/>
      <c r="T165" s="107"/>
      <c r="U165" s="108" t="s">
        <v>35</v>
      </c>
      <c r="X165" s="109">
        <v>0.00012648</v>
      </c>
      <c r="Y165" s="109">
        <f>$X$165*$K$165</f>
        <v>0.00320019696</v>
      </c>
      <c r="Z165" s="109">
        <v>0</v>
      </c>
      <c r="AA165" s="110">
        <f>$Z$165*$K$165</f>
        <v>0</v>
      </c>
      <c r="AR165" s="71" t="s">
        <v>80</v>
      </c>
      <c r="AT165" s="71" t="s">
        <v>150</v>
      </c>
      <c r="AU165" s="71" t="s">
        <v>74</v>
      </c>
      <c r="AY165" s="6" t="s">
        <v>149</v>
      </c>
      <c r="BE165" s="111">
        <f>IF($U$165="základní",$N$165,0)</f>
        <v>0</v>
      </c>
      <c r="BF165" s="111">
        <f>IF($U$165="snížená",$N$165,0)</f>
        <v>0</v>
      </c>
      <c r="BG165" s="111">
        <f>IF($U$165="zákl. přenesená",$N$165,0)</f>
        <v>0</v>
      </c>
      <c r="BH165" s="111">
        <f>IF($U$165="sníž. přenesená",$N$165,0)</f>
        <v>0</v>
      </c>
      <c r="BI165" s="111">
        <f>IF($U$165="nulová",$N$165,0)</f>
        <v>0</v>
      </c>
      <c r="BJ165" s="71" t="s">
        <v>8</v>
      </c>
      <c r="BK165" s="111">
        <f>ROUND($L$165*$K$165,0)</f>
        <v>0</v>
      </c>
    </row>
    <row r="166" spans="2:51" s="6" customFormat="1" ht="15.75" customHeight="1">
      <c r="B166" s="112"/>
      <c r="E166" s="113"/>
      <c r="F166" s="184" t="s">
        <v>501</v>
      </c>
      <c r="G166" s="185"/>
      <c r="H166" s="185"/>
      <c r="I166" s="185"/>
      <c r="K166" s="115">
        <v>3.522</v>
      </c>
      <c r="S166" s="112"/>
      <c r="T166" s="116"/>
      <c r="AA166" s="117"/>
      <c r="AT166" s="114" t="s">
        <v>156</v>
      </c>
      <c r="AU166" s="114" t="s">
        <v>74</v>
      </c>
      <c r="AV166" s="114" t="s">
        <v>74</v>
      </c>
      <c r="AW166" s="114" t="s">
        <v>117</v>
      </c>
      <c r="AX166" s="114" t="s">
        <v>65</v>
      </c>
      <c r="AY166" s="114" t="s">
        <v>149</v>
      </c>
    </row>
    <row r="167" spans="2:51" s="6" customFormat="1" ht="15.75" customHeight="1">
      <c r="B167" s="112"/>
      <c r="E167" s="114"/>
      <c r="F167" s="184" t="s">
        <v>502</v>
      </c>
      <c r="G167" s="185"/>
      <c r="H167" s="185"/>
      <c r="I167" s="185"/>
      <c r="K167" s="115">
        <v>21.78</v>
      </c>
      <c r="S167" s="112"/>
      <c r="T167" s="116"/>
      <c r="AA167" s="117"/>
      <c r="AT167" s="114" t="s">
        <v>156</v>
      </c>
      <c r="AU167" s="114" t="s">
        <v>74</v>
      </c>
      <c r="AV167" s="114" t="s">
        <v>74</v>
      </c>
      <c r="AW167" s="114" t="s">
        <v>117</v>
      </c>
      <c r="AX167" s="114" t="s">
        <v>65</v>
      </c>
      <c r="AY167" s="114" t="s">
        <v>149</v>
      </c>
    </row>
    <row r="168" spans="2:51" s="6" customFormat="1" ht="15.75" customHeight="1">
      <c r="B168" s="118"/>
      <c r="E168" s="119"/>
      <c r="F168" s="186" t="s">
        <v>157</v>
      </c>
      <c r="G168" s="187"/>
      <c r="H168" s="187"/>
      <c r="I168" s="187"/>
      <c r="K168" s="120">
        <v>25.302</v>
      </c>
      <c r="S168" s="118"/>
      <c r="T168" s="121"/>
      <c r="AA168" s="122"/>
      <c r="AT168" s="119" t="s">
        <v>156</v>
      </c>
      <c r="AU168" s="119" t="s">
        <v>74</v>
      </c>
      <c r="AV168" s="119" t="s">
        <v>77</v>
      </c>
      <c r="AW168" s="119" t="s">
        <v>117</v>
      </c>
      <c r="AX168" s="119" t="s">
        <v>8</v>
      </c>
      <c r="AY168" s="119" t="s">
        <v>149</v>
      </c>
    </row>
    <row r="169" spans="2:63" s="6" customFormat="1" ht="15.75" customHeight="1">
      <c r="B169" s="20"/>
      <c r="C169" s="102" t="s">
        <v>287</v>
      </c>
      <c r="D169" s="102" t="s">
        <v>150</v>
      </c>
      <c r="E169" s="103" t="s">
        <v>191</v>
      </c>
      <c r="F169" s="180" t="s">
        <v>192</v>
      </c>
      <c r="G169" s="181"/>
      <c r="H169" s="181"/>
      <c r="I169" s="181"/>
      <c r="J169" s="105" t="s">
        <v>153</v>
      </c>
      <c r="K169" s="106">
        <v>191.17</v>
      </c>
      <c r="L169" s="182"/>
      <c r="M169" s="181"/>
      <c r="N169" s="183">
        <f>ROUND($L$169*$K$169,0)</f>
        <v>0</v>
      </c>
      <c r="O169" s="181"/>
      <c r="P169" s="181"/>
      <c r="Q169" s="181"/>
      <c r="R169" s="104" t="s">
        <v>154</v>
      </c>
      <c r="S169" s="20"/>
      <c r="T169" s="107"/>
      <c r="U169" s="108" t="s">
        <v>35</v>
      </c>
      <c r="X169" s="109">
        <v>0</v>
      </c>
      <c r="Y169" s="109">
        <f>$X$169*$K$169</f>
        <v>0</v>
      </c>
      <c r="Z169" s="109">
        <v>0.024</v>
      </c>
      <c r="AA169" s="110">
        <f>$Z$169*$K$169</f>
        <v>4.58808</v>
      </c>
      <c r="AR169" s="71" t="s">
        <v>80</v>
      </c>
      <c r="AT169" s="71" t="s">
        <v>150</v>
      </c>
      <c r="AU169" s="71" t="s">
        <v>74</v>
      </c>
      <c r="AY169" s="6" t="s">
        <v>149</v>
      </c>
      <c r="BE169" s="111">
        <f>IF($U$169="základní",$N$169,0)</f>
        <v>0</v>
      </c>
      <c r="BF169" s="111">
        <f>IF($U$169="snížená",$N$169,0)</f>
        <v>0</v>
      </c>
      <c r="BG169" s="111">
        <f>IF($U$169="zákl. přenesená",$N$169,0)</f>
        <v>0</v>
      </c>
      <c r="BH169" s="111">
        <f>IF($U$169="sníž. přenesená",$N$169,0)</f>
        <v>0</v>
      </c>
      <c r="BI169" s="111">
        <f>IF($U$169="nulová",$N$169,0)</f>
        <v>0</v>
      </c>
      <c r="BJ169" s="71" t="s">
        <v>8</v>
      </c>
      <c r="BK169" s="111">
        <f>ROUND($L$169*$K$169,0)</f>
        <v>0</v>
      </c>
    </row>
    <row r="170" spans="2:51" s="6" customFormat="1" ht="15.75" customHeight="1">
      <c r="B170" s="112"/>
      <c r="E170" s="113"/>
      <c r="F170" s="184" t="s">
        <v>503</v>
      </c>
      <c r="G170" s="185"/>
      <c r="H170" s="185"/>
      <c r="I170" s="185"/>
      <c r="K170" s="115">
        <v>17.128</v>
      </c>
      <c r="S170" s="112"/>
      <c r="T170" s="116"/>
      <c r="AA170" s="117"/>
      <c r="AT170" s="114" t="s">
        <v>156</v>
      </c>
      <c r="AU170" s="114" t="s">
        <v>74</v>
      </c>
      <c r="AV170" s="114" t="s">
        <v>74</v>
      </c>
      <c r="AW170" s="114" t="s">
        <v>117</v>
      </c>
      <c r="AX170" s="114" t="s">
        <v>65</v>
      </c>
      <c r="AY170" s="114" t="s">
        <v>149</v>
      </c>
    </row>
    <row r="171" spans="2:51" s="6" customFormat="1" ht="15.75" customHeight="1">
      <c r="B171" s="118"/>
      <c r="E171" s="119" t="s">
        <v>95</v>
      </c>
      <c r="F171" s="186" t="s">
        <v>195</v>
      </c>
      <c r="G171" s="187"/>
      <c r="H171" s="187"/>
      <c r="I171" s="187"/>
      <c r="K171" s="120">
        <v>17.128</v>
      </c>
      <c r="S171" s="118"/>
      <c r="T171" s="121"/>
      <c r="AA171" s="122"/>
      <c r="AT171" s="119" t="s">
        <v>156</v>
      </c>
      <c r="AU171" s="119" t="s">
        <v>74</v>
      </c>
      <c r="AV171" s="119" t="s">
        <v>77</v>
      </c>
      <c r="AW171" s="119" t="s">
        <v>117</v>
      </c>
      <c r="AX171" s="119" t="s">
        <v>65</v>
      </c>
      <c r="AY171" s="119" t="s">
        <v>149</v>
      </c>
    </row>
    <row r="172" spans="2:51" s="6" customFormat="1" ht="15.75" customHeight="1">
      <c r="B172" s="112"/>
      <c r="E172" s="114"/>
      <c r="F172" s="184" t="s">
        <v>504</v>
      </c>
      <c r="G172" s="185"/>
      <c r="H172" s="185"/>
      <c r="I172" s="185"/>
      <c r="K172" s="115">
        <v>55.816</v>
      </c>
      <c r="S172" s="112"/>
      <c r="T172" s="116"/>
      <c r="AA172" s="117"/>
      <c r="AT172" s="114" t="s">
        <v>156</v>
      </c>
      <c r="AU172" s="114" t="s">
        <v>74</v>
      </c>
      <c r="AV172" s="114" t="s">
        <v>74</v>
      </c>
      <c r="AW172" s="114" t="s">
        <v>117</v>
      </c>
      <c r="AX172" s="114" t="s">
        <v>65</v>
      </c>
      <c r="AY172" s="114" t="s">
        <v>149</v>
      </c>
    </row>
    <row r="173" spans="2:51" s="6" customFormat="1" ht="15.75" customHeight="1">
      <c r="B173" s="112"/>
      <c r="E173" s="114"/>
      <c r="F173" s="184" t="s">
        <v>505</v>
      </c>
      <c r="G173" s="185"/>
      <c r="H173" s="185"/>
      <c r="I173" s="185"/>
      <c r="K173" s="115">
        <v>-12.1</v>
      </c>
      <c r="S173" s="112"/>
      <c r="T173" s="116"/>
      <c r="AA173" s="117"/>
      <c r="AT173" s="114" t="s">
        <v>156</v>
      </c>
      <c r="AU173" s="114" t="s">
        <v>74</v>
      </c>
      <c r="AV173" s="114" t="s">
        <v>74</v>
      </c>
      <c r="AW173" s="114" t="s">
        <v>117</v>
      </c>
      <c r="AX173" s="114" t="s">
        <v>65</v>
      </c>
      <c r="AY173" s="114" t="s">
        <v>149</v>
      </c>
    </row>
    <row r="174" spans="2:51" s="6" customFormat="1" ht="15.75" customHeight="1">
      <c r="B174" s="118"/>
      <c r="E174" s="119" t="s">
        <v>98</v>
      </c>
      <c r="F174" s="186" t="s">
        <v>199</v>
      </c>
      <c r="G174" s="187"/>
      <c r="H174" s="187"/>
      <c r="I174" s="187"/>
      <c r="K174" s="120">
        <v>43.716</v>
      </c>
      <c r="S174" s="118"/>
      <c r="T174" s="121"/>
      <c r="AA174" s="122"/>
      <c r="AT174" s="119" t="s">
        <v>156</v>
      </c>
      <c r="AU174" s="119" t="s">
        <v>74</v>
      </c>
      <c r="AV174" s="119" t="s">
        <v>77</v>
      </c>
      <c r="AW174" s="119" t="s">
        <v>117</v>
      </c>
      <c r="AX174" s="119" t="s">
        <v>65</v>
      </c>
      <c r="AY174" s="119" t="s">
        <v>149</v>
      </c>
    </row>
    <row r="175" spans="2:51" s="6" customFormat="1" ht="15.75" customHeight="1">
      <c r="B175" s="112"/>
      <c r="E175" s="114"/>
      <c r="F175" s="184" t="s">
        <v>506</v>
      </c>
      <c r="G175" s="185"/>
      <c r="H175" s="185"/>
      <c r="I175" s="185"/>
      <c r="K175" s="115">
        <v>34.568</v>
      </c>
      <c r="S175" s="112"/>
      <c r="T175" s="116"/>
      <c r="AA175" s="117"/>
      <c r="AT175" s="114" t="s">
        <v>156</v>
      </c>
      <c r="AU175" s="114" t="s">
        <v>74</v>
      </c>
      <c r="AV175" s="114" t="s">
        <v>74</v>
      </c>
      <c r="AW175" s="114" t="s">
        <v>117</v>
      </c>
      <c r="AX175" s="114" t="s">
        <v>65</v>
      </c>
      <c r="AY175" s="114" t="s">
        <v>149</v>
      </c>
    </row>
    <row r="176" spans="2:51" s="6" customFormat="1" ht="15.75" customHeight="1">
      <c r="B176" s="118"/>
      <c r="E176" s="119" t="s">
        <v>103</v>
      </c>
      <c r="F176" s="186" t="s">
        <v>201</v>
      </c>
      <c r="G176" s="187"/>
      <c r="H176" s="187"/>
      <c r="I176" s="187"/>
      <c r="K176" s="120">
        <v>34.568</v>
      </c>
      <c r="S176" s="118"/>
      <c r="T176" s="121"/>
      <c r="AA176" s="122"/>
      <c r="AT176" s="119" t="s">
        <v>156</v>
      </c>
      <c r="AU176" s="119" t="s">
        <v>74</v>
      </c>
      <c r="AV176" s="119" t="s">
        <v>77</v>
      </c>
      <c r="AW176" s="119" t="s">
        <v>117</v>
      </c>
      <c r="AX176" s="119" t="s">
        <v>65</v>
      </c>
      <c r="AY176" s="119" t="s">
        <v>149</v>
      </c>
    </row>
    <row r="177" spans="2:51" s="6" customFormat="1" ht="15.75" customHeight="1">
      <c r="B177" s="112"/>
      <c r="E177" s="114"/>
      <c r="F177" s="184" t="s">
        <v>507</v>
      </c>
      <c r="G177" s="185"/>
      <c r="H177" s="185"/>
      <c r="I177" s="185"/>
      <c r="K177" s="115">
        <v>72.54</v>
      </c>
      <c r="S177" s="112"/>
      <c r="T177" s="116"/>
      <c r="AA177" s="117"/>
      <c r="AT177" s="114" t="s">
        <v>156</v>
      </c>
      <c r="AU177" s="114" t="s">
        <v>74</v>
      </c>
      <c r="AV177" s="114" t="s">
        <v>74</v>
      </c>
      <c r="AW177" s="114" t="s">
        <v>117</v>
      </c>
      <c r="AX177" s="114" t="s">
        <v>65</v>
      </c>
      <c r="AY177" s="114" t="s">
        <v>149</v>
      </c>
    </row>
    <row r="178" spans="2:51" s="6" customFormat="1" ht="15.75" customHeight="1">
      <c r="B178" s="112"/>
      <c r="E178" s="114"/>
      <c r="F178" s="184" t="s">
        <v>508</v>
      </c>
      <c r="G178" s="185"/>
      <c r="H178" s="185"/>
      <c r="I178" s="185"/>
      <c r="K178" s="115">
        <v>-3.522</v>
      </c>
      <c r="S178" s="112"/>
      <c r="T178" s="116"/>
      <c r="AA178" s="117"/>
      <c r="AT178" s="114" t="s">
        <v>156</v>
      </c>
      <c r="AU178" s="114" t="s">
        <v>74</v>
      </c>
      <c r="AV178" s="114" t="s">
        <v>74</v>
      </c>
      <c r="AW178" s="114" t="s">
        <v>117</v>
      </c>
      <c r="AX178" s="114" t="s">
        <v>65</v>
      </c>
      <c r="AY178" s="114" t="s">
        <v>149</v>
      </c>
    </row>
    <row r="179" spans="2:51" s="6" customFormat="1" ht="15.75" customHeight="1">
      <c r="B179" s="112"/>
      <c r="E179" s="114"/>
      <c r="F179" s="184" t="s">
        <v>203</v>
      </c>
      <c r="G179" s="185"/>
      <c r="H179" s="185"/>
      <c r="I179" s="185"/>
      <c r="K179" s="115">
        <v>-9.68</v>
      </c>
      <c r="S179" s="112"/>
      <c r="T179" s="116"/>
      <c r="AA179" s="117"/>
      <c r="AT179" s="114" t="s">
        <v>156</v>
      </c>
      <c r="AU179" s="114" t="s">
        <v>74</v>
      </c>
      <c r="AV179" s="114" t="s">
        <v>74</v>
      </c>
      <c r="AW179" s="114" t="s">
        <v>117</v>
      </c>
      <c r="AX179" s="114" t="s">
        <v>65</v>
      </c>
      <c r="AY179" s="114" t="s">
        <v>149</v>
      </c>
    </row>
    <row r="180" spans="2:51" s="6" customFormat="1" ht="15.75" customHeight="1">
      <c r="B180" s="118"/>
      <c r="E180" s="119" t="s">
        <v>106</v>
      </c>
      <c r="F180" s="186" t="s">
        <v>204</v>
      </c>
      <c r="G180" s="187"/>
      <c r="H180" s="187"/>
      <c r="I180" s="187"/>
      <c r="K180" s="120">
        <v>59.338</v>
      </c>
      <c r="S180" s="118"/>
      <c r="T180" s="121"/>
      <c r="AA180" s="122"/>
      <c r="AT180" s="119" t="s">
        <v>156</v>
      </c>
      <c r="AU180" s="119" t="s">
        <v>74</v>
      </c>
      <c r="AV180" s="119" t="s">
        <v>77</v>
      </c>
      <c r="AW180" s="119" t="s">
        <v>117</v>
      </c>
      <c r="AX180" s="119" t="s">
        <v>65</v>
      </c>
      <c r="AY180" s="119" t="s">
        <v>149</v>
      </c>
    </row>
    <row r="181" spans="2:51" s="6" customFormat="1" ht="15.75" customHeight="1">
      <c r="B181" s="112"/>
      <c r="E181" s="114"/>
      <c r="F181" s="184" t="s">
        <v>509</v>
      </c>
      <c r="G181" s="185"/>
      <c r="H181" s="185"/>
      <c r="I181" s="185"/>
      <c r="K181" s="115">
        <v>36.42</v>
      </c>
      <c r="S181" s="112"/>
      <c r="T181" s="116"/>
      <c r="AA181" s="117"/>
      <c r="AT181" s="114" t="s">
        <v>156</v>
      </c>
      <c r="AU181" s="114" t="s">
        <v>74</v>
      </c>
      <c r="AV181" s="114" t="s">
        <v>74</v>
      </c>
      <c r="AW181" s="114" t="s">
        <v>117</v>
      </c>
      <c r="AX181" s="114" t="s">
        <v>65</v>
      </c>
      <c r="AY181" s="114" t="s">
        <v>149</v>
      </c>
    </row>
    <row r="182" spans="2:51" s="6" customFormat="1" ht="15.75" customHeight="1">
      <c r="B182" s="118"/>
      <c r="E182" s="119" t="s">
        <v>110</v>
      </c>
      <c r="F182" s="186" t="s">
        <v>206</v>
      </c>
      <c r="G182" s="187"/>
      <c r="H182" s="187"/>
      <c r="I182" s="187"/>
      <c r="K182" s="120">
        <v>36.42</v>
      </c>
      <c r="S182" s="118"/>
      <c r="T182" s="121"/>
      <c r="AA182" s="122"/>
      <c r="AT182" s="119" t="s">
        <v>156</v>
      </c>
      <c r="AU182" s="119" t="s">
        <v>74</v>
      </c>
      <c r="AV182" s="119" t="s">
        <v>77</v>
      </c>
      <c r="AW182" s="119" t="s">
        <v>117</v>
      </c>
      <c r="AX182" s="119" t="s">
        <v>65</v>
      </c>
      <c r="AY182" s="119" t="s">
        <v>149</v>
      </c>
    </row>
    <row r="183" spans="2:51" s="6" customFormat="1" ht="15.75" customHeight="1">
      <c r="B183" s="123"/>
      <c r="E183" s="124"/>
      <c r="F183" s="188" t="s">
        <v>207</v>
      </c>
      <c r="G183" s="189"/>
      <c r="H183" s="189"/>
      <c r="I183" s="189"/>
      <c r="K183" s="125">
        <v>191.17</v>
      </c>
      <c r="S183" s="123"/>
      <c r="T183" s="126"/>
      <c r="AA183" s="127"/>
      <c r="AT183" s="124" t="s">
        <v>156</v>
      </c>
      <c r="AU183" s="124" t="s">
        <v>74</v>
      </c>
      <c r="AV183" s="124" t="s">
        <v>80</v>
      </c>
      <c r="AW183" s="124" t="s">
        <v>117</v>
      </c>
      <c r="AX183" s="124" t="s">
        <v>8</v>
      </c>
      <c r="AY183" s="124" t="s">
        <v>149</v>
      </c>
    </row>
    <row r="184" spans="2:63" s="6" customFormat="1" ht="27" customHeight="1">
      <c r="B184" s="20"/>
      <c r="C184" s="102" t="s">
        <v>510</v>
      </c>
      <c r="D184" s="102" t="s">
        <v>150</v>
      </c>
      <c r="E184" s="103" t="s">
        <v>209</v>
      </c>
      <c r="F184" s="180" t="s">
        <v>210</v>
      </c>
      <c r="G184" s="181"/>
      <c r="H184" s="181"/>
      <c r="I184" s="181"/>
      <c r="J184" s="105" t="s">
        <v>153</v>
      </c>
      <c r="K184" s="106">
        <v>133.82</v>
      </c>
      <c r="L184" s="182"/>
      <c r="M184" s="181"/>
      <c r="N184" s="183">
        <f>ROUND($L$184*$K$184,0)</f>
        <v>0</v>
      </c>
      <c r="O184" s="181"/>
      <c r="P184" s="181"/>
      <c r="Q184" s="181"/>
      <c r="R184" s="104"/>
      <c r="S184" s="20"/>
      <c r="T184" s="107"/>
      <c r="U184" s="108" t="s">
        <v>35</v>
      </c>
      <c r="X184" s="109">
        <v>0.003</v>
      </c>
      <c r="Y184" s="109">
        <f>$X$184*$K$184</f>
        <v>0.40146</v>
      </c>
      <c r="Z184" s="109">
        <v>0</v>
      </c>
      <c r="AA184" s="110">
        <f>$Z$184*$K$184</f>
        <v>0</v>
      </c>
      <c r="AR184" s="71" t="s">
        <v>80</v>
      </c>
      <c r="AT184" s="71" t="s">
        <v>150</v>
      </c>
      <c r="AU184" s="71" t="s">
        <v>74</v>
      </c>
      <c r="AY184" s="6" t="s">
        <v>149</v>
      </c>
      <c r="BE184" s="111">
        <f>IF($U$184="základní",$N$184,0)</f>
        <v>0</v>
      </c>
      <c r="BF184" s="111">
        <f>IF($U$184="snížená",$N$184,0)</f>
        <v>0</v>
      </c>
      <c r="BG184" s="111">
        <f>IF($U$184="zákl. přenesená",$N$184,0)</f>
        <v>0</v>
      </c>
      <c r="BH184" s="111">
        <f>IF($U$184="sníž. přenesená",$N$184,0)</f>
        <v>0</v>
      </c>
      <c r="BI184" s="111">
        <f>IF($U$184="nulová",$N$184,0)</f>
        <v>0</v>
      </c>
      <c r="BJ184" s="71" t="s">
        <v>8</v>
      </c>
      <c r="BK184" s="111">
        <f>ROUND($L$184*$K$184,0)</f>
        <v>0</v>
      </c>
    </row>
    <row r="185" spans="2:51" s="6" customFormat="1" ht="15.75" customHeight="1">
      <c r="B185" s="112"/>
      <c r="E185" s="113"/>
      <c r="F185" s="184" t="s">
        <v>511</v>
      </c>
      <c r="G185" s="185"/>
      <c r="H185" s="185"/>
      <c r="I185" s="185"/>
      <c r="K185" s="115">
        <v>11.99</v>
      </c>
      <c r="S185" s="112"/>
      <c r="T185" s="116"/>
      <c r="AA185" s="117"/>
      <c r="AT185" s="114" t="s">
        <v>156</v>
      </c>
      <c r="AU185" s="114" t="s">
        <v>74</v>
      </c>
      <c r="AV185" s="114" t="s">
        <v>74</v>
      </c>
      <c r="AW185" s="114" t="s">
        <v>117</v>
      </c>
      <c r="AX185" s="114" t="s">
        <v>65</v>
      </c>
      <c r="AY185" s="114" t="s">
        <v>149</v>
      </c>
    </row>
    <row r="186" spans="2:51" s="6" customFormat="1" ht="15.75" customHeight="1">
      <c r="B186" s="112"/>
      <c r="E186" s="114"/>
      <c r="F186" s="184" t="s">
        <v>512</v>
      </c>
      <c r="G186" s="185"/>
      <c r="H186" s="185"/>
      <c r="I186" s="185"/>
      <c r="K186" s="115">
        <v>30.601</v>
      </c>
      <c r="S186" s="112"/>
      <c r="T186" s="116"/>
      <c r="AA186" s="117"/>
      <c r="AT186" s="114" t="s">
        <v>156</v>
      </c>
      <c r="AU186" s="114" t="s">
        <v>74</v>
      </c>
      <c r="AV186" s="114" t="s">
        <v>74</v>
      </c>
      <c r="AW186" s="114" t="s">
        <v>117</v>
      </c>
      <c r="AX186" s="114" t="s">
        <v>65</v>
      </c>
      <c r="AY186" s="114" t="s">
        <v>149</v>
      </c>
    </row>
    <row r="187" spans="2:51" s="6" customFormat="1" ht="15.75" customHeight="1">
      <c r="B187" s="112"/>
      <c r="E187" s="114"/>
      <c r="F187" s="184" t="s">
        <v>513</v>
      </c>
      <c r="G187" s="185"/>
      <c r="H187" s="185"/>
      <c r="I187" s="185"/>
      <c r="K187" s="115">
        <v>24.198</v>
      </c>
      <c r="S187" s="112"/>
      <c r="T187" s="116"/>
      <c r="AA187" s="117"/>
      <c r="AT187" s="114" t="s">
        <v>156</v>
      </c>
      <c r="AU187" s="114" t="s">
        <v>74</v>
      </c>
      <c r="AV187" s="114" t="s">
        <v>74</v>
      </c>
      <c r="AW187" s="114" t="s">
        <v>117</v>
      </c>
      <c r="AX187" s="114" t="s">
        <v>65</v>
      </c>
      <c r="AY187" s="114" t="s">
        <v>149</v>
      </c>
    </row>
    <row r="188" spans="2:51" s="6" customFormat="1" ht="15.75" customHeight="1">
      <c r="B188" s="112"/>
      <c r="E188" s="114"/>
      <c r="F188" s="184" t="s">
        <v>514</v>
      </c>
      <c r="G188" s="185"/>
      <c r="H188" s="185"/>
      <c r="I188" s="185"/>
      <c r="K188" s="115">
        <v>41.537</v>
      </c>
      <c r="S188" s="112"/>
      <c r="T188" s="116"/>
      <c r="AA188" s="117"/>
      <c r="AT188" s="114" t="s">
        <v>156</v>
      </c>
      <c r="AU188" s="114" t="s">
        <v>74</v>
      </c>
      <c r="AV188" s="114" t="s">
        <v>74</v>
      </c>
      <c r="AW188" s="114" t="s">
        <v>117</v>
      </c>
      <c r="AX188" s="114" t="s">
        <v>65</v>
      </c>
      <c r="AY188" s="114" t="s">
        <v>149</v>
      </c>
    </row>
    <row r="189" spans="2:51" s="6" customFormat="1" ht="15.75" customHeight="1">
      <c r="B189" s="112"/>
      <c r="E189" s="114"/>
      <c r="F189" s="184" t="s">
        <v>515</v>
      </c>
      <c r="G189" s="185"/>
      <c r="H189" s="185"/>
      <c r="I189" s="185"/>
      <c r="K189" s="115">
        <v>25.494</v>
      </c>
      <c r="S189" s="112"/>
      <c r="T189" s="116"/>
      <c r="AA189" s="117"/>
      <c r="AT189" s="114" t="s">
        <v>156</v>
      </c>
      <c r="AU189" s="114" t="s">
        <v>74</v>
      </c>
      <c r="AV189" s="114" t="s">
        <v>74</v>
      </c>
      <c r="AW189" s="114" t="s">
        <v>117</v>
      </c>
      <c r="AX189" s="114" t="s">
        <v>65</v>
      </c>
      <c r="AY189" s="114" t="s">
        <v>149</v>
      </c>
    </row>
    <row r="190" spans="2:51" s="6" customFormat="1" ht="15.75" customHeight="1">
      <c r="B190" s="118"/>
      <c r="E190" s="119"/>
      <c r="F190" s="186" t="s">
        <v>516</v>
      </c>
      <c r="G190" s="187"/>
      <c r="H190" s="187"/>
      <c r="I190" s="187"/>
      <c r="K190" s="120">
        <v>133.82</v>
      </c>
      <c r="S190" s="118"/>
      <c r="T190" s="121"/>
      <c r="AA190" s="122"/>
      <c r="AT190" s="119" t="s">
        <v>156</v>
      </c>
      <c r="AU190" s="119" t="s">
        <v>74</v>
      </c>
      <c r="AV190" s="119" t="s">
        <v>77</v>
      </c>
      <c r="AW190" s="119" t="s">
        <v>117</v>
      </c>
      <c r="AX190" s="119" t="s">
        <v>8</v>
      </c>
      <c r="AY190" s="119" t="s">
        <v>149</v>
      </c>
    </row>
    <row r="191" spans="2:63" s="6" customFormat="1" ht="27" customHeight="1">
      <c r="B191" s="20"/>
      <c r="C191" s="102" t="s">
        <v>517</v>
      </c>
      <c r="D191" s="102" t="s">
        <v>150</v>
      </c>
      <c r="E191" s="103" t="s">
        <v>218</v>
      </c>
      <c r="F191" s="180" t="s">
        <v>219</v>
      </c>
      <c r="G191" s="181"/>
      <c r="H191" s="181"/>
      <c r="I191" s="181"/>
      <c r="J191" s="105" t="s">
        <v>153</v>
      </c>
      <c r="K191" s="106">
        <v>57.35</v>
      </c>
      <c r="L191" s="182"/>
      <c r="M191" s="181"/>
      <c r="N191" s="183">
        <f>ROUND($L$191*$K$191,0)</f>
        <v>0</v>
      </c>
      <c r="O191" s="181"/>
      <c r="P191" s="181"/>
      <c r="Q191" s="181"/>
      <c r="R191" s="104"/>
      <c r="S191" s="20"/>
      <c r="T191" s="107"/>
      <c r="U191" s="108" t="s">
        <v>35</v>
      </c>
      <c r="X191" s="109">
        <v>0.00507</v>
      </c>
      <c r="Y191" s="109">
        <f>$X$191*$K$191</f>
        <v>0.2907645</v>
      </c>
      <c r="Z191" s="109">
        <v>0.005</v>
      </c>
      <c r="AA191" s="110">
        <f>$Z$191*$K$191</f>
        <v>0.28675</v>
      </c>
      <c r="AR191" s="71" t="s">
        <v>80</v>
      </c>
      <c r="AT191" s="71" t="s">
        <v>150</v>
      </c>
      <c r="AU191" s="71" t="s">
        <v>74</v>
      </c>
      <c r="AY191" s="6" t="s">
        <v>149</v>
      </c>
      <c r="BE191" s="111">
        <f>IF($U$191="základní",$N$191,0)</f>
        <v>0</v>
      </c>
      <c r="BF191" s="111">
        <f>IF($U$191="snížená",$N$191,0)</f>
        <v>0</v>
      </c>
      <c r="BG191" s="111">
        <f>IF($U$191="zákl. přenesená",$N$191,0)</f>
        <v>0</v>
      </c>
      <c r="BH191" s="111">
        <f>IF($U$191="sníž. přenesená",$N$191,0)</f>
        <v>0</v>
      </c>
      <c r="BI191" s="111">
        <f>IF($U$191="nulová",$N$191,0)</f>
        <v>0</v>
      </c>
      <c r="BJ191" s="71" t="s">
        <v>8</v>
      </c>
      <c r="BK191" s="111">
        <f>ROUND($L$191*$K$191,0)</f>
        <v>0</v>
      </c>
    </row>
    <row r="192" spans="2:51" s="6" customFormat="1" ht="15.75" customHeight="1">
      <c r="B192" s="112"/>
      <c r="E192" s="113"/>
      <c r="F192" s="184" t="s">
        <v>220</v>
      </c>
      <c r="G192" s="185"/>
      <c r="H192" s="185"/>
      <c r="I192" s="185"/>
      <c r="K192" s="115">
        <v>5.138</v>
      </c>
      <c r="S192" s="112"/>
      <c r="T192" s="116"/>
      <c r="AA192" s="117"/>
      <c r="AT192" s="114" t="s">
        <v>156</v>
      </c>
      <c r="AU192" s="114" t="s">
        <v>74</v>
      </c>
      <c r="AV192" s="114" t="s">
        <v>74</v>
      </c>
      <c r="AW192" s="114" t="s">
        <v>117</v>
      </c>
      <c r="AX192" s="114" t="s">
        <v>65</v>
      </c>
      <c r="AY192" s="114" t="s">
        <v>149</v>
      </c>
    </row>
    <row r="193" spans="2:51" s="6" customFormat="1" ht="15.75" customHeight="1">
      <c r="B193" s="112"/>
      <c r="E193" s="114"/>
      <c r="F193" s="184" t="s">
        <v>221</v>
      </c>
      <c r="G193" s="185"/>
      <c r="H193" s="185"/>
      <c r="I193" s="185"/>
      <c r="K193" s="115">
        <v>13.115</v>
      </c>
      <c r="S193" s="112"/>
      <c r="T193" s="116"/>
      <c r="AA193" s="117"/>
      <c r="AT193" s="114" t="s">
        <v>156</v>
      </c>
      <c r="AU193" s="114" t="s">
        <v>74</v>
      </c>
      <c r="AV193" s="114" t="s">
        <v>74</v>
      </c>
      <c r="AW193" s="114" t="s">
        <v>117</v>
      </c>
      <c r="AX193" s="114" t="s">
        <v>65</v>
      </c>
      <c r="AY193" s="114" t="s">
        <v>149</v>
      </c>
    </row>
    <row r="194" spans="2:51" s="6" customFormat="1" ht="15.75" customHeight="1">
      <c r="B194" s="112"/>
      <c r="E194" s="114"/>
      <c r="F194" s="184" t="s">
        <v>222</v>
      </c>
      <c r="G194" s="185"/>
      <c r="H194" s="185"/>
      <c r="I194" s="185"/>
      <c r="K194" s="115">
        <v>10.37</v>
      </c>
      <c r="S194" s="112"/>
      <c r="T194" s="116"/>
      <c r="AA194" s="117"/>
      <c r="AT194" s="114" t="s">
        <v>156</v>
      </c>
      <c r="AU194" s="114" t="s">
        <v>74</v>
      </c>
      <c r="AV194" s="114" t="s">
        <v>74</v>
      </c>
      <c r="AW194" s="114" t="s">
        <v>117</v>
      </c>
      <c r="AX194" s="114" t="s">
        <v>65</v>
      </c>
      <c r="AY194" s="114" t="s">
        <v>149</v>
      </c>
    </row>
    <row r="195" spans="2:51" s="6" customFormat="1" ht="15.75" customHeight="1">
      <c r="B195" s="112"/>
      <c r="E195" s="114"/>
      <c r="F195" s="184" t="s">
        <v>223</v>
      </c>
      <c r="G195" s="185"/>
      <c r="H195" s="185"/>
      <c r="I195" s="185"/>
      <c r="K195" s="115">
        <v>17.801</v>
      </c>
      <c r="S195" s="112"/>
      <c r="T195" s="116"/>
      <c r="AA195" s="117"/>
      <c r="AT195" s="114" t="s">
        <v>156</v>
      </c>
      <c r="AU195" s="114" t="s">
        <v>74</v>
      </c>
      <c r="AV195" s="114" t="s">
        <v>74</v>
      </c>
      <c r="AW195" s="114" t="s">
        <v>117</v>
      </c>
      <c r="AX195" s="114" t="s">
        <v>65</v>
      </c>
      <c r="AY195" s="114" t="s">
        <v>149</v>
      </c>
    </row>
    <row r="196" spans="2:51" s="6" customFormat="1" ht="15.75" customHeight="1">
      <c r="B196" s="112"/>
      <c r="E196" s="114"/>
      <c r="F196" s="184" t="s">
        <v>224</v>
      </c>
      <c r="G196" s="185"/>
      <c r="H196" s="185"/>
      <c r="I196" s="185"/>
      <c r="K196" s="115">
        <v>10.926</v>
      </c>
      <c r="S196" s="112"/>
      <c r="T196" s="116"/>
      <c r="AA196" s="117"/>
      <c r="AT196" s="114" t="s">
        <v>156</v>
      </c>
      <c r="AU196" s="114" t="s">
        <v>74</v>
      </c>
      <c r="AV196" s="114" t="s">
        <v>74</v>
      </c>
      <c r="AW196" s="114" t="s">
        <v>117</v>
      </c>
      <c r="AX196" s="114" t="s">
        <v>65</v>
      </c>
      <c r="AY196" s="114" t="s">
        <v>149</v>
      </c>
    </row>
    <row r="197" spans="2:51" s="6" customFormat="1" ht="15.75" customHeight="1">
      <c r="B197" s="118"/>
      <c r="E197" s="119"/>
      <c r="F197" s="186" t="s">
        <v>518</v>
      </c>
      <c r="G197" s="187"/>
      <c r="H197" s="187"/>
      <c r="I197" s="187"/>
      <c r="K197" s="120">
        <v>57.35</v>
      </c>
      <c r="S197" s="118"/>
      <c r="T197" s="121"/>
      <c r="AA197" s="122"/>
      <c r="AT197" s="119" t="s">
        <v>156</v>
      </c>
      <c r="AU197" s="119" t="s">
        <v>74</v>
      </c>
      <c r="AV197" s="119" t="s">
        <v>77</v>
      </c>
      <c r="AW197" s="119" t="s">
        <v>117</v>
      </c>
      <c r="AX197" s="119" t="s">
        <v>8</v>
      </c>
      <c r="AY197" s="119" t="s">
        <v>149</v>
      </c>
    </row>
    <row r="198" spans="2:63" s="6" customFormat="1" ht="39" customHeight="1">
      <c r="B198" s="20"/>
      <c r="C198" s="102" t="s">
        <v>291</v>
      </c>
      <c r="D198" s="102" t="s">
        <v>150</v>
      </c>
      <c r="E198" s="103" t="s">
        <v>227</v>
      </c>
      <c r="F198" s="180" t="s">
        <v>228</v>
      </c>
      <c r="G198" s="181"/>
      <c r="H198" s="181"/>
      <c r="I198" s="181"/>
      <c r="J198" s="105" t="s">
        <v>153</v>
      </c>
      <c r="K198" s="106">
        <v>13.098</v>
      </c>
      <c r="L198" s="182"/>
      <c r="M198" s="181"/>
      <c r="N198" s="183">
        <f>ROUND($L$198*$K$198,0)</f>
        <v>0</v>
      </c>
      <c r="O198" s="181"/>
      <c r="P198" s="181"/>
      <c r="Q198" s="181"/>
      <c r="R198" s="104" t="s">
        <v>154</v>
      </c>
      <c r="S198" s="20"/>
      <c r="T198" s="107"/>
      <c r="U198" s="108" t="s">
        <v>35</v>
      </c>
      <c r="X198" s="109">
        <v>0.00577</v>
      </c>
      <c r="Y198" s="109">
        <f>$X$198*$K$198</f>
        <v>0.07557546</v>
      </c>
      <c r="Z198" s="109">
        <v>0.006</v>
      </c>
      <c r="AA198" s="110">
        <f>$Z$198*$K$198</f>
        <v>0.078588</v>
      </c>
      <c r="AR198" s="71" t="s">
        <v>80</v>
      </c>
      <c r="AT198" s="71" t="s">
        <v>150</v>
      </c>
      <c r="AU198" s="71" t="s">
        <v>74</v>
      </c>
      <c r="AY198" s="6" t="s">
        <v>149</v>
      </c>
      <c r="BE198" s="111">
        <f>IF($U$198="základní",$N$198,0)</f>
        <v>0</v>
      </c>
      <c r="BF198" s="111">
        <f>IF($U$198="snížená",$N$198,0)</f>
        <v>0</v>
      </c>
      <c r="BG198" s="111">
        <f>IF($U$198="zákl. přenesená",$N$198,0)</f>
        <v>0</v>
      </c>
      <c r="BH198" s="111">
        <f>IF($U$198="sníž. přenesená",$N$198,0)</f>
        <v>0</v>
      </c>
      <c r="BI198" s="111">
        <f>IF($U$198="nulová",$N$198,0)</f>
        <v>0</v>
      </c>
      <c r="BJ198" s="71" t="s">
        <v>8</v>
      </c>
      <c r="BK198" s="111">
        <f>ROUND($L$198*$K$198,0)</f>
        <v>0</v>
      </c>
    </row>
    <row r="199" spans="2:51" s="6" customFormat="1" ht="15.75" customHeight="1">
      <c r="B199" s="112"/>
      <c r="E199" s="113"/>
      <c r="F199" s="184" t="s">
        <v>519</v>
      </c>
      <c r="G199" s="185"/>
      <c r="H199" s="185"/>
      <c r="I199" s="185"/>
      <c r="K199" s="115">
        <v>13.098</v>
      </c>
      <c r="S199" s="112"/>
      <c r="T199" s="116"/>
      <c r="AA199" s="117"/>
      <c r="AT199" s="114" t="s">
        <v>156</v>
      </c>
      <c r="AU199" s="114" t="s">
        <v>74</v>
      </c>
      <c r="AV199" s="114" t="s">
        <v>74</v>
      </c>
      <c r="AW199" s="114" t="s">
        <v>117</v>
      </c>
      <c r="AX199" s="114" t="s">
        <v>65</v>
      </c>
      <c r="AY199" s="114" t="s">
        <v>149</v>
      </c>
    </row>
    <row r="200" spans="2:51" s="6" customFormat="1" ht="15.75" customHeight="1">
      <c r="B200" s="118"/>
      <c r="E200" s="119" t="s">
        <v>84</v>
      </c>
      <c r="F200" s="186" t="s">
        <v>157</v>
      </c>
      <c r="G200" s="187"/>
      <c r="H200" s="187"/>
      <c r="I200" s="187"/>
      <c r="K200" s="120">
        <v>13.098</v>
      </c>
      <c r="S200" s="118"/>
      <c r="T200" s="121"/>
      <c r="AA200" s="122"/>
      <c r="AT200" s="119" t="s">
        <v>156</v>
      </c>
      <c r="AU200" s="119" t="s">
        <v>74</v>
      </c>
      <c r="AV200" s="119" t="s">
        <v>77</v>
      </c>
      <c r="AW200" s="119" t="s">
        <v>117</v>
      </c>
      <c r="AX200" s="119" t="s">
        <v>8</v>
      </c>
      <c r="AY200" s="119" t="s">
        <v>149</v>
      </c>
    </row>
    <row r="201" spans="2:63" s="6" customFormat="1" ht="27" customHeight="1">
      <c r="B201" s="20"/>
      <c r="C201" s="102" t="s">
        <v>295</v>
      </c>
      <c r="D201" s="102" t="s">
        <v>150</v>
      </c>
      <c r="E201" s="103" t="s">
        <v>520</v>
      </c>
      <c r="F201" s="180" t="s">
        <v>521</v>
      </c>
      <c r="G201" s="181"/>
      <c r="H201" s="181"/>
      <c r="I201" s="181"/>
      <c r="J201" s="105" t="s">
        <v>153</v>
      </c>
      <c r="K201" s="106">
        <v>6.095</v>
      </c>
      <c r="L201" s="182"/>
      <c r="M201" s="181"/>
      <c r="N201" s="183">
        <f>ROUND($L$201*$K$201,0)</f>
        <v>0</v>
      </c>
      <c r="O201" s="181"/>
      <c r="P201" s="181"/>
      <c r="Q201" s="181"/>
      <c r="R201" s="104" t="s">
        <v>154</v>
      </c>
      <c r="S201" s="20"/>
      <c r="T201" s="107"/>
      <c r="U201" s="108" t="s">
        <v>35</v>
      </c>
      <c r="X201" s="109">
        <v>0.063</v>
      </c>
      <c r="Y201" s="109">
        <f>$X$201*$K$201</f>
        <v>0.38398499999999997</v>
      </c>
      <c r="Z201" s="109">
        <v>0</v>
      </c>
      <c r="AA201" s="110">
        <f>$Z$201*$K$201</f>
        <v>0</v>
      </c>
      <c r="AR201" s="71" t="s">
        <v>80</v>
      </c>
      <c r="AT201" s="71" t="s">
        <v>150</v>
      </c>
      <c r="AU201" s="71" t="s">
        <v>74</v>
      </c>
      <c r="AY201" s="6" t="s">
        <v>149</v>
      </c>
      <c r="BE201" s="111">
        <f>IF($U$201="základní",$N$201,0)</f>
        <v>0</v>
      </c>
      <c r="BF201" s="111">
        <f>IF($U$201="snížená",$N$201,0)</f>
        <v>0</v>
      </c>
      <c r="BG201" s="111">
        <f>IF($U$201="zákl. přenesená",$N$201,0)</f>
        <v>0</v>
      </c>
      <c r="BH201" s="111">
        <f>IF($U$201="sníž. přenesená",$N$201,0)</f>
        <v>0</v>
      </c>
      <c r="BI201" s="111">
        <f>IF($U$201="nulová",$N$201,0)</f>
        <v>0</v>
      </c>
      <c r="BJ201" s="71" t="s">
        <v>8</v>
      </c>
      <c r="BK201" s="111">
        <f>ROUND($L$201*$K$201,0)</f>
        <v>0</v>
      </c>
    </row>
    <row r="202" spans="2:51" s="6" customFormat="1" ht="15.75" customHeight="1">
      <c r="B202" s="112"/>
      <c r="E202" s="113"/>
      <c r="F202" s="184" t="s">
        <v>522</v>
      </c>
      <c r="G202" s="185"/>
      <c r="H202" s="185"/>
      <c r="I202" s="185"/>
      <c r="K202" s="115">
        <v>6.095</v>
      </c>
      <c r="S202" s="112"/>
      <c r="T202" s="116"/>
      <c r="AA202" s="117"/>
      <c r="AT202" s="114" t="s">
        <v>156</v>
      </c>
      <c r="AU202" s="114" t="s">
        <v>74</v>
      </c>
      <c r="AV202" s="114" t="s">
        <v>74</v>
      </c>
      <c r="AW202" s="114" t="s">
        <v>117</v>
      </c>
      <c r="AX202" s="114" t="s">
        <v>65</v>
      </c>
      <c r="AY202" s="114" t="s">
        <v>149</v>
      </c>
    </row>
    <row r="203" spans="2:51" s="6" customFormat="1" ht="15.75" customHeight="1">
      <c r="B203" s="118"/>
      <c r="E203" s="119"/>
      <c r="F203" s="186" t="s">
        <v>157</v>
      </c>
      <c r="G203" s="187"/>
      <c r="H203" s="187"/>
      <c r="I203" s="187"/>
      <c r="K203" s="120">
        <v>6.095</v>
      </c>
      <c r="S203" s="118"/>
      <c r="T203" s="121"/>
      <c r="AA203" s="122"/>
      <c r="AT203" s="119" t="s">
        <v>156</v>
      </c>
      <c r="AU203" s="119" t="s">
        <v>74</v>
      </c>
      <c r="AV203" s="119" t="s">
        <v>77</v>
      </c>
      <c r="AW203" s="119" t="s">
        <v>117</v>
      </c>
      <c r="AX203" s="119" t="s">
        <v>8</v>
      </c>
      <c r="AY203" s="119" t="s">
        <v>149</v>
      </c>
    </row>
    <row r="204" spans="2:63" s="93" customFormat="1" ht="30.75" customHeight="1">
      <c r="B204" s="94"/>
      <c r="D204" s="101" t="s">
        <v>121</v>
      </c>
      <c r="N204" s="197">
        <f>$BK$204</f>
        <v>0</v>
      </c>
      <c r="O204" s="196"/>
      <c r="P204" s="196"/>
      <c r="Q204" s="196"/>
      <c r="S204" s="94"/>
      <c r="T204" s="97"/>
      <c r="W204" s="98">
        <f>SUM($W$205:$W$235)</f>
        <v>0</v>
      </c>
      <c r="Y204" s="98">
        <f>SUM($Y$205:$Y$235)</f>
        <v>0.011729919999999998</v>
      </c>
      <c r="AA204" s="99">
        <f>SUM($AA$205:$AA$235)</f>
        <v>9.403704</v>
      </c>
      <c r="AR204" s="96" t="s">
        <v>8</v>
      </c>
      <c r="AT204" s="96" t="s">
        <v>64</v>
      </c>
      <c r="AU204" s="96" t="s">
        <v>8</v>
      </c>
      <c r="AY204" s="96" t="s">
        <v>149</v>
      </c>
      <c r="BK204" s="100">
        <f>SUM($BK$205:$BK$235)</f>
        <v>0</v>
      </c>
    </row>
    <row r="205" spans="2:63" s="6" customFormat="1" ht="27" customHeight="1">
      <c r="B205" s="20"/>
      <c r="C205" s="102" t="s">
        <v>300</v>
      </c>
      <c r="D205" s="102" t="s">
        <v>150</v>
      </c>
      <c r="E205" s="103" t="s">
        <v>231</v>
      </c>
      <c r="F205" s="180" t="s">
        <v>232</v>
      </c>
      <c r="G205" s="181"/>
      <c r="H205" s="181"/>
      <c r="I205" s="181"/>
      <c r="J205" s="105" t="s">
        <v>153</v>
      </c>
      <c r="K205" s="106">
        <v>296.96</v>
      </c>
      <c r="L205" s="182"/>
      <c r="M205" s="181"/>
      <c r="N205" s="183">
        <f>ROUND($L$205*$K$205,0)</f>
        <v>0</v>
      </c>
      <c r="O205" s="181"/>
      <c r="P205" s="181"/>
      <c r="Q205" s="181"/>
      <c r="R205" s="104" t="s">
        <v>154</v>
      </c>
      <c r="S205" s="20"/>
      <c r="T205" s="107"/>
      <c r="U205" s="108" t="s">
        <v>35</v>
      </c>
      <c r="X205" s="109">
        <v>3.95E-05</v>
      </c>
      <c r="Y205" s="109">
        <f>$X$205*$K$205</f>
        <v>0.011729919999999998</v>
      </c>
      <c r="Z205" s="109">
        <v>0</v>
      </c>
      <c r="AA205" s="110">
        <f>$Z$205*$K$205</f>
        <v>0</v>
      </c>
      <c r="AR205" s="71" t="s">
        <v>80</v>
      </c>
      <c r="AT205" s="71" t="s">
        <v>150</v>
      </c>
      <c r="AU205" s="71" t="s">
        <v>74</v>
      </c>
      <c r="AY205" s="6" t="s">
        <v>149</v>
      </c>
      <c r="BE205" s="111">
        <f>IF($U$205="základní",$N$205,0)</f>
        <v>0</v>
      </c>
      <c r="BF205" s="111">
        <f>IF($U$205="snížená",$N$205,0)</f>
        <v>0</v>
      </c>
      <c r="BG205" s="111">
        <f>IF($U$205="zákl. přenesená",$N$205,0)</f>
        <v>0</v>
      </c>
      <c r="BH205" s="111">
        <f>IF($U$205="sníž. přenesená",$N$205,0)</f>
        <v>0</v>
      </c>
      <c r="BI205" s="111">
        <f>IF($U$205="nulová",$N$205,0)</f>
        <v>0</v>
      </c>
      <c r="BJ205" s="71" t="s">
        <v>8</v>
      </c>
      <c r="BK205" s="111">
        <f>ROUND($L$205*$K$205,0)</f>
        <v>0</v>
      </c>
    </row>
    <row r="206" spans="2:51" s="6" customFormat="1" ht="15.75" customHeight="1">
      <c r="B206" s="112"/>
      <c r="E206" s="113"/>
      <c r="F206" s="184" t="s">
        <v>523</v>
      </c>
      <c r="G206" s="185"/>
      <c r="H206" s="185"/>
      <c r="I206" s="185"/>
      <c r="K206" s="115">
        <v>148.48</v>
      </c>
      <c r="S206" s="112"/>
      <c r="T206" s="116"/>
      <c r="AA206" s="117"/>
      <c r="AT206" s="114" t="s">
        <v>156</v>
      </c>
      <c r="AU206" s="114" t="s">
        <v>74</v>
      </c>
      <c r="AV206" s="114" t="s">
        <v>74</v>
      </c>
      <c r="AW206" s="114" t="s">
        <v>117</v>
      </c>
      <c r="AX206" s="114" t="s">
        <v>65</v>
      </c>
      <c r="AY206" s="114" t="s">
        <v>149</v>
      </c>
    </row>
    <row r="207" spans="2:51" s="6" customFormat="1" ht="15.75" customHeight="1">
      <c r="B207" s="112"/>
      <c r="E207" s="114"/>
      <c r="F207" s="184" t="s">
        <v>524</v>
      </c>
      <c r="G207" s="185"/>
      <c r="H207" s="185"/>
      <c r="I207" s="185"/>
      <c r="K207" s="115">
        <v>148.48</v>
      </c>
      <c r="S207" s="112"/>
      <c r="T207" s="116"/>
      <c r="AA207" s="117"/>
      <c r="AT207" s="114" t="s">
        <v>156</v>
      </c>
      <c r="AU207" s="114" t="s">
        <v>74</v>
      </c>
      <c r="AV207" s="114" t="s">
        <v>74</v>
      </c>
      <c r="AW207" s="114" t="s">
        <v>117</v>
      </c>
      <c r="AX207" s="114" t="s">
        <v>65</v>
      </c>
      <c r="AY207" s="114" t="s">
        <v>149</v>
      </c>
    </row>
    <row r="208" spans="2:51" s="6" customFormat="1" ht="15.75" customHeight="1">
      <c r="B208" s="118"/>
      <c r="E208" s="119"/>
      <c r="F208" s="186" t="s">
        <v>157</v>
      </c>
      <c r="G208" s="187"/>
      <c r="H208" s="187"/>
      <c r="I208" s="187"/>
      <c r="K208" s="120">
        <v>296.96</v>
      </c>
      <c r="S208" s="118"/>
      <c r="T208" s="121"/>
      <c r="AA208" s="122"/>
      <c r="AT208" s="119" t="s">
        <v>156</v>
      </c>
      <c r="AU208" s="119" t="s">
        <v>74</v>
      </c>
      <c r="AV208" s="119" t="s">
        <v>77</v>
      </c>
      <c r="AW208" s="119" t="s">
        <v>117</v>
      </c>
      <c r="AX208" s="119" t="s">
        <v>8</v>
      </c>
      <c r="AY208" s="119" t="s">
        <v>149</v>
      </c>
    </row>
    <row r="209" spans="2:63" s="6" customFormat="1" ht="15.75" customHeight="1">
      <c r="B209" s="20"/>
      <c r="C209" s="102" t="s">
        <v>304</v>
      </c>
      <c r="D209" s="102" t="s">
        <v>150</v>
      </c>
      <c r="E209" s="103" t="s">
        <v>525</v>
      </c>
      <c r="F209" s="180" t="s">
        <v>526</v>
      </c>
      <c r="G209" s="181"/>
      <c r="H209" s="181"/>
      <c r="I209" s="181"/>
      <c r="J209" s="105" t="s">
        <v>153</v>
      </c>
      <c r="K209" s="106">
        <v>8.016</v>
      </c>
      <c r="L209" s="182"/>
      <c r="M209" s="181"/>
      <c r="N209" s="183">
        <f>ROUND($L$209*$K$209,0)</f>
        <v>0</v>
      </c>
      <c r="O209" s="181"/>
      <c r="P209" s="181"/>
      <c r="Q209" s="181"/>
      <c r="R209" s="104" t="s">
        <v>154</v>
      </c>
      <c r="S209" s="20"/>
      <c r="T209" s="107"/>
      <c r="U209" s="108" t="s">
        <v>35</v>
      </c>
      <c r="X209" s="109">
        <v>0</v>
      </c>
      <c r="Y209" s="109">
        <f>$X$209*$K$209</f>
        <v>0</v>
      </c>
      <c r="Z209" s="109">
        <v>0.324</v>
      </c>
      <c r="AA209" s="110">
        <f>$Z$209*$K$209</f>
        <v>2.597184</v>
      </c>
      <c r="AR209" s="71" t="s">
        <v>80</v>
      </c>
      <c r="AT209" s="71" t="s">
        <v>150</v>
      </c>
      <c r="AU209" s="71" t="s">
        <v>74</v>
      </c>
      <c r="AY209" s="6" t="s">
        <v>149</v>
      </c>
      <c r="BE209" s="111">
        <f>IF($U$209="základní",$N$209,0)</f>
        <v>0</v>
      </c>
      <c r="BF209" s="111">
        <f>IF($U$209="snížená",$N$209,0)</f>
        <v>0</v>
      </c>
      <c r="BG209" s="111">
        <f>IF($U$209="zákl. přenesená",$N$209,0)</f>
        <v>0</v>
      </c>
      <c r="BH209" s="111">
        <f>IF($U$209="sníž. přenesená",$N$209,0)</f>
        <v>0</v>
      </c>
      <c r="BI209" s="111">
        <f>IF($U$209="nulová",$N$209,0)</f>
        <v>0</v>
      </c>
      <c r="BJ209" s="71" t="s">
        <v>8</v>
      </c>
      <c r="BK209" s="111">
        <f>ROUND($L$209*$K$209,0)</f>
        <v>0</v>
      </c>
    </row>
    <row r="210" spans="2:51" s="6" customFormat="1" ht="27" customHeight="1">
      <c r="B210" s="112"/>
      <c r="E210" s="113"/>
      <c r="F210" s="184" t="s">
        <v>527</v>
      </c>
      <c r="G210" s="185"/>
      <c r="H210" s="185"/>
      <c r="I210" s="185"/>
      <c r="K210" s="115">
        <v>8.016</v>
      </c>
      <c r="S210" s="112"/>
      <c r="T210" s="116"/>
      <c r="AA210" s="117"/>
      <c r="AT210" s="114" t="s">
        <v>156</v>
      </c>
      <c r="AU210" s="114" t="s">
        <v>74</v>
      </c>
      <c r="AV210" s="114" t="s">
        <v>74</v>
      </c>
      <c r="AW210" s="114" t="s">
        <v>117</v>
      </c>
      <c r="AX210" s="114" t="s">
        <v>8</v>
      </c>
      <c r="AY210" s="114" t="s">
        <v>149</v>
      </c>
    </row>
    <row r="211" spans="2:63" s="6" customFormat="1" ht="15.75" customHeight="1">
      <c r="B211" s="20"/>
      <c r="C211" s="102" t="s">
        <v>309</v>
      </c>
      <c r="D211" s="102" t="s">
        <v>150</v>
      </c>
      <c r="E211" s="103" t="s">
        <v>528</v>
      </c>
      <c r="F211" s="180" t="s">
        <v>529</v>
      </c>
      <c r="G211" s="181"/>
      <c r="H211" s="181"/>
      <c r="I211" s="181"/>
      <c r="J211" s="105" t="s">
        <v>463</v>
      </c>
      <c r="K211" s="106">
        <v>0.393</v>
      </c>
      <c r="L211" s="182"/>
      <c r="M211" s="181"/>
      <c r="N211" s="183">
        <f>ROUND($L$211*$K$211,0)</f>
        <v>0</v>
      </c>
      <c r="O211" s="181"/>
      <c r="P211" s="181"/>
      <c r="Q211" s="181"/>
      <c r="R211" s="104" t="s">
        <v>154</v>
      </c>
      <c r="S211" s="20"/>
      <c r="T211" s="107"/>
      <c r="U211" s="108" t="s">
        <v>35</v>
      </c>
      <c r="X211" s="109">
        <v>0</v>
      </c>
      <c r="Y211" s="109">
        <f>$X$211*$K$211</f>
        <v>0</v>
      </c>
      <c r="Z211" s="109">
        <v>2.4</v>
      </c>
      <c r="AA211" s="110">
        <f>$Z$211*$K$211</f>
        <v>0.9432</v>
      </c>
      <c r="AR211" s="71" t="s">
        <v>80</v>
      </c>
      <c r="AT211" s="71" t="s">
        <v>150</v>
      </c>
      <c r="AU211" s="71" t="s">
        <v>74</v>
      </c>
      <c r="AY211" s="6" t="s">
        <v>149</v>
      </c>
      <c r="BE211" s="111">
        <f>IF($U$211="základní",$N$211,0)</f>
        <v>0</v>
      </c>
      <c r="BF211" s="111">
        <f>IF($U$211="snížená",$N$211,0)</f>
        <v>0</v>
      </c>
      <c r="BG211" s="111">
        <f>IF($U$211="zákl. přenesená",$N$211,0)</f>
        <v>0</v>
      </c>
      <c r="BH211" s="111">
        <f>IF($U$211="sníž. přenesená",$N$211,0)</f>
        <v>0</v>
      </c>
      <c r="BI211" s="111">
        <f>IF($U$211="nulová",$N$211,0)</f>
        <v>0</v>
      </c>
      <c r="BJ211" s="71" t="s">
        <v>8</v>
      </c>
      <c r="BK211" s="111">
        <f>ROUND($L$211*$K$211,0)</f>
        <v>0</v>
      </c>
    </row>
    <row r="212" spans="2:51" s="6" customFormat="1" ht="15.75" customHeight="1">
      <c r="B212" s="112"/>
      <c r="E212" s="113"/>
      <c r="F212" s="184" t="s">
        <v>530</v>
      </c>
      <c r="G212" s="185"/>
      <c r="H212" s="185"/>
      <c r="I212" s="185"/>
      <c r="K212" s="115">
        <v>0.393</v>
      </c>
      <c r="S212" s="112"/>
      <c r="T212" s="116"/>
      <c r="AA212" s="117"/>
      <c r="AT212" s="114" t="s">
        <v>156</v>
      </c>
      <c r="AU212" s="114" t="s">
        <v>74</v>
      </c>
      <c r="AV212" s="114" t="s">
        <v>74</v>
      </c>
      <c r="AW212" s="114" t="s">
        <v>117</v>
      </c>
      <c r="AX212" s="114" t="s">
        <v>65</v>
      </c>
      <c r="AY212" s="114" t="s">
        <v>149</v>
      </c>
    </row>
    <row r="213" spans="2:51" s="6" customFormat="1" ht="15.75" customHeight="1">
      <c r="B213" s="118"/>
      <c r="E213" s="119"/>
      <c r="F213" s="186" t="s">
        <v>157</v>
      </c>
      <c r="G213" s="187"/>
      <c r="H213" s="187"/>
      <c r="I213" s="187"/>
      <c r="K213" s="120">
        <v>0.393</v>
      </c>
      <c r="S213" s="118"/>
      <c r="T213" s="121"/>
      <c r="AA213" s="122"/>
      <c r="AT213" s="119" t="s">
        <v>156</v>
      </c>
      <c r="AU213" s="119" t="s">
        <v>74</v>
      </c>
      <c r="AV213" s="119" t="s">
        <v>77</v>
      </c>
      <c r="AW213" s="119" t="s">
        <v>117</v>
      </c>
      <c r="AX213" s="119" t="s">
        <v>8</v>
      </c>
      <c r="AY213" s="119" t="s">
        <v>149</v>
      </c>
    </row>
    <row r="214" spans="2:63" s="6" customFormat="1" ht="27" customHeight="1">
      <c r="B214" s="20"/>
      <c r="C214" s="102" t="s">
        <v>314</v>
      </c>
      <c r="D214" s="102" t="s">
        <v>150</v>
      </c>
      <c r="E214" s="103" t="s">
        <v>531</v>
      </c>
      <c r="F214" s="180" t="s">
        <v>532</v>
      </c>
      <c r="G214" s="181"/>
      <c r="H214" s="181"/>
      <c r="I214" s="181"/>
      <c r="J214" s="105" t="s">
        <v>294</v>
      </c>
      <c r="K214" s="106">
        <v>8</v>
      </c>
      <c r="L214" s="182"/>
      <c r="M214" s="181"/>
      <c r="N214" s="183">
        <f>ROUND($L$214*$K$214,0)</f>
        <v>0</v>
      </c>
      <c r="O214" s="181"/>
      <c r="P214" s="181"/>
      <c r="Q214" s="181"/>
      <c r="R214" s="104" t="s">
        <v>154</v>
      </c>
      <c r="S214" s="20"/>
      <c r="T214" s="107"/>
      <c r="U214" s="108" t="s">
        <v>35</v>
      </c>
      <c r="X214" s="109">
        <v>0</v>
      </c>
      <c r="Y214" s="109">
        <f>$X$214*$K$214</f>
        <v>0</v>
      </c>
      <c r="Z214" s="109">
        <v>0</v>
      </c>
      <c r="AA214" s="110">
        <f>$Z$214*$K$214</f>
        <v>0</v>
      </c>
      <c r="AR214" s="71" t="s">
        <v>80</v>
      </c>
      <c r="AT214" s="71" t="s">
        <v>150</v>
      </c>
      <c r="AU214" s="71" t="s">
        <v>74</v>
      </c>
      <c r="AY214" s="6" t="s">
        <v>149</v>
      </c>
      <c r="BE214" s="111">
        <f>IF($U$214="základní",$N$214,0)</f>
        <v>0</v>
      </c>
      <c r="BF214" s="111">
        <f>IF($U$214="snížená",$N$214,0)</f>
        <v>0</v>
      </c>
      <c r="BG214" s="111">
        <f>IF($U$214="zákl. přenesená",$N$214,0)</f>
        <v>0</v>
      </c>
      <c r="BH214" s="111">
        <f>IF($U$214="sníž. přenesená",$N$214,0)</f>
        <v>0</v>
      </c>
      <c r="BI214" s="111">
        <f>IF($U$214="nulová",$N$214,0)</f>
        <v>0</v>
      </c>
      <c r="BJ214" s="71" t="s">
        <v>8</v>
      </c>
      <c r="BK214" s="111">
        <f>ROUND($L$214*$K$214,0)</f>
        <v>0</v>
      </c>
    </row>
    <row r="215" spans="2:51" s="6" customFormat="1" ht="15.75" customHeight="1">
      <c r="B215" s="112"/>
      <c r="E215" s="113"/>
      <c r="F215" s="184" t="s">
        <v>533</v>
      </c>
      <c r="G215" s="185"/>
      <c r="H215" s="185"/>
      <c r="I215" s="185"/>
      <c r="K215" s="115">
        <v>8</v>
      </c>
      <c r="S215" s="112"/>
      <c r="T215" s="116"/>
      <c r="AA215" s="117"/>
      <c r="AT215" s="114" t="s">
        <v>156</v>
      </c>
      <c r="AU215" s="114" t="s">
        <v>74</v>
      </c>
      <c r="AV215" s="114" t="s">
        <v>74</v>
      </c>
      <c r="AW215" s="114" t="s">
        <v>117</v>
      </c>
      <c r="AX215" s="114" t="s">
        <v>8</v>
      </c>
      <c r="AY215" s="114" t="s">
        <v>149</v>
      </c>
    </row>
    <row r="216" spans="2:63" s="6" customFormat="1" ht="27" customHeight="1">
      <c r="B216" s="20"/>
      <c r="C216" s="102" t="s">
        <v>317</v>
      </c>
      <c r="D216" s="102" t="s">
        <v>150</v>
      </c>
      <c r="E216" s="103" t="s">
        <v>534</v>
      </c>
      <c r="F216" s="180" t="s">
        <v>535</v>
      </c>
      <c r="G216" s="181"/>
      <c r="H216" s="181"/>
      <c r="I216" s="181"/>
      <c r="J216" s="105" t="s">
        <v>294</v>
      </c>
      <c r="K216" s="106">
        <v>16</v>
      </c>
      <c r="L216" s="182"/>
      <c r="M216" s="181"/>
      <c r="N216" s="183">
        <f>ROUND($L$216*$K$216,0)</f>
        <v>0</v>
      </c>
      <c r="O216" s="181"/>
      <c r="P216" s="181"/>
      <c r="Q216" s="181"/>
      <c r="R216" s="104" t="s">
        <v>154</v>
      </c>
      <c r="S216" s="20"/>
      <c r="T216" s="107"/>
      <c r="U216" s="108" t="s">
        <v>35</v>
      </c>
      <c r="X216" s="109">
        <v>0</v>
      </c>
      <c r="Y216" s="109">
        <f>$X$216*$K$216</f>
        <v>0</v>
      </c>
      <c r="Z216" s="109">
        <v>0</v>
      </c>
      <c r="AA216" s="110">
        <f>$Z$216*$K$216</f>
        <v>0</v>
      </c>
      <c r="AR216" s="71" t="s">
        <v>80</v>
      </c>
      <c r="AT216" s="71" t="s">
        <v>150</v>
      </c>
      <c r="AU216" s="71" t="s">
        <v>74</v>
      </c>
      <c r="AY216" s="6" t="s">
        <v>149</v>
      </c>
      <c r="BE216" s="111">
        <f>IF($U$216="základní",$N$216,0)</f>
        <v>0</v>
      </c>
      <c r="BF216" s="111">
        <f>IF($U$216="snížená",$N$216,0)</f>
        <v>0</v>
      </c>
      <c r="BG216" s="111">
        <f>IF($U$216="zákl. přenesená",$N$216,0)</f>
        <v>0</v>
      </c>
      <c r="BH216" s="111">
        <f>IF($U$216="sníž. přenesená",$N$216,0)</f>
        <v>0</v>
      </c>
      <c r="BI216" s="111">
        <f>IF($U$216="nulová",$N$216,0)</f>
        <v>0</v>
      </c>
      <c r="BJ216" s="71" t="s">
        <v>8</v>
      </c>
      <c r="BK216" s="111">
        <f>ROUND($L$216*$K$216,0)</f>
        <v>0</v>
      </c>
    </row>
    <row r="217" spans="2:51" s="6" customFormat="1" ht="15.75" customHeight="1">
      <c r="B217" s="112"/>
      <c r="E217" s="113"/>
      <c r="F217" s="184" t="s">
        <v>536</v>
      </c>
      <c r="G217" s="185"/>
      <c r="H217" s="185"/>
      <c r="I217" s="185"/>
      <c r="K217" s="115">
        <v>16</v>
      </c>
      <c r="S217" s="112"/>
      <c r="T217" s="116"/>
      <c r="AA217" s="117"/>
      <c r="AT217" s="114" t="s">
        <v>156</v>
      </c>
      <c r="AU217" s="114" t="s">
        <v>74</v>
      </c>
      <c r="AV217" s="114" t="s">
        <v>74</v>
      </c>
      <c r="AW217" s="114" t="s">
        <v>117</v>
      </c>
      <c r="AX217" s="114" t="s">
        <v>65</v>
      </c>
      <c r="AY217" s="114" t="s">
        <v>149</v>
      </c>
    </row>
    <row r="218" spans="2:51" s="6" customFormat="1" ht="15.75" customHeight="1">
      <c r="B218" s="118"/>
      <c r="E218" s="119"/>
      <c r="F218" s="186" t="s">
        <v>157</v>
      </c>
      <c r="G218" s="187"/>
      <c r="H218" s="187"/>
      <c r="I218" s="187"/>
      <c r="K218" s="120">
        <v>16</v>
      </c>
      <c r="S218" s="118"/>
      <c r="T218" s="121"/>
      <c r="AA218" s="122"/>
      <c r="AT218" s="119" t="s">
        <v>156</v>
      </c>
      <c r="AU218" s="119" t="s">
        <v>74</v>
      </c>
      <c r="AV218" s="119" t="s">
        <v>77</v>
      </c>
      <c r="AW218" s="119" t="s">
        <v>117</v>
      </c>
      <c r="AX218" s="119" t="s">
        <v>8</v>
      </c>
      <c r="AY218" s="119" t="s">
        <v>149</v>
      </c>
    </row>
    <row r="219" spans="2:63" s="6" customFormat="1" ht="27" customHeight="1">
      <c r="B219" s="20"/>
      <c r="C219" s="102" t="s">
        <v>321</v>
      </c>
      <c r="D219" s="102" t="s">
        <v>150</v>
      </c>
      <c r="E219" s="103" t="s">
        <v>235</v>
      </c>
      <c r="F219" s="180" t="s">
        <v>236</v>
      </c>
      <c r="G219" s="181"/>
      <c r="H219" s="181"/>
      <c r="I219" s="181"/>
      <c r="J219" s="105" t="s">
        <v>153</v>
      </c>
      <c r="K219" s="106">
        <v>41.305</v>
      </c>
      <c r="L219" s="182"/>
      <c r="M219" s="181"/>
      <c r="N219" s="183">
        <f>ROUND($L$219*$K$219,0)</f>
        <v>0</v>
      </c>
      <c r="O219" s="181"/>
      <c r="P219" s="181"/>
      <c r="Q219" s="181"/>
      <c r="R219" s="104" t="s">
        <v>154</v>
      </c>
      <c r="S219" s="20"/>
      <c r="T219" s="107"/>
      <c r="U219" s="108" t="s">
        <v>35</v>
      </c>
      <c r="X219" s="109">
        <v>0</v>
      </c>
      <c r="Y219" s="109">
        <f>$X$219*$K$219</f>
        <v>0</v>
      </c>
      <c r="Z219" s="109">
        <v>0.054</v>
      </c>
      <c r="AA219" s="110">
        <f>$Z$219*$K$219</f>
        <v>2.23047</v>
      </c>
      <c r="AR219" s="71" t="s">
        <v>80</v>
      </c>
      <c r="AT219" s="71" t="s">
        <v>150</v>
      </c>
      <c r="AU219" s="71" t="s">
        <v>74</v>
      </c>
      <c r="AY219" s="6" t="s">
        <v>149</v>
      </c>
      <c r="BE219" s="111">
        <f>IF($U$219="základní",$N$219,0)</f>
        <v>0</v>
      </c>
      <c r="BF219" s="111">
        <f>IF($U$219="snížená",$N$219,0)</f>
        <v>0</v>
      </c>
      <c r="BG219" s="111">
        <f>IF($U$219="zákl. přenesená",$N$219,0)</f>
        <v>0</v>
      </c>
      <c r="BH219" s="111">
        <f>IF($U$219="sníž. přenesená",$N$219,0)</f>
        <v>0</v>
      </c>
      <c r="BI219" s="111">
        <f>IF($U$219="nulová",$N$219,0)</f>
        <v>0</v>
      </c>
      <c r="BJ219" s="71" t="s">
        <v>8</v>
      </c>
      <c r="BK219" s="111">
        <f>ROUND($L$219*$K$219,0)</f>
        <v>0</v>
      </c>
    </row>
    <row r="220" spans="2:51" s="6" customFormat="1" ht="15.75" customHeight="1">
      <c r="B220" s="112"/>
      <c r="E220" s="113"/>
      <c r="F220" s="184" t="s">
        <v>537</v>
      </c>
      <c r="G220" s="185"/>
      <c r="H220" s="185"/>
      <c r="I220" s="185"/>
      <c r="K220" s="115">
        <v>31.725</v>
      </c>
      <c r="S220" s="112"/>
      <c r="T220" s="116"/>
      <c r="AA220" s="117"/>
      <c r="AT220" s="114" t="s">
        <v>156</v>
      </c>
      <c r="AU220" s="114" t="s">
        <v>74</v>
      </c>
      <c r="AV220" s="114" t="s">
        <v>74</v>
      </c>
      <c r="AW220" s="114" t="s">
        <v>117</v>
      </c>
      <c r="AX220" s="114" t="s">
        <v>65</v>
      </c>
      <c r="AY220" s="114" t="s">
        <v>149</v>
      </c>
    </row>
    <row r="221" spans="2:51" s="6" customFormat="1" ht="15.75" customHeight="1">
      <c r="B221" s="112"/>
      <c r="E221" s="114"/>
      <c r="F221" s="184" t="s">
        <v>538</v>
      </c>
      <c r="G221" s="185"/>
      <c r="H221" s="185"/>
      <c r="I221" s="185"/>
      <c r="K221" s="115">
        <v>5.288</v>
      </c>
      <c r="S221" s="112"/>
      <c r="T221" s="116"/>
      <c r="AA221" s="117"/>
      <c r="AT221" s="114" t="s">
        <v>156</v>
      </c>
      <c r="AU221" s="114" t="s">
        <v>74</v>
      </c>
      <c r="AV221" s="114" t="s">
        <v>74</v>
      </c>
      <c r="AW221" s="114" t="s">
        <v>117</v>
      </c>
      <c r="AX221" s="114" t="s">
        <v>65</v>
      </c>
      <c r="AY221" s="114" t="s">
        <v>149</v>
      </c>
    </row>
    <row r="222" spans="2:51" s="6" customFormat="1" ht="15.75" customHeight="1">
      <c r="B222" s="112"/>
      <c r="E222" s="114"/>
      <c r="F222" s="184" t="s">
        <v>539</v>
      </c>
      <c r="G222" s="185"/>
      <c r="H222" s="185"/>
      <c r="I222" s="185"/>
      <c r="K222" s="115">
        <v>4.292</v>
      </c>
      <c r="S222" s="112"/>
      <c r="T222" s="116"/>
      <c r="AA222" s="117"/>
      <c r="AT222" s="114" t="s">
        <v>156</v>
      </c>
      <c r="AU222" s="114" t="s">
        <v>74</v>
      </c>
      <c r="AV222" s="114" t="s">
        <v>74</v>
      </c>
      <c r="AW222" s="114" t="s">
        <v>117</v>
      </c>
      <c r="AX222" s="114" t="s">
        <v>65</v>
      </c>
      <c r="AY222" s="114" t="s">
        <v>149</v>
      </c>
    </row>
    <row r="223" spans="2:51" s="6" customFormat="1" ht="15.75" customHeight="1">
      <c r="B223" s="118"/>
      <c r="E223" s="119"/>
      <c r="F223" s="186" t="s">
        <v>157</v>
      </c>
      <c r="G223" s="187"/>
      <c r="H223" s="187"/>
      <c r="I223" s="187"/>
      <c r="K223" s="120">
        <v>41.305</v>
      </c>
      <c r="S223" s="118"/>
      <c r="T223" s="121"/>
      <c r="AA223" s="122"/>
      <c r="AT223" s="119" t="s">
        <v>156</v>
      </c>
      <c r="AU223" s="119" t="s">
        <v>74</v>
      </c>
      <c r="AV223" s="119" t="s">
        <v>77</v>
      </c>
      <c r="AW223" s="119" t="s">
        <v>117</v>
      </c>
      <c r="AX223" s="119" t="s">
        <v>8</v>
      </c>
      <c r="AY223" s="119" t="s">
        <v>149</v>
      </c>
    </row>
    <row r="224" spans="2:63" s="6" customFormat="1" ht="27" customHeight="1">
      <c r="B224" s="20"/>
      <c r="C224" s="102" t="s">
        <v>324</v>
      </c>
      <c r="D224" s="102" t="s">
        <v>150</v>
      </c>
      <c r="E224" s="103" t="s">
        <v>239</v>
      </c>
      <c r="F224" s="180" t="s">
        <v>240</v>
      </c>
      <c r="G224" s="181"/>
      <c r="H224" s="181"/>
      <c r="I224" s="181"/>
      <c r="J224" s="105" t="s">
        <v>241</v>
      </c>
      <c r="K224" s="106">
        <v>6</v>
      </c>
      <c r="L224" s="182"/>
      <c r="M224" s="181"/>
      <c r="N224" s="183">
        <f>ROUND($L$224*$K$224,0)</f>
        <v>0</v>
      </c>
      <c r="O224" s="181"/>
      <c r="P224" s="181"/>
      <c r="Q224" s="181"/>
      <c r="R224" s="104" t="s">
        <v>154</v>
      </c>
      <c r="S224" s="20"/>
      <c r="T224" s="107"/>
      <c r="U224" s="108" t="s">
        <v>35</v>
      </c>
      <c r="X224" s="109">
        <v>0</v>
      </c>
      <c r="Y224" s="109">
        <f>$X$224*$K$224</f>
        <v>0</v>
      </c>
      <c r="Z224" s="109">
        <v>0.001</v>
      </c>
      <c r="AA224" s="110">
        <f>$Z$224*$K$224</f>
        <v>0.006</v>
      </c>
      <c r="AR224" s="71" t="s">
        <v>80</v>
      </c>
      <c r="AT224" s="71" t="s">
        <v>150</v>
      </c>
      <c r="AU224" s="71" t="s">
        <v>74</v>
      </c>
      <c r="AY224" s="6" t="s">
        <v>149</v>
      </c>
      <c r="BE224" s="111">
        <f>IF($U$224="základní",$N$224,0)</f>
        <v>0</v>
      </c>
      <c r="BF224" s="111">
        <f>IF($U$224="snížená",$N$224,0)</f>
        <v>0</v>
      </c>
      <c r="BG224" s="111">
        <f>IF($U$224="zákl. přenesená",$N$224,0)</f>
        <v>0</v>
      </c>
      <c r="BH224" s="111">
        <f>IF($U$224="sníž. přenesená",$N$224,0)</f>
        <v>0</v>
      </c>
      <c r="BI224" s="111">
        <f>IF($U$224="nulová",$N$224,0)</f>
        <v>0</v>
      </c>
      <c r="BJ224" s="71" t="s">
        <v>8</v>
      </c>
      <c r="BK224" s="111">
        <f>ROUND($L$224*$K$224,0)</f>
        <v>0</v>
      </c>
    </row>
    <row r="225" spans="2:51" s="6" customFormat="1" ht="15.75" customHeight="1">
      <c r="B225" s="112"/>
      <c r="E225" s="113"/>
      <c r="F225" s="184" t="s">
        <v>540</v>
      </c>
      <c r="G225" s="185"/>
      <c r="H225" s="185"/>
      <c r="I225" s="185"/>
      <c r="K225" s="115">
        <v>6</v>
      </c>
      <c r="S225" s="112"/>
      <c r="T225" s="116"/>
      <c r="AA225" s="117"/>
      <c r="AT225" s="114" t="s">
        <v>156</v>
      </c>
      <c r="AU225" s="114" t="s">
        <v>74</v>
      </c>
      <c r="AV225" s="114" t="s">
        <v>74</v>
      </c>
      <c r="AW225" s="114" t="s">
        <v>117</v>
      </c>
      <c r="AX225" s="114" t="s">
        <v>8</v>
      </c>
      <c r="AY225" s="114" t="s">
        <v>149</v>
      </c>
    </row>
    <row r="226" spans="2:63" s="6" customFormat="1" ht="27" customHeight="1">
      <c r="B226" s="20"/>
      <c r="C226" s="102" t="s">
        <v>327</v>
      </c>
      <c r="D226" s="102" t="s">
        <v>150</v>
      </c>
      <c r="E226" s="103" t="s">
        <v>244</v>
      </c>
      <c r="F226" s="180" t="s">
        <v>245</v>
      </c>
      <c r="G226" s="181"/>
      <c r="H226" s="181"/>
      <c r="I226" s="181"/>
      <c r="J226" s="105" t="s">
        <v>153</v>
      </c>
      <c r="K226" s="106">
        <v>70.988</v>
      </c>
      <c r="L226" s="182"/>
      <c r="M226" s="181"/>
      <c r="N226" s="183">
        <f>ROUND($L$226*$K$226,0)</f>
        <v>0</v>
      </c>
      <c r="O226" s="181"/>
      <c r="P226" s="181"/>
      <c r="Q226" s="181"/>
      <c r="R226" s="104" t="s">
        <v>154</v>
      </c>
      <c r="S226" s="20"/>
      <c r="T226" s="107"/>
      <c r="U226" s="108" t="s">
        <v>35</v>
      </c>
      <c r="X226" s="109">
        <v>0</v>
      </c>
      <c r="Y226" s="109">
        <f>$X$226*$K$226</f>
        <v>0</v>
      </c>
      <c r="Z226" s="109">
        <v>0.01</v>
      </c>
      <c r="AA226" s="110">
        <f>$Z$226*$K$226</f>
        <v>0.70988</v>
      </c>
      <c r="AR226" s="71" t="s">
        <v>80</v>
      </c>
      <c r="AT226" s="71" t="s">
        <v>150</v>
      </c>
      <c r="AU226" s="71" t="s">
        <v>74</v>
      </c>
      <c r="AY226" s="6" t="s">
        <v>149</v>
      </c>
      <c r="BE226" s="111">
        <f>IF($U$226="základní",$N$226,0)</f>
        <v>0</v>
      </c>
      <c r="BF226" s="111">
        <f>IF($U$226="snížená",$N$226,0)</f>
        <v>0</v>
      </c>
      <c r="BG226" s="111">
        <f>IF($U$226="zákl. přenesená",$N$226,0)</f>
        <v>0</v>
      </c>
      <c r="BH226" s="111">
        <f>IF($U$226="sníž. přenesená",$N$226,0)</f>
        <v>0</v>
      </c>
      <c r="BI226" s="111">
        <f>IF($U$226="nulová",$N$226,0)</f>
        <v>0</v>
      </c>
      <c r="BJ226" s="71" t="s">
        <v>8</v>
      </c>
      <c r="BK226" s="111">
        <f>ROUND($L$226*$K$226,0)</f>
        <v>0</v>
      </c>
    </row>
    <row r="227" spans="2:51" s="6" customFormat="1" ht="15.75" customHeight="1">
      <c r="B227" s="112"/>
      <c r="E227" s="113"/>
      <c r="F227" s="184" t="s">
        <v>103</v>
      </c>
      <c r="G227" s="185"/>
      <c r="H227" s="185"/>
      <c r="I227" s="185"/>
      <c r="K227" s="115">
        <v>34.568</v>
      </c>
      <c r="S227" s="112"/>
      <c r="T227" s="116"/>
      <c r="AA227" s="117"/>
      <c r="AT227" s="114" t="s">
        <v>156</v>
      </c>
      <c r="AU227" s="114" t="s">
        <v>74</v>
      </c>
      <c r="AV227" s="114" t="s">
        <v>74</v>
      </c>
      <c r="AW227" s="114" t="s">
        <v>117</v>
      </c>
      <c r="AX227" s="114" t="s">
        <v>65</v>
      </c>
      <c r="AY227" s="114" t="s">
        <v>149</v>
      </c>
    </row>
    <row r="228" spans="2:51" s="6" customFormat="1" ht="15.75" customHeight="1">
      <c r="B228" s="112"/>
      <c r="E228" s="114"/>
      <c r="F228" s="184" t="s">
        <v>110</v>
      </c>
      <c r="G228" s="185"/>
      <c r="H228" s="185"/>
      <c r="I228" s="185"/>
      <c r="K228" s="115">
        <v>36.42</v>
      </c>
      <c r="S228" s="112"/>
      <c r="T228" s="116"/>
      <c r="AA228" s="117"/>
      <c r="AT228" s="114" t="s">
        <v>156</v>
      </c>
      <c r="AU228" s="114" t="s">
        <v>74</v>
      </c>
      <c r="AV228" s="114" t="s">
        <v>74</v>
      </c>
      <c r="AW228" s="114" t="s">
        <v>117</v>
      </c>
      <c r="AX228" s="114" t="s">
        <v>65</v>
      </c>
      <c r="AY228" s="114" t="s">
        <v>149</v>
      </c>
    </row>
    <row r="229" spans="2:51" s="6" customFormat="1" ht="15.75" customHeight="1">
      <c r="B229" s="118"/>
      <c r="E229" s="119"/>
      <c r="F229" s="186" t="s">
        <v>157</v>
      </c>
      <c r="G229" s="187"/>
      <c r="H229" s="187"/>
      <c r="I229" s="187"/>
      <c r="K229" s="120">
        <v>70.988</v>
      </c>
      <c r="S229" s="118"/>
      <c r="T229" s="121"/>
      <c r="AA229" s="122"/>
      <c r="AT229" s="119" t="s">
        <v>156</v>
      </c>
      <c r="AU229" s="119" t="s">
        <v>74</v>
      </c>
      <c r="AV229" s="119" t="s">
        <v>77</v>
      </c>
      <c r="AW229" s="119" t="s">
        <v>117</v>
      </c>
      <c r="AX229" s="119" t="s">
        <v>8</v>
      </c>
      <c r="AY229" s="119" t="s">
        <v>149</v>
      </c>
    </row>
    <row r="230" spans="2:63" s="6" customFormat="1" ht="27" customHeight="1">
      <c r="B230" s="20"/>
      <c r="C230" s="102" t="s">
        <v>330</v>
      </c>
      <c r="D230" s="102" t="s">
        <v>150</v>
      </c>
      <c r="E230" s="103" t="s">
        <v>541</v>
      </c>
      <c r="F230" s="180" t="s">
        <v>542</v>
      </c>
      <c r="G230" s="181"/>
      <c r="H230" s="181"/>
      <c r="I230" s="181"/>
      <c r="J230" s="105" t="s">
        <v>153</v>
      </c>
      <c r="K230" s="106">
        <v>43.716</v>
      </c>
      <c r="L230" s="182"/>
      <c r="M230" s="181"/>
      <c r="N230" s="183">
        <f>ROUND($L$230*$K$230,0)</f>
        <v>0</v>
      </c>
      <c r="O230" s="181"/>
      <c r="P230" s="181"/>
      <c r="Q230" s="181"/>
      <c r="R230" s="104" t="s">
        <v>154</v>
      </c>
      <c r="S230" s="20"/>
      <c r="T230" s="107"/>
      <c r="U230" s="108" t="s">
        <v>35</v>
      </c>
      <c r="X230" s="109">
        <v>0</v>
      </c>
      <c r="Y230" s="109">
        <f>$X$230*$K$230</f>
        <v>0</v>
      </c>
      <c r="Z230" s="109">
        <v>0.016</v>
      </c>
      <c r="AA230" s="110">
        <f>$Z$230*$K$230</f>
        <v>0.6994560000000001</v>
      </c>
      <c r="AR230" s="71" t="s">
        <v>80</v>
      </c>
      <c r="AT230" s="71" t="s">
        <v>150</v>
      </c>
      <c r="AU230" s="71" t="s">
        <v>74</v>
      </c>
      <c r="AY230" s="6" t="s">
        <v>149</v>
      </c>
      <c r="BE230" s="111">
        <f>IF($U$230="základní",$N$230,0)</f>
        <v>0</v>
      </c>
      <c r="BF230" s="111">
        <f>IF($U$230="snížená",$N$230,0)</f>
        <v>0</v>
      </c>
      <c r="BG230" s="111">
        <f>IF($U$230="zákl. přenesená",$N$230,0)</f>
        <v>0</v>
      </c>
      <c r="BH230" s="111">
        <f>IF($U$230="sníž. přenesená",$N$230,0)</f>
        <v>0</v>
      </c>
      <c r="BI230" s="111">
        <f>IF($U$230="nulová",$N$230,0)</f>
        <v>0</v>
      </c>
      <c r="BJ230" s="71" t="s">
        <v>8</v>
      </c>
      <c r="BK230" s="111">
        <f>ROUND($L$230*$K$230,0)</f>
        <v>0</v>
      </c>
    </row>
    <row r="231" spans="2:51" s="6" customFormat="1" ht="15.75" customHeight="1">
      <c r="B231" s="112"/>
      <c r="E231" s="113"/>
      <c r="F231" s="184" t="s">
        <v>98</v>
      </c>
      <c r="G231" s="185"/>
      <c r="H231" s="185"/>
      <c r="I231" s="185"/>
      <c r="K231" s="115">
        <v>43.716</v>
      </c>
      <c r="S231" s="112"/>
      <c r="T231" s="116"/>
      <c r="AA231" s="117"/>
      <c r="AT231" s="114" t="s">
        <v>156</v>
      </c>
      <c r="AU231" s="114" t="s">
        <v>74</v>
      </c>
      <c r="AV231" s="114" t="s">
        <v>74</v>
      </c>
      <c r="AW231" s="114" t="s">
        <v>117</v>
      </c>
      <c r="AX231" s="114" t="s">
        <v>8</v>
      </c>
      <c r="AY231" s="114" t="s">
        <v>149</v>
      </c>
    </row>
    <row r="232" spans="2:63" s="6" customFormat="1" ht="27" customHeight="1">
      <c r="B232" s="20"/>
      <c r="C232" s="102" t="s">
        <v>333</v>
      </c>
      <c r="D232" s="102" t="s">
        <v>150</v>
      </c>
      <c r="E232" s="103" t="s">
        <v>247</v>
      </c>
      <c r="F232" s="180" t="s">
        <v>248</v>
      </c>
      <c r="G232" s="181"/>
      <c r="H232" s="181"/>
      <c r="I232" s="181"/>
      <c r="J232" s="105" t="s">
        <v>153</v>
      </c>
      <c r="K232" s="106">
        <v>76.466</v>
      </c>
      <c r="L232" s="182"/>
      <c r="M232" s="181"/>
      <c r="N232" s="183">
        <f>ROUND($L$232*$K$232,0)</f>
        <v>0</v>
      </c>
      <c r="O232" s="181"/>
      <c r="P232" s="181"/>
      <c r="Q232" s="181"/>
      <c r="R232" s="104" t="s">
        <v>154</v>
      </c>
      <c r="S232" s="20"/>
      <c r="T232" s="107"/>
      <c r="U232" s="108" t="s">
        <v>35</v>
      </c>
      <c r="X232" s="109">
        <v>0</v>
      </c>
      <c r="Y232" s="109">
        <f>$X$232*$K$232</f>
        <v>0</v>
      </c>
      <c r="Z232" s="109">
        <v>0.029</v>
      </c>
      <c r="AA232" s="110">
        <f>$Z$232*$K$232</f>
        <v>2.217514</v>
      </c>
      <c r="AR232" s="71" t="s">
        <v>80</v>
      </c>
      <c r="AT232" s="71" t="s">
        <v>150</v>
      </c>
      <c r="AU232" s="71" t="s">
        <v>74</v>
      </c>
      <c r="AY232" s="6" t="s">
        <v>149</v>
      </c>
      <c r="BE232" s="111">
        <f>IF($U$232="základní",$N$232,0)</f>
        <v>0</v>
      </c>
      <c r="BF232" s="111">
        <f>IF($U$232="snížená",$N$232,0)</f>
        <v>0</v>
      </c>
      <c r="BG232" s="111">
        <f>IF($U$232="zákl. přenesená",$N$232,0)</f>
        <v>0</v>
      </c>
      <c r="BH232" s="111">
        <f>IF($U$232="sníž. přenesená",$N$232,0)</f>
        <v>0</v>
      </c>
      <c r="BI232" s="111">
        <f>IF($U$232="nulová",$N$232,0)</f>
        <v>0</v>
      </c>
      <c r="BJ232" s="71" t="s">
        <v>8</v>
      </c>
      <c r="BK232" s="111">
        <f>ROUND($L$232*$K$232,0)</f>
        <v>0</v>
      </c>
    </row>
    <row r="233" spans="2:51" s="6" customFormat="1" ht="15.75" customHeight="1">
      <c r="B233" s="112"/>
      <c r="E233" s="113"/>
      <c r="F233" s="184" t="s">
        <v>95</v>
      </c>
      <c r="G233" s="185"/>
      <c r="H233" s="185"/>
      <c r="I233" s="185"/>
      <c r="K233" s="115">
        <v>17.128</v>
      </c>
      <c r="S233" s="112"/>
      <c r="T233" s="116"/>
      <c r="AA233" s="117"/>
      <c r="AT233" s="114" t="s">
        <v>156</v>
      </c>
      <c r="AU233" s="114" t="s">
        <v>74</v>
      </c>
      <c r="AV233" s="114" t="s">
        <v>74</v>
      </c>
      <c r="AW233" s="114" t="s">
        <v>117</v>
      </c>
      <c r="AX233" s="114" t="s">
        <v>65</v>
      </c>
      <c r="AY233" s="114" t="s">
        <v>149</v>
      </c>
    </row>
    <row r="234" spans="2:51" s="6" customFormat="1" ht="15.75" customHeight="1">
      <c r="B234" s="112"/>
      <c r="E234" s="114"/>
      <c r="F234" s="184" t="s">
        <v>106</v>
      </c>
      <c r="G234" s="185"/>
      <c r="H234" s="185"/>
      <c r="I234" s="185"/>
      <c r="K234" s="115">
        <v>59.338</v>
      </c>
      <c r="S234" s="112"/>
      <c r="T234" s="116"/>
      <c r="AA234" s="117"/>
      <c r="AT234" s="114" t="s">
        <v>156</v>
      </c>
      <c r="AU234" s="114" t="s">
        <v>74</v>
      </c>
      <c r="AV234" s="114" t="s">
        <v>74</v>
      </c>
      <c r="AW234" s="114" t="s">
        <v>117</v>
      </c>
      <c r="AX234" s="114" t="s">
        <v>65</v>
      </c>
      <c r="AY234" s="114" t="s">
        <v>149</v>
      </c>
    </row>
    <row r="235" spans="2:51" s="6" customFormat="1" ht="15.75" customHeight="1">
      <c r="B235" s="118"/>
      <c r="E235" s="119"/>
      <c r="F235" s="186" t="s">
        <v>157</v>
      </c>
      <c r="G235" s="187"/>
      <c r="H235" s="187"/>
      <c r="I235" s="187"/>
      <c r="K235" s="120">
        <v>76.466</v>
      </c>
      <c r="S235" s="118"/>
      <c r="T235" s="121"/>
      <c r="AA235" s="122"/>
      <c r="AT235" s="119" t="s">
        <v>156</v>
      </c>
      <c r="AU235" s="119" t="s">
        <v>74</v>
      </c>
      <c r="AV235" s="119" t="s">
        <v>77</v>
      </c>
      <c r="AW235" s="119" t="s">
        <v>117</v>
      </c>
      <c r="AX235" s="119" t="s">
        <v>8</v>
      </c>
      <c r="AY235" s="119" t="s">
        <v>149</v>
      </c>
    </row>
    <row r="236" spans="2:63" s="93" customFormat="1" ht="30.75" customHeight="1">
      <c r="B236" s="94"/>
      <c r="D236" s="101" t="s">
        <v>122</v>
      </c>
      <c r="N236" s="197">
        <f>$BK$236</f>
        <v>0</v>
      </c>
      <c r="O236" s="196"/>
      <c r="P236" s="196"/>
      <c r="Q236" s="196"/>
      <c r="S236" s="94"/>
      <c r="T236" s="97"/>
      <c r="W236" s="98">
        <f>SUM($W$237:$W$247)</f>
        <v>0</v>
      </c>
      <c r="Y236" s="98">
        <f>SUM($Y$237:$Y$247)</f>
        <v>0.004165199999999999</v>
      </c>
      <c r="AA236" s="99">
        <f>SUM($AA$237:$AA$247)</f>
        <v>0</v>
      </c>
      <c r="AR236" s="96" t="s">
        <v>8</v>
      </c>
      <c r="AT236" s="96" t="s">
        <v>64</v>
      </c>
      <c r="AU236" s="96" t="s">
        <v>8</v>
      </c>
      <c r="AY236" s="96" t="s">
        <v>149</v>
      </c>
      <c r="BK236" s="100">
        <f>SUM($BK$237:$BK$247)</f>
        <v>0</v>
      </c>
    </row>
    <row r="237" spans="2:63" s="6" customFormat="1" ht="39" customHeight="1">
      <c r="B237" s="20"/>
      <c r="C237" s="102" t="s">
        <v>336</v>
      </c>
      <c r="D237" s="102" t="s">
        <v>150</v>
      </c>
      <c r="E237" s="103" t="s">
        <v>250</v>
      </c>
      <c r="F237" s="180" t="s">
        <v>251</v>
      </c>
      <c r="G237" s="181"/>
      <c r="H237" s="181"/>
      <c r="I237" s="181"/>
      <c r="J237" s="105" t="s">
        <v>153</v>
      </c>
      <c r="K237" s="106">
        <v>326.772</v>
      </c>
      <c r="L237" s="182"/>
      <c r="M237" s="181"/>
      <c r="N237" s="183">
        <f>ROUND($L$237*$K$237,0)</f>
        <v>0</v>
      </c>
      <c r="O237" s="181"/>
      <c r="P237" s="181"/>
      <c r="Q237" s="181"/>
      <c r="R237" s="104" t="s">
        <v>154</v>
      </c>
      <c r="S237" s="20"/>
      <c r="T237" s="107"/>
      <c r="U237" s="108" t="s">
        <v>35</v>
      </c>
      <c r="X237" s="109">
        <v>0</v>
      </c>
      <c r="Y237" s="109">
        <f>$X$237*$K$237</f>
        <v>0</v>
      </c>
      <c r="Z237" s="109">
        <v>0</v>
      </c>
      <c r="AA237" s="110">
        <f>$Z$237*$K$237</f>
        <v>0</v>
      </c>
      <c r="AR237" s="71" t="s">
        <v>80</v>
      </c>
      <c r="AT237" s="71" t="s">
        <v>150</v>
      </c>
      <c r="AU237" s="71" t="s">
        <v>74</v>
      </c>
      <c r="AY237" s="6" t="s">
        <v>149</v>
      </c>
      <c r="BE237" s="111">
        <f>IF($U$237="základní",$N$237,0)</f>
        <v>0</v>
      </c>
      <c r="BF237" s="111">
        <f>IF($U$237="snížená",$N$237,0)</f>
        <v>0</v>
      </c>
      <c r="BG237" s="111">
        <f>IF($U$237="zákl. přenesená",$N$237,0)</f>
        <v>0</v>
      </c>
      <c r="BH237" s="111">
        <f>IF($U$237="sníž. přenesená",$N$237,0)</f>
        <v>0</v>
      </c>
      <c r="BI237" s="111">
        <f>IF($U$237="nulová",$N$237,0)</f>
        <v>0</v>
      </c>
      <c r="BJ237" s="71" t="s">
        <v>8</v>
      </c>
      <c r="BK237" s="111">
        <f>ROUND($L$237*$K$237,0)</f>
        <v>0</v>
      </c>
    </row>
    <row r="238" spans="2:51" s="6" customFormat="1" ht="15.75" customHeight="1">
      <c r="B238" s="112"/>
      <c r="E238" s="113"/>
      <c r="F238" s="184" t="s">
        <v>543</v>
      </c>
      <c r="G238" s="185"/>
      <c r="H238" s="185"/>
      <c r="I238" s="185"/>
      <c r="K238" s="115">
        <v>326.772</v>
      </c>
      <c r="S238" s="112"/>
      <c r="T238" s="116"/>
      <c r="AA238" s="117"/>
      <c r="AT238" s="114" t="s">
        <v>156</v>
      </c>
      <c r="AU238" s="114" t="s">
        <v>74</v>
      </c>
      <c r="AV238" s="114" t="s">
        <v>74</v>
      </c>
      <c r="AW238" s="114" t="s">
        <v>117</v>
      </c>
      <c r="AX238" s="114" t="s">
        <v>65</v>
      </c>
      <c r="AY238" s="114" t="s">
        <v>149</v>
      </c>
    </row>
    <row r="239" spans="2:51" s="6" customFormat="1" ht="15.75" customHeight="1">
      <c r="B239" s="118"/>
      <c r="E239" s="119" t="s">
        <v>92</v>
      </c>
      <c r="F239" s="186" t="s">
        <v>157</v>
      </c>
      <c r="G239" s="187"/>
      <c r="H239" s="187"/>
      <c r="I239" s="187"/>
      <c r="K239" s="120">
        <v>326.772</v>
      </c>
      <c r="S239" s="118"/>
      <c r="T239" s="121"/>
      <c r="AA239" s="122"/>
      <c r="AT239" s="119" t="s">
        <v>156</v>
      </c>
      <c r="AU239" s="119" t="s">
        <v>74</v>
      </c>
      <c r="AV239" s="119" t="s">
        <v>77</v>
      </c>
      <c r="AW239" s="119" t="s">
        <v>117</v>
      </c>
      <c r="AX239" s="119" t="s">
        <v>8</v>
      </c>
      <c r="AY239" s="119" t="s">
        <v>149</v>
      </c>
    </row>
    <row r="240" spans="2:63" s="6" customFormat="1" ht="39" customHeight="1">
      <c r="B240" s="20"/>
      <c r="C240" s="102" t="s">
        <v>339</v>
      </c>
      <c r="D240" s="102" t="s">
        <v>150</v>
      </c>
      <c r="E240" s="103" t="s">
        <v>254</v>
      </c>
      <c r="F240" s="180" t="s">
        <v>255</v>
      </c>
      <c r="G240" s="181"/>
      <c r="H240" s="181"/>
      <c r="I240" s="181"/>
      <c r="J240" s="105" t="s">
        <v>153</v>
      </c>
      <c r="K240" s="106">
        <v>19606.32</v>
      </c>
      <c r="L240" s="182"/>
      <c r="M240" s="181"/>
      <c r="N240" s="183">
        <f>ROUND($L$240*$K$240,0)</f>
        <v>0</v>
      </c>
      <c r="O240" s="181"/>
      <c r="P240" s="181"/>
      <c r="Q240" s="181"/>
      <c r="R240" s="104" t="s">
        <v>154</v>
      </c>
      <c r="S240" s="20"/>
      <c r="T240" s="107"/>
      <c r="U240" s="108" t="s">
        <v>35</v>
      </c>
      <c r="X240" s="109">
        <v>0</v>
      </c>
      <c r="Y240" s="109">
        <f>$X$240*$K$240</f>
        <v>0</v>
      </c>
      <c r="Z240" s="109">
        <v>0</v>
      </c>
      <c r="AA240" s="110">
        <f>$Z$240*$K$240</f>
        <v>0</v>
      </c>
      <c r="AR240" s="71" t="s">
        <v>80</v>
      </c>
      <c r="AT240" s="71" t="s">
        <v>150</v>
      </c>
      <c r="AU240" s="71" t="s">
        <v>74</v>
      </c>
      <c r="AY240" s="6" t="s">
        <v>149</v>
      </c>
      <c r="BE240" s="111">
        <f>IF($U$240="základní",$N$240,0)</f>
        <v>0</v>
      </c>
      <c r="BF240" s="111">
        <f>IF($U$240="snížená",$N$240,0)</f>
        <v>0</v>
      </c>
      <c r="BG240" s="111">
        <f>IF($U$240="zákl. přenesená",$N$240,0)</f>
        <v>0</v>
      </c>
      <c r="BH240" s="111">
        <f>IF($U$240="sníž. přenesená",$N$240,0)</f>
        <v>0</v>
      </c>
      <c r="BI240" s="111">
        <f>IF($U$240="nulová",$N$240,0)</f>
        <v>0</v>
      </c>
      <c r="BJ240" s="71" t="s">
        <v>8</v>
      </c>
      <c r="BK240" s="111">
        <f>ROUND($L$240*$K$240,0)</f>
        <v>0</v>
      </c>
    </row>
    <row r="241" spans="2:51" s="6" customFormat="1" ht="15.75" customHeight="1">
      <c r="B241" s="112"/>
      <c r="E241" s="113"/>
      <c r="F241" s="184" t="s">
        <v>256</v>
      </c>
      <c r="G241" s="185"/>
      <c r="H241" s="185"/>
      <c r="I241" s="185"/>
      <c r="K241" s="115">
        <v>19606.32</v>
      </c>
      <c r="S241" s="112"/>
      <c r="T241" s="116"/>
      <c r="AA241" s="117"/>
      <c r="AT241" s="114" t="s">
        <v>156</v>
      </c>
      <c r="AU241" s="114" t="s">
        <v>74</v>
      </c>
      <c r="AV241" s="114" t="s">
        <v>74</v>
      </c>
      <c r="AW241" s="114" t="s">
        <v>117</v>
      </c>
      <c r="AX241" s="114" t="s">
        <v>8</v>
      </c>
      <c r="AY241" s="114" t="s">
        <v>149</v>
      </c>
    </row>
    <row r="242" spans="2:63" s="6" customFormat="1" ht="39" customHeight="1">
      <c r="B242" s="20"/>
      <c r="C242" s="102" t="s">
        <v>342</v>
      </c>
      <c r="D242" s="102" t="s">
        <v>150</v>
      </c>
      <c r="E242" s="103" t="s">
        <v>257</v>
      </c>
      <c r="F242" s="180" t="s">
        <v>258</v>
      </c>
      <c r="G242" s="181"/>
      <c r="H242" s="181"/>
      <c r="I242" s="181"/>
      <c r="J242" s="105" t="s">
        <v>153</v>
      </c>
      <c r="K242" s="106">
        <v>326.772</v>
      </c>
      <c r="L242" s="182"/>
      <c r="M242" s="181"/>
      <c r="N242" s="183">
        <f>ROUND($L$242*$K$242,0)</f>
        <v>0</v>
      </c>
      <c r="O242" s="181"/>
      <c r="P242" s="181"/>
      <c r="Q242" s="181"/>
      <c r="R242" s="104" t="s">
        <v>154</v>
      </c>
      <c r="S242" s="20"/>
      <c r="T242" s="107"/>
      <c r="U242" s="108" t="s">
        <v>35</v>
      </c>
      <c r="X242" s="109">
        <v>0</v>
      </c>
      <c r="Y242" s="109">
        <f>$X$242*$K$242</f>
        <v>0</v>
      </c>
      <c r="Z242" s="109">
        <v>0</v>
      </c>
      <c r="AA242" s="110">
        <f>$Z$242*$K$242</f>
        <v>0</v>
      </c>
      <c r="AR242" s="71" t="s">
        <v>80</v>
      </c>
      <c r="AT242" s="71" t="s">
        <v>150</v>
      </c>
      <c r="AU242" s="71" t="s">
        <v>74</v>
      </c>
      <c r="AY242" s="6" t="s">
        <v>149</v>
      </c>
      <c r="BE242" s="111">
        <f>IF($U$242="základní",$N$242,0)</f>
        <v>0</v>
      </c>
      <c r="BF242" s="111">
        <f>IF($U$242="snížená",$N$242,0)</f>
        <v>0</v>
      </c>
      <c r="BG242" s="111">
        <f>IF($U$242="zákl. přenesená",$N$242,0)</f>
        <v>0</v>
      </c>
      <c r="BH242" s="111">
        <f>IF($U$242="sníž. přenesená",$N$242,0)</f>
        <v>0</v>
      </c>
      <c r="BI242" s="111">
        <f>IF($U$242="nulová",$N$242,0)</f>
        <v>0</v>
      </c>
      <c r="BJ242" s="71" t="s">
        <v>8</v>
      </c>
      <c r="BK242" s="111">
        <f>ROUND($L$242*$K$242,0)</f>
        <v>0</v>
      </c>
    </row>
    <row r="243" spans="2:51" s="6" customFormat="1" ht="15.75" customHeight="1">
      <c r="B243" s="112"/>
      <c r="E243" s="113"/>
      <c r="F243" s="184" t="s">
        <v>92</v>
      </c>
      <c r="G243" s="185"/>
      <c r="H243" s="185"/>
      <c r="I243" s="185"/>
      <c r="K243" s="115">
        <v>326.772</v>
      </c>
      <c r="S243" s="112"/>
      <c r="T243" s="116"/>
      <c r="AA243" s="117"/>
      <c r="AT243" s="114" t="s">
        <v>156</v>
      </c>
      <c r="AU243" s="114" t="s">
        <v>74</v>
      </c>
      <c r="AV243" s="114" t="s">
        <v>74</v>
      </c>
      <c r="AW243" s="114" t="s">
        <v>117</v>
      </c>
      <c r="AX243" s="114" t="s">
        <v>8</v>
      </c>
      <c r="AY243" s="114" t="s">
        <v>149</v>
      </c>
    </row>
    <row r="244" spans="2:63" s="6" customFormat="1" ht="39" customHeight="1">
      <c r="B244" s="20"/>
      <c r="C244" s="102" t="s">
        <v>345</v>
      </c>
      <c r="D244" s="102" t="s">
        <v>150</v>
      </c>
      <c r="E244" s="103" t="s">
        <v>260</v>
      </c>
      <c r="F244" s="180" t="s">
        <v>261</v>
      </c>
      <c r="G244" s="181"/>
      <c r="H244" s="181"/>
      <c r="I244" s="181"/>
      <c r="J244" s="105" t="s">
        <v>153</v>
      </c>
      <c r="K244" s="106">
        <v>32.04</v>
      </c>
      <c r="L244" s="182"/>
      <c r="M244" s="181"/>
      <c r="N244" s="183">
        <f>ROUND($L$244*$K$244,0)</f>
        <v>0</v>
      </c>
      <c r="O244" s="181"/>
      <c r="P244" s="181"/>
      <c r="Q244" s="181"/>
      <c r="R244" s="104" t="s">
        <v>154</v>
      </c>
      <c r="S244" s="20"/>
      <c r="T244" s="107"/>
      <c r="U244" s="108" t="s">
        <v>35</v>
      </c>
      <c r="X244" s="109">
        <v>0.00013</v>
      </c>
      <c r="Y244" s="109">
        <f>$X$244*$K$244</f>
        <v>0.004165199999999999</v>
      </c>
      <c r="Z244" s="109">
        <v>0</v>
      </c>
      <c r="AA244" s="110">
        <f>$Z$244*$K$244</f>
        <v>0</v>
      </c>
      <c r="AR244" s="71" t="s">
        <v>80</v>
      </c>
      <c r="AT244" s="71" t="s">
        <v>150</v>
      </c>
      <c r="AU244" s="71" t="s">
        <v>74</v>
      </c>
      <c r="AY244" s="6" t="s">
        <v>149</v>
      </c>
      <c r="BE244" s="111">
        <f>IF($U$244="základní",$N$244,0)</f>
        <v>0</v>
      </c>
      <c r="BF244" s="111">
        <f>IF($U$244="snížená",$N$244,0)</f>
        <v>0</v>
      </c>
      <c r="BG244" s="111">
        <f>IF($U$244="zákl. přenesená",$N$244,0)</f>
        <v>0</v>
      </c>
      <c r="BH244" s="111">
        <f>IF($U$244="sníž. přenesená",$N$244,0)</f>
        <v>0</v>
      </c>
      <c r="BI244" s="111">
        <f>IF($U$244="nulová",$N$244,0)</f>
        <v>0</v>
      </c>
      <c r="BJ244" s="71" t="s">
        <v>8</v>
      </c>
      <c r="BK244" s="111">
        <f>ROUND($L$244*$K$244,0)</f>
        <v>0</v>
      </c>
    </row>
    <row r="245" spans="2:51" s="6" customFormat="1" ht="15.75" customHeight="1">
      <c r="B245" s="112"/>
      <c r="E245" s="113"/>
      <c r="F245" s="184" t="s">
        <v>544</v>
      </c>
      <c r="G245" s="185"/>
      <c r="H245" s="185"/>
      <c r="I245" s="185"/>
      <c r="K245" s="115">
        <v>15.89</v>
      </c>
      <c r="S245" s="112"/>
      <c r="T245" s="116"/>
      <c r="AA245" s="117"/>
      <c r="AT245" s="114" t="s">
        <v>156</v>
      </c>
      <c r="AU245" s="114" t="s">
        <v>74</v>
      </c>
      <c r="AV245" s="114" t="s">
        <v>74</v>
      </c>
      <c r="AW245" s="114" t="s">
        <v>117</v>
      </c>
      <c r="AX245" s="114" t="s">
        <v>65</v>
      </c>
      <c r="AY245" s="114" t="s">
        <v>149</v>
      </c>
    </row>
    <row r="246" spans="2:51" s="6" customFormat="1" ht="15.75" customHeight="1">
      <c r="B246" s="112"/>
      <c r="E246" s="114"/>
      <c r="F246" s="184" t="s">
        <v>545</v>
      </c>
      <c r="G246" s="185"/>
      <c r="H246" s="185"/>
      <c r="I246" s="185"/>
      <c r="K246" s="115">
        <v>16.15</v>
      </c>
      <c r="S246" s="112"/>
      <c r="T246" s="116"/>
      <c r="AA246" s="117"/>
      <c r="AT246" s="114" t="s">
        <v>156</v>
      </c>
      <c r="AU246" s="114" t="s">
        <v>74</v>
      </c>
      <c r="AV246" s="114" t="s">
        <v>74</v>
      </c>
      <c r="AW246" s="114" t="s">
        <v>117</v>
      </c>
      <c r="AX246" s="114" t="s">
        <v>65</v>
      </c>
      <c r="AY246" s="114" t="s">
        <v>149</v>
      </c>
    </row>
    <row r="247" spans="2:51" s="6" customFormat="1" ht="15.75" customHeight="1">
      <c r="B247" s="118"/>
      <c r="E247" s="119"/>
      <c r="F247" s="186" t="s">
        <v>157</v>
      </c>
      <c r="G247" s="187"/>
      <c r="H247" s="187"/>
      <c r="I247" s="187"/>
      <c r="K247" s="120">
        <v>32.04</v>
      </c>
      <c r="S247" s="118"/>
      <c r="T247" s="121"/>
      <c r="AA247" s="122"/>
      <c r="AT247" s="119" t="s">
        <v>156</v>
      </c>
      <c r="AU247" s="119" t="s">
        <v>74</v>
      </c>
      <c r="AV247" s="119" t="s">
        <v>77</v>
      </c>
      <c r="AW247" s="119" t="s">
        <v>117</v>
      </c>
      <c r="AX247" s="119" t="s">
        <v>8</v>
      </c>
      <c r="AY247" s="119" t="s">
        <v>149</v>
      </c>
    </row>
    <row r="248" spans="2:63" s="93" customFormat="1" ht="30.75" customHeight="1">
      <c r="B248" s="94"/>
      <c r="D248" s="101" t="s">
        <v>123</v>
      </c>
      <c r="N248" s="197">
        <f>$BK$248</f>
        <v>0</v>
      </c>
      <c r="O248" s="196"/>
      <c r="P248" s="196"/>
      <c r="Q248" s="196"/>
      <c r="S248" s="94"/>
      <c r="T248" s="97"/>
      <c r="W248" s="98">
        <f>SUM($W$249:$W$256)</f>
        <v>0</v>
      </c>
      <c r="Y248" s="98">
        <f>SUM($Y$249:$Y$256)</f>
        <v>0</v>
      </c>
      <c r="AA248" s="99">
        <f>SUM($AA$249:$AA$256)</f>
        <v>0</v>
      </c>
      <c r="AR248" s="96" t="s">
        <v>8</v>
      </c>
      <c r="AT248" s="96" t="s">
        <v>64</v>
      </c>
      <c r="AU248" s="96" t="s">
        <v>8</v>
      </c>
      <c r="AY248" s="96" t="s">
        <v>149</v>
      </c>
      <c r="BK248" s="100">
        <f>SUM($BK$249:$BK$256)</f>
        <v>0</v>
      </c>
    </row>
    <row r="249" spans="2:63" s="6" customFormat="1" ht="39" customHeight="1">
      <c r="B249" s="20"/>
      <c r="C249" s="102" t="s">
        <v>348</v>
      </c>
      <c r="D249" s="102" t="s">
        <v>150</v>
      </c>
      <c r="E249" s="103" t="s">
        <v>265</v>
      </c>
      <c r="F249" s="180" t="s">
        <v>266</v>
      </c>
      <c r="G249" s="181"/>
      <c r="H249" s="181"/>
      <c r="I249" s="181"/>
      <c r="J249" s="105" t="s">
        <v>267</v>
      </c>
      <c r="K249" s="106">
        <v>14.534</v>
      </c>
      <c r="L249" s="182"/>
      <c r="M249" s="181"/>
      <c r="N249" s="183">
        <f>ROUND($L$249*$K$249,0)</f>
        <v>0</v>
      </c>
      <c r="O249" s="181"/>
      <c r="P249" s="181"/>
      <c r="Q249" s="181"/>
      <c r="R249" s="104" t="s">
        <v>154</v>
      </c>
      <c r="S249" s="20"/>
      <c r="T249" s="107"/>
      <c r="U249" s="108" t="s">
        <v>35</v>
      </c>
      <c r="X249" s="109">
        <v>0</v>
      </c>
      <c r="Y249" s="109">
        <f>$X$249*$K$249</f>
        <v>0</v>
      </c>
      <c r="Z249" s="109">
        <v>0</v>
      </c>
      <c r="AA249" s="110">
        <f>$Z$249*$K$249</f>
        <v>0</v>
      </c>
      <c r="AR249" s="71" t="s">
        <v>80</v>
      </c>
      <c r="AT249" s="71" t="s">
        <v>150</v>
      </c>
      <c r="AU249" s="71" t="s">
        <v>74</v>
      </c>
      <c r="AY249" s="6" t="s">
        <v>149</v>
      </c>
      <c r="BE249" s="111">
        <f>IF($U$249="základní",$N$249,0)</f>
        <v>0</v>
      </c>
      <c r="BF249" s="111">
        <f>IF($U$249="snížená",$N$249,0)</f>
        <v>0</v>
      </c>
      <c r="BG249" s="111">
        <f>IF($U$249="zákl. přenesená",$N$249,0)</f>
        <v>0</v>
      </c>
      <c r="BH249" s="111">
        <f>IF($U$249="sníž. přenesená",$N$249,0)</f>
        <v>0</v>
      </c>
      <c r="BI249" s="111">
        <f>IF($U$249="nulová",$N$249,0)</f>
        <v>0</v>
      </c>
      <c r="BJ249" s="71" t="s">
        <v>8</v>
      </c>
      <c r="BK249" s="111">
        <f>ROUND($L$249*$K$249,0)</f>
        <v>0</v>
      </c>
    </row>
    <row r="250" spans="2:63" s="6" customFormat="1" ht="27" customHeight="1">
      <c r="B250" s="20"/>
      <c r="C250" s="105" t="s">
        <v>351</v>
      </c>
      <c r="D250" s="105" t="s">
        <v>150</v>
      </c>
      <c r="E250" s="103" t="s">
        <v>269</v>
      </c>
      <c r="F250" s="180" t="s">
        <v>270</v>
      </c>
      <c r="G250" s="181"/>
      <c r="H250" s="181"/>
      <c r="I250" s="181"/>
      <c r="J250" s="105" t="s">
        <v>267</v>
      </c>
      <c r="K250" s="106">
        <v>14.534</v>
      </c>
      <c r="L250" s="182"/>
      <c r="M250" s="181"/>
      <c r="N250" s="183">
        <f>ROUND($L$250*$K$250,0)</f>
        <v>0</v>
      </c>
      <c r="O250" s="181"/>
      <c r="P250" s="181"/>
      <c r="Q250" s="181"/>
      <c r="R250" s="104" t="s">
        <v>154</v>
      </c>
      <c r="S250" s="20"/>
      <c r="T250" s="107"/>
      <c r="U250" s="108" t="s">
        <v>35</v>
      </c>
      <c r="X250" s="109">
        <v>0</v>
      </c>
      <c r="Y250" s="109">
        <f>$X$250*$K$250</f>
        <v>0</v>
      </c>
      <c r="Z250" s="109">
        <v>0</v>
      </c>
      <c r="AA250" s="110">
        <f>$Z$250*$K$250</f>
        <v>0</v>
      </c>
      <c r="AR250" s="71" t="s">
        <v>80</v>
      </c>
      <c r="AT250" s="71" t="s">
        <v>150</v>
      </c>
      <c r="AU250" s="71" t="s">
        <v>74</v>
      </c>
      <c r="AY250" s="71" t="s">
        <v>149</v>
      </c>
      <c r="BE250" s="111">
        <f>IF($U$250="základní",$N$250,0)</f>
        <v>0</v>
      </c>
      <c r="BF250" s="111">
        <f>IF($U$250="snížená",$N$250,0)</f>
        <v>0</v>
      </c>
      <c r="BG250" s="111">
        <f>IF($U$250="zákl. přenesená",$N$250,0)</f>
        <v>0</v>
      </c>
      <c r="BH250" s="111">
        <f>IF($U$250="sníž. přenesená",$N$250,0)</f>
        <v>0</v>
      </c>
      <c r="BI250" s="111">
        <f>IF($U$250="nulová",$N$250,0)</f>
        <v>0</v>
      </c>
      <c r="BJ250" s="71" t="s">
        <v>8</v>
      </c>
      <c r="BK250" s="111">
        <f>ROUND($L$250*$K$250,0)</f>
        <v>0</v>
      </c>
    </row>
    <row r="251" spans="2:63" s="6" customFormat="1" ht="27" customHeight="1">
      <c r="B251" s="20"/>
      <c r="C251" s="105" t="s">
        <v>355</v>
      </c>
      <c r="D251" s="105" t="s">
        <v>150</v>
      </c>
      <c r="E251" s="103" t="s">
        <v>272</v>
      </c>
      <c r="F251" s="180" t="s">
        <v>273</v>
      </c>
      <c r="G251" s="181"/>
      <c r="H251" s="181"/>
      <c r="I251" s="181"/>
      <c r="J251" s="105" t="s">
        <v>267</v>
      </c>
      <c r="K251" s="106">
        <v>145.34</v>
      </c>
      <c r="L251" s="182"/>
      <c r="M251" s="181"/>
      <c r="N251" s="183">
        <f>ROUND($L$251*$K$251,0)</f>
        <v>0</v>
      </c>
      <c r="O251" s="181"/>
      <c r="P251" s="181"/>
      <c r="Q251" s="181"/>
      <c r="R251" s="104" t="s">
        <v>154</v>
      </c>
      <c r="S251" s="20"/>
      <c r="T251" s="107"/>
      <c r="U251" s="108" t="s">
        <v>35</v>
      </c>
      <c r="X251" s="109">
        <v>0</v>
      </c>
      <c r="Y251" s="109">
        <f>$X$251*$K$251</f>
        <v>0</v>
      </c>
      <c r="Z251" s="109">
        <v>0</v>
      </c>
      <c r="AA251" s="110">
        <f>$Z$251*$K$251</f>
        <v>0</v>
      </c>
      <c r="AR251" s="71" t="s">
        <v>80</v>
      </c>
      <c r="AT251" s="71" t="s">
        <v>150</v>
      </c>
      <c r="AU251" s="71" t="s">
        <v>74</v>
      </c>
      <c r="AY251" s="71" t="s">
        <v>149</v>
      </c>
      <c r="BE251" s="111">
        <f>IF($U$251="základní",$N$251,0)</f>
        <v>0</v>
      </c>
      <c r="BF251" s="111">
        <f>IF($U$251="snížená",$N$251,0)</f>
        <v>0</v>
      </c>
      <c r="BG251" s="111">
        <f>IF($U$251="zákl. přenesená",$N$251,0)</f>
        <v>0</v>
      </c>
      <c r="BH251" s="111">
        <f>IF($U$251="sníž. přenesená",$N$251,0)</f>
        <v>0</v>
      </c>
      <c r="BI251" s="111">
        <f>IF($U$251="nulová",$N$251,0)</f>
        <v>0</v>
      </c>
      <c r="BJ251" s="71" t="s">
        <v>8</v>
      </c>
      <c r="BK251" s="111">
        <f>ROUND($L$251*$K$251,0)</f>
        <v>0</v>
      </c>
    </row>
    <row r="252" spans="2:51" s="6" customFormat="1" ht="15.75" customHeight="1">
      <c r="B252" s="112"/>
      <c r="F252" s="184" t="s">
        <v>546</v>
      </c>
      <c r="G252" s="185"/>
      <c r="H252" s="185"/>
      <c r="I252" s="185"/>
      <c r="K252" s="115">
        <v>145.34</v>
      </c>
      <c r="S252" s="112"/>
      <c r="T252" s="116"/>
      <c r="AA252" s="117"/>
      <c r="AT252" s="114" t="s">
        <v>156</v>
      </c>
      <c r="AU252" s="114" t="s">
        <v>74</v>
      </c>
      <c r="AV252" s="114" t="s">
        <v>74</v>
      </c>
      <c r="AW252" s="114" t="s">
        <v>65</v>
      </c>
      <c r="AX252" s="114" t="s">
        <v>8</v>
      </c>
      <c r="AY252" s="114" t="s">
        <v>149</v>
      </c>
    </row>
    <row r="253" spans="2:63" s="6" customFormat="1" ht="27" customHeight="1">
      <c r="B253" s="20"/>
      <c r="C253" s="102" t="s">
        <v>358</v>
      </c>
      <c r="D253" s="102" t="s">
        <v>150</v>
      </c>
      <c r="E253" s="103" t="s">
        <v>276</v>
      </c>
      <c r="F253" s="180" t="s">
        <v>277</v>
      </c>
      <c r="G253" s="181"/>
      <c r="H253" s="181"/>
      <c r="I253" s="181"/>
      <c r="J253" s="105" t="s">
        <v>267</v>
      </c>
      <c r="K253" s="106">
        <v>12.127</v>
      </c>
      <c r="L253" s="182"/>
      <c r="M253" s="181"/>
      <c r="N253" s="183">
        <f>ROUND($L$253*$K$253,0)</f>
        <v>0</v>
      </c>
      <c r="O253" s="181"/>
      <c r="P253" s="181"/>
      <c r="Q253" s="181"/>
      <c r="R253" s="104" t="s">
        <v>154</v>
      </c>
      <c r="S253" s="20"/>
      <c r="T253" s="107"/>
      <c r="U253" s="108" t="s">
        <v>35</v>
      </c>
      <c r="X253" s="109">
        <v>0</v>
      </c>
      <c r="Y253" s="109">
        <f>$X$253*$K$253</f>
        <v>0</v>
      </c>
      <c r="Z253" s="109">
        <v>0</v>
      </c>
      <c r="AA253" s="110">
        <f>$Z$253*$K$253</f>
        <v>0</v>
      </c>
      <c r="AR253" s="71" t="s">
        <v>80</v>
      </c>
      <c r="AT253" s="71" t="s">
        <v>150</v>
      </c>
      <c r="AU253" s="71" t="s">
        <v>74</v>
      </c>
      <c r="AY253" s="6" t="s">
        <v>149</v>
      </c>
      <c r="BE253" s="111">
        <f>IF($U$253="základní",$N$253,0)</f>
        <v>0</v>
      </c>
      <c r="BF253" s="111">
        <f>IF($U$253="snížená",$N$253,0)</f>
        <v>0</v>
      </c>
      <c r="BG253" s="111">
        <f>IF($U$253="zákl. přenesená",$N$253,0)</f>
        <v>0</v>
      </c>
      <c r="BH253" s="111">
        <f>IF($U$253="sníž. přenesená",$N$253,0)</f>
        <v>0</v>
      </c>
      <c r="BI253" s="111">
        <f>IF($U$253="nulová",$N$253,0)</f>
        <v>0</v>
      </c>
      <c r="BJ253" s="71" t="s">
        <v>8</v>
      </c>
      <c r="BK253" s="111">
        <f>ROUND($L$253*$K$253,0)</f>
        <v>0</v>
      </c>
    </row>
    <row r="254" spans="2:63" s="6" customFormat="1" ht="27" customHeight="1">
      <c r="B254" s="20"/>
      <c r="C254" s="105" t="s">
        <v>362</v>
      </c>
      <c r="D254" s="105" t="s">
        <v>150</v>
      </c>
      <c r="E254" s="103" t="s">
        <v>279</v>
      </c>
      <c r="F254" s="180" t="s">
        <v>280</v>
      </c>
      <c r="G254" s="181"/>
      <c r="H254" s="181"/>
      <c r="I254" s="181"/>
      <c r="J254" s="105" t="s">
        <v>267</v>
      </c>
      <c r="K254" s="106">
        <v>0.176</v>
      </c>
      <c r="L254" s="182"/>
      <c r="M254" s="181"/>
      <c r="N254" s="183">
        <f>ROUND($L$254*$K$254,0)</f>
        <v>0</v>
      </c>
      <c r="O254" s="181"/>
      <c r="P254" s="181"/>
      <c r="Q254" s="181"/>
      <c r="R254" s="104"/>
      <c r="S254" s="20"/>
      <c r="T254" s="107"/>
      <c r="U254" s="108" t="s">
        <v>35</v>
      </c>
      <c r="X254" s="109">
        <v>0</v>
      </c>
      <c r="Y254" s="109">
        <f>$X$254*$K$254</f>
        <v>0</v>
      </c>
      <c r="Z254" s="109">
        <v>0</v>
      </c>
      <c r="AA254" s="110">
        <f>$Z$254*$K$254</f>
        <v>0</v>
      </c>
      <c r="AR254" s="71" t="s">
        <v>80</v>
      </c>
      <c r="AT254" s="71" t="s">
        <v>150</v>
      </c>
      <c r="AU254" s="71" t="s">
        <v>74</v>
      </c>
      <c r="AY254" s="71" t="s">
        <v>149</v>
      </c>
      <c r="BE254" s="111">
        <f>IF($U$254="základní",$N$254,0)</f>
        <v>0</v>
      </c>
      <c r="BF254" s="111">
        <f>IF($U$254="snížená",$N$254,0)</f>
        <v>0</v>
      </c>
      <c r="BG254" s="111">
        <f>IF($U$254="zákl. přenesená",$N$254,0)</f>
        <v>0</v>
      </c>
      <c r="BH254" s="111">
        <f>IF($U$254="sníž. přenesená",$N$254,0)</f>
        <v>0</v>
      </c>
      <c r="BI254" s="111">
        <f>IF($U$254="nulová",$N$254,0)</f>
        <v>0</v>
      </c>
      <c r="BJ254" s="71" t="s">
        <v>8</v>
      </c>
      <c r="BK254" s="111">
        <f>ROUND($L$254*$K$254,0)</f>
        <v>0</v>
      </c>
    </row>
    <row r="255" spans="2:63" s="6" customFormat="1" ht="27" customHeight="1">
      <c r="B255" s="20"/>
      <c r="C255" s="105" t="s">
        <v>366</v>
      </c>
      <c r="D255" s="105" t="s">
        <v>150</v>
      </c>
      <c r="E255" s="103" t="s">
        <v>282</v>
      </c>
      <c r="F255" s="180" t="s">
        <v>283</v>
      </c>
      <c r="G255" s="181"/>
      <c r="H255" s="181"/>
      <c r="I255" s="181"/>
      <c r="J255" s="105" t="s">
        <v>267</v>
      </c>
      <c r="K255" s="106">
        <v>2.23</v>
      </c>
      <c r="L255" s="182"/>
      <c r="M255" s="181"/>
      <c r="N255" s="183">
        <f>ROUND($L$255*$K$255,0)</f>
        <v>0</v>
      </c>
      <c r="O255" s="181"/>
      <c r="P255" s="181"/>
      <c r="Q255" s="181"/>
      <c r="R255" s="104" t="s">
        <v>154</v>
      </c>
      <c r="S255" s="20"/>
      <c r="T255" s="107"/>
      <c r="U255" s="108" t="s">
        <v>35</v>
      </c>
      <c r="X255" s="109">
        <v>0</v>
      </c>
      <c r="Y255" s="109">
        <f>$X$255*$K$255</f>
        <v>0</v>
      </c>
      <c r="Z255" s="109">
        <v>0</v>
      </c>
      <c r="AA255" s="110">
        <f>$Z$255*$K$255</f>
        <v>0</v>
      </c>
      <c r="AR255" s="71" t="s">
        <v>80</v>
      </c>
      <c r="AT255" s="71" t="s">
        <v>150</v>
      </c>
      <c r="AU255" s="71" t="s">
        <v>74</v>
      </c>
      <c r="AY255" s="71" t="s">
        <v>149</v>
      </c>
      <c r="BE255" s="111">
        <f>IF($U$255="základní",$N$255,0)</f>
        <v>0</v>
      </c>
      <c r="BF255" s="111">
        <f>IF($U$255="snížená",$N$255,0)</f>
        <v>0</v>
      </c>
      <c r="BG255" s="111">
        <f>IF($U$255="zákl. přenesená",$N$255,0)</f>
        <v>0</v>
      </c>
      <c r="BH255" s="111">
        <f>IF($U$255="sníž. přenesená",$N$255,0)</f>
        <v>0</v>
      </c>
      <c r="BI255" s="111">
        <f>IF($U$255="nulová",$N$255,0)</f>
        <v>0</v>
      </c>
      <c r="BJ255" s="71" t="s">
        <v>8</v>
      </c>
      <c r="BK255" s="111">
        <f>ROUND($L$255*$K$255,0)</f>
        <v>0</v>
      </c>
    </row>
    <row r="256" spans="2:63" s="6" customFormat="1" ht="27" customHeight="1">
      <c r="B256" s="20"/>
      <c r="C256" s="105" t="s">
        <v>370</v>
      </c>
      <c r="D256" s="105" t="s">
        <v>150</v>
      </c>
      <c r="E256" s="103" t="s">
        <v>285</v>
      </c>
      <c r="F256" s="180" t="s">
        <v>286</v>
      </c>
      <c r="G256" s="181"/>
      <c r="H256" s="181"/>
      <c r="I256" s="181"/>
      <c r="J256" s="105" t="s">
        <v>267</v>
      </c>
      <c r="K256" s="106">
        <v>22.185</v>
      </c>
      <c r="L256" s="182"/>
      <c r="M256" s="181"/>
      <c r="N256" s="183">
        <f>ROUND($L$256*$K$256,0)</f>
        <v>0</v>
      </c>
      <c r="O256" s="181"/>
      <c r="P256" s="181"/>
      <c r="Q256" s="181"/>
      <c r="R256" s="104" t="s">
        <v>154</v>
      </c>
      <c r="S256" s="20"/>
      <c r="T256" s="107"/>
      <c r="U256" s="108" t="s">
        <v>35</v>
      </c>
      <c r="X256" s="109">
        <v>0</v>
      </c>
      <c r="Y256" s="109">
        <f>$X$256*$K$256</f>
        <v>0</v>
      </c>
      <c r="Z256" s="109">
        <v>0</v>
      </c>
      <c r="AA256" s="110">
        <f>$Z$256*$K$256</f>
        <v>0</v>
      </c>
      <c r="AR256" s="71" t="s">
        <v>80</v>
      </c>
      <c r="AT256" s="71" t="s">
        <v>150</v>
      </c>
      <c r="AU256" s="71" t="s">
        <v>74</v>
      </c>
      <c r="AY256" s="71" t="s">
        <v>149</v>
      </c>
      <c r="BE256" s="111">
        <f>IF($U$256="základní",$N$256,0)</f>
        <v>0</v>
      </c>
      <c r="BF256" s="111">
        <f>IF($U$256="snížená",$N$256,0)</f>
        <v>0</v>
      </c>
      <c r="BG256" s="111">
        <f>IF($U$256="zákl. přenesená",$N$256,0)</f>
        <v>0</v>
      </c>
      <c r="BH256" s="111">
        <f>IF($U$256="sníž. přenesená",$N$256,0)</f>
        <v>0</v>
      </c>
      <c r="BI256" s="111">
        <f>IF($U$256="nulová",$N$256,0)</f>
        <v>0</v>
      </c>
      <c r="BJ256" s="71" t="s">
        <v>8</v>
      </c>
      <c r="BK256" s="111">
        <f>ROUND($L$256*$K$256,0)</f>
        <v>0</v>
      </c>
    </row>
    <row r="257" spans="2:63" s="93" customFormat="1" ht="37.5" customHeight="1">
      <c r="B257" s="94"/>
      <c r="D257" s="95" t="s">
        <v>124</v>
      </c>
      <c r="N257" s="195">
        <f>$BK$257</f>
        <v>0</v>
      </c>
      <c r="O257" s="196"/>
      <c r="P257" s="196"/>
      <c r="Q257" s="196"/>
      <c r="S257" s="94"/>
      <c r="T257" s="97"/>
      <c r="W257" s="98">
        <f>$W$258+$W$276+$W$282+$W$318+$W$339+$W$344+$W$347+$W$350</f>
        <v>0</v>
      </c>
      <c r="Y257" s="98">
        <f>$Y$258+$Y$276+$Y$282+$Y$318+$Y$339+$Y$344+$Y$347+$Y$350</f>
        <v>1.3154595856798998</v>
      </c>
      <c r="AA257" s="99">
        <f>$AA$258+$AA$276+$AA$282+$AA$318+$AA$339+$AA$344+$AA$347+$AA$350</f>
        <v>0.176469</v>
      </c>
      <c r="AR257" s="96" t="s">
        <v>74</v>
      </c>
      <c r="AT257" s="96" t="s">
        <v>64</v>
      </c>
      <c r="AU257" s="96" t="s">
        <v>65</v>
      </c>
      <c r="AY257" s="96" t="s">
        <v>149</v>
      </c>
      <c r="BK257" s="100">
        <f>$BK$258+$BK$276+$BK$282+$BK$318+$BK$339+$BK$344+$BK$347+$BK$350</f>
        <v>0</v>
      </c>
    </row>
    <row r="258" spans="2:63" s="93" customFormat="1" ht="21" customHeight="1">
      <c r="B258" s="94"/>
      <c r="D258" s="101" t="s">
        <v>436</v>
      </c>
      <c r="N258" s="197">
        <f>$BK$258</f>
        <v>0</v>
      </c>
      <c r="O258" s="196"/>
      <c r="P258" s="196"/>
      <c r="Q258" s="196"/>
      <c r="S258" s="94"/>
      <c r="T258" s="97"/>
      <c r="W258" s="98">
        <f>SUM($W$259:$W$275)</f>
        <v>0</v>
      </c>
      <c r="Y258" s="98">
        <f>SUM($Y$259:$Y$275)</f>
        <v>0.013917380527000001</v>
      </c>
      <c r="AA258" s="99">
        <f>SUM($AA$259:$AA$275)</f>
        <v>0</v>
      </c>
      <c r="AR258" s="96" t="s">
        <v>74</v>
      </c>
      <c r="AT258" s="96" t="s">
        <v>64</v>
      </c>
      <c r="AU258" s="96" t="s">
        <v>8</v>
      </c>
      <c r="AY258" s="96" t="s">
        <v>149</v>
      </c>
      <c r="BK258" s="100">
        <f>SUM($BK$259:$BK$275)</f>
        <v>0</v>
      </c>
    </row>
    <row r="259" spans="2:63" s="6" customFormat="1" ht="27" customHeight="1">
      <c r="B259" s="20"/>
      <c r="C259" s="105" t="s">
        <v>374</v>
      </c>
      <c r="D259" s="105" t="s">
        <v>150</v>
      </c>
      <c r="E259" s="103" t="s">
        <v>547</v>
      </c>
      <c r="F259" s="180" t="s">
        <v>548</v>
      </c>
      <c r="G259" s="181"/>
      <c r="H259" s="181"/>
      <c r="I259" s="181"/>
      <c r="J259" s="105" t="s">
        <v>153</v>
      </c>
      <c r="K259" s="106">
        <v>7.491</v>
      </c>
      <c r="L259" s="182"/>
      <c r="M259" s="181"/>
      <c r="N259" s="183">
        <f>ROUND($L$259*$K$259,0)</f>
        <v>0</v>
      </c>
      <c r="O259" s="181"/>
      <c r="P259" s="181"/>
      <c r="Q259" s="181"/>
      <c r="R259" s="104" t="s">
        <v>154</v>
      </c>
      <c r="S259" s="20"/>
      <c r="T259" s="107"/>
      <c r="U259" s="108" t="s">
        <v>35</v>
      </c>
      <c r="X259" s="109">
        <v>3.2997E-05</v>
      </c>
      <c r="Y259" s="109">
        <f>$X$259*$K$259</f>
        <v>0.000247180527</v>
      </c>
      <c r="Z259" s="109">
        <v>0</v>
      </c>
      <c r="AA259" s="110">
        <f>$Z$259*$K$259</f>
        <v>0</v>
      </c>
      <c r="AR259" s="71" t="s">
        <v>238</v>
      </c>
      <c r="AT259" s="71" t="s">
        <v>150</v>
      </c>
      <c r="AU259" s="71" t="s">
        <v>74</v>
      </c>
      <c r="AY259" s="71" t="s">
        <v>149</v>
      </c>
      <c r="BE259" s="111">
        <f>IF($U$259="základní",$N$259,0)</f>
        <v>0</v>
      </c>
      <c r="BF259" s="111">
        <f>IF($U$259="snížená",$N$259,0)</f>
        <v>0</v>
      </c>
      <c r="BG259" s="111">
        <f>IF($U$259="zákl. přenesená",$N$259,0)</f>
        <v>0</v>
      </c>
      <c r="BH259" s="111">
        <f>IF($U$259="sníž. přenesená",$N$259,0)</f>
        <v>0</v>
      </c>
      <c r="BI259" s="111">
        <f>IF($U$259="nulová",$N$259,0)</f>
        <v>0</v>
      </c>
      <c r="BJ259" s="71" t="s">
        <v>8</v>
      </c>
      <c r="BK259" s="111">
        <f>ROUND($L$259*$K$259,0)</f>
        <v>0</v>
      </c>
    </row>
    <row r="260" spans="2:51" s="6" customFormat="1" ht="15.75" customHeight="1">
      <c r="B260" s="112"/>
      <c r="E260" s="113"/>
      <c r="F260" s="184" t="s">
        <v>522</v>
      </c>
      <c r="G260" s="185"/>
      <c r="H260" s="185"/>
      <c r="I260" s="185"/>
      <c r="K260" s="115">
        <v>6.095</v>
      </c>
      <c r="S260" s="112"/>
      <c r="T260" s="116"/>
      <c r="AA260" s="117"/>
      <c r="AT260" s="114" t="s">
        <v>156</v>
      </c>
      <c r="AU260" s="114" t="s">
        <v>74</v>
      </c>
      <c r="AV260" s="114" t="s">
        <v>74</v>
      </c>
      <c r="AW260" s="114" t="s">
        <v>117</v>
      </c>
      <c r="AX260" s="114" t="s">
        <v>65</v>
      </c>
      <c r="AY260" s="114" t="s">
        <v>149</v>
      </c>
    </row>
    <row r="261" spans="2:51" s="6" customFormat="1" ht="15.75" customHeight="1">
      <c r="B261" s="112"/>
      <c r="E261" s="114"/>
      <c r="F261" s="184" t="s">
        <v>549</v>
      </c>
      <c r="G261" s="185"/>
      <c r="H261" s="185"/>
      <c r="I261" s="185"/>
      <c r="K261" s="115">
        <v>1.396</v>
      </c>
      <c r="S261" s="112"/>
      <c r="T261" s="116"/>
      <c r="AA261" s="117"/>
      <c r="AT261" s="114" t="s">
        <v>156</v>
      </c>
      <c r="AU261" s="114" t="s">
        <v>74</v>
      </c>
      <c r="AV261" s="114" t="s">
        <v>74</v>
      </c>
      <c r="AW261" s="114" t="s">
        <v>117</v>
      </c>
      <c r="AX261" s="114" t="s">
        <v>65</v>
      </c>
      <c r="AY261" s="114" t="s">
        <v>149</v>
      </c>
    </row>
    <row r="262" spans="2:51" s="6" customFormat="1" ht="15.75" customHeight="1">
      <c r="B262" s="118"/>
      <c r="E262" s="119"/>
      <c r="F262" s="186" t="s">
        <v>157</v>
      </c>
      <c r="G262" s="187"/>
      <c r="H262" s="187"/>
      <c r="I262" s="187"/>
      <c r="K262" s="120">
        <v>7.491</v>
      </c>
      <c r="S262" s="118"/>
      <c r="T262" s="121"/>
      <c r="AA262" s="122"/>
      <c r="AT262" s="119" t="s">
        <v>156</v>
      </c>
      <c r="AU262" s="119" t="s">
        <v>74</v>
      </c>
      <c r="AV262" s="119" t="s">
        <v>77</v>
      </c>
      <c r="AW262" s="119" t="s">
        <v>117</v>
      </c>
      <c r="AX262" s="119" t="s">
        <v>8</v>
      </c>
      <c r="AY262" s="119" t="s">
        <v>149</v>
      </c>
    </row>
    <row r="263" spans="2:63" s="6" customFormat="1" ht="15.75" customHeight="1">
      <c r="B263" s="20"/>
      <c r="C263" s="131" t="s">
        <v>377</v>
      </c>
      <c r="D263" s="131" t="s">
        <v>296</v>
      </c>
      <c r="E263" s="129" t="s">
        <v>550</v>
      </c>
      <c r="F263" s="190" t="s">
        <v>551</v>
      </c>
      <c r="G263" s="191"/>
      <c r="H263" s="191"/>
      <c r="I263" s="191"/>
      <c r="J263" s="128" t="s">
        <v>153</v>
      </c>
      <c r="K263" s="130">
        <v>8.614</v>
      </c>
      <c r="L263" s="192"/>
      <c r="M263" s="191"/>
      <c r="N263" s="193">
        <f>ROUND($L$263*$K$263,0)</f>
        <v>0</v>
      </c>
      <c r="O263" s="181"/>
      <c r="P263" s="181"/>
      <c r="Q263" s="181"/>
      <c r="R263" s="104"/>
      <c r="S263" s="20"/>
      <c r="T263" s="107"/>
      <c r="U263" s="108" t="s">
        <v>35</v>
      </c>
      <c r="X263" s="109">
        <v>0.0013</v>
      </c>
      <c r="Y263" s="109">
        <f>$X$263*$K$263</f>
        <v>0.0111982</v>
      </c>
      <c r="Z263" s="109">
        <v>0</v>
      </c>
      <c r="AA263" s="110">
        <f>$Z$263*$K$263</f>
        <v>0</v>
      </c>
      <c r="AR263" s="71" t="s">
        <v>295</v>
      </c>
      <c r="AT263" s="71" t="s">
        <v>296</v>
      </c>
      <c r="AU263" s="71" t="s">
        <v>74</v>
      </c>
      <c r="AY263" s="6" t="s">
        <v>149</v>
      </c>
      <c r="BE263" s="111">
        <f>IF($U$263="základní",$N$263,0)</f>
        <v>0</v>
      </c>
      <c r="BF263" s="111">
        <f>IF($U$263="snížená",$N$263,0)</f>
        <v>0</v>
      </c>
      <c r="BG263" s="111">
        <f>IF($U$263="zákl. přenesená",$N$263,0)</f>
        <v>0</v>
      </c>
      <c r="BH263" s="111">
        <f>IF($U$263="sníž. přenesená",$N$263,0)</f>
        <v>0</v>
      </c>
      <c r="BI263" s="111">
        <f>IF($U$263="nulová",$N$263,0)</f>
        <v>0</v>
      </c>
      <c r="BJ263" s="71" t="s">
        <v>8</v>
      </c>
      <c r="BK263" s="111">
        <f>ROUND($L$263*$K$263,0)</f>
        <v>0</v>
      </c>
    </row>
    <row r="264" spans="2:51" s="6" customFormat="1" ht="15.75" customHeight="1">
      <c r="B264" s="112"/>
      <c r="E264" s="113"/>
      <c r="F264" s="184" t="s">
        <v>552</v>
      </c>
      <c r="G264" s="185"/>
      <c r="H264" s="185"/>
      <c r="I264" s="185"/>
      <c r="K264" s="115">
        <v>7.009</v>
      </c>
      <c r="S264" s="112"/>
      <c r="T264" s="116"/>
      <c r="AA264" s="117"/>
      <c r="AT264" s="114" t="s">
        <v>156</v>
      </c>
      <c r="AU264" s="114" t="s">
        <v>74</v>
      </c>
      <c r="AV264" s="114" t="s">
        <v>74</v>
      </c>
      <c r="AW264" s="114" t="s">
        <v>117</v>
      </c>
      <c r="AX264" s="114" t="s">
        <v>65</v>
      </c>
      <c r="AY264" s="114" t="s">
        <v>149</v>
      </c>
    </row>
    <row r="265" spans="2:51" s="6" customFormat="1" ht="15.75" customHeight="1">
      <c r="B265" s="112"/>
      <c r="E265" s="114"/>
      <c r="F265" s="184" t="s">
        <v>553</v>
      </c>
      <c r="G265" s="185"/>
      <c r="H265" s="185"/>
      <c r="I265" s="185"/>
      <c r="K265" s="115">
        <v>1.605</v>
      </c>
      <c r="S265" s="112"/>
      <c r="T265" s="116"/>
      <c r="AA265" s="117"/>
      <c r="AT265" s="114" t="s">
        <v>156</v>
      </c>
      <c r="AU265" s="114" t="s">
        <v>74</v>
      </c>
      <c r="AV265" s="114" t="s">
        <v>74</v>
      </c>
      <c r="AW265" s="114" t="s">
        <v>117</v>
      </c>
      <c r="AX265" s="114" t="s">
        <v>65</v>
      </c>
      <c r="AY265" s="114" t="s">
        <v>149</v>
      </c>
    </row>
    <row r="266" spans="2:51" s="6" customFormat="1" ht="15.75" customHeight="1">
      <c r="B266" s="118"/>
      <c r="E266" s="119"/>
      <c r="F266" s="186" t="s">
        <v>157</v>
      </c>
      <c r="G266" s="187"/>
      <c r="H266" s="187"/>
      <c r="I266" s="187"/>
      <c r="K266" s="120">
        <v>8.614</v>
      </c>
      <c r="S266" s="118"/>
      <c r="T266" s="121"/>
      <c r="AA266" s="122"/>
      <c r="AT266" s="119" t="s">
        <v>156</v>
      </c>
      <c r="AU266" s="119" t="s">
        <v>74</v>
      </c>
      <c r="AV266" s="119" t="s">
        <v>77</v>
      </c>
      <c r="AW266" s="119" t="s">
        <v>117</v>
      </c>
      <c r="AX266" s="119" t="s">
        <v>8</v>
      </c>
      <c r="AY266" s="119" t="s">
        <v>149</v>
      </c>
    </row>
    <row r="267" spans="2:63" s="6" customFormat="1" ht="27" customHeight="1">
      <c r="B267" s="20"/>
      <c r="C267" s="102" t="s">
        <v>380</v>
      </c>
      <c r="D267" s="102" t="s">
        <v>150</v>
      </c>
      <c r="E267" s="103" t="s">
        <v>554</v>
      </c>
      <c r="F267" s="180" t="s">
        <v>555</v>
      </c>
      <c r="G267" s="181"/>
      <c r="H267" s="181"/>
      <c r="I267" s="181"/>
      <c r="J267" s="105" t="s">
        <v>153</v>
      </c>
      <c r="K267" s="106">
        <v>7.491</v>
      </c>
      <c r="L267" s="182"/>
      <c r="M267" s="181"/>
      <c r="N267" s="183">
        <f>ROUND($L$267*$K$267,0)</f>
        <v>0</v>
      </c>
      <c r="O267" s="181"/>
      <c r="P267" s="181"/>
      <c r="Q267" s="181"/>
      <c r="R267" s="104" t="s">
        <v>154</v>
      </c>
      <c r="S267" s="20"/>
      <c r="T267" s="107"/>
      <c r="U267" s="108" t="s">
        <v>35</v>
      </c>
      <c r="X267" s="109">
        <v>0</v>
      </c>
      <c r="Y267" s="109">
        <f>$X$267*$K$267</f>
        <v>0</v>
      </c>
      <c r="Z267" s="109">
        <v>0</v>
      </c>
      <c r="AA267" s="110">
        <f>$Z$267*$K$267</f>
        <v>0</v>
      </c>
      <c r="AR267" s="71" t="s">
        <v>238</v>
      </c>
      <c r="AT267" s="71" t="s">
        <v>150</v>
      </c>
      <c r="AU267" s="71" t="s">
        <v>74</v>
      </c>
      <c r="AY267" s="6" t="s">
        <v>149</v>
      </c>
      <c r="BE267" s="111">
        <f>IF($U$267="základní",$N$267,0)</f>
        <v>0</v>
      </c>
      <c r="BF267" s="111">
        <f>IF($U$267="snížená",$N$267,0)</f>
        <v>0</v>
      </c>
      <c r="BG267" s="111">
        <f>IF($U$267="zákl. přenesená",$N$267,0)</f>
        <v>0</v>
      </c>
      <c r="BH267" s="111">
        <f>IF($U$267="sníž. přenesená",$N$267,0)</f>
        <v>0</v>
      </c>
      <c r="BI267" s="111">
        <f>IF($U$267="nulová",$N$267,0)</f>
        <v>0</v>
      </c>
      <c r="BJ267" s="71" t="s">
        <v>8</v>
      </c>
      <c r="BK267" s="111">
        <f>ROUND($L$267*$K$267,0)</f>
        <v>0</v>
      </c>
    </row>
    <row r="268" spans="2:51" s="6" customFormat="1" ht="15.75" customHeight="1">
      <c r="B268" s="112"/>
      <c r="E268" s="113"/>
      <c r="F268" s="184" t="s">
        <v>522</v>
      </c>
      <c r="G268" s="185"/>
      <c r="H268" s="185"/>
      <c r="I268" s="185"/>
      <c r="K268" s="115">
        <v>6.095</v>
      </c>
      <c r="S268" s="112"/>
      <c r="T268" s="116"/>
      <c r="AA268" s="117"/>
      <c r="AT268" s="114" t="s">
        <v>156</v>
      </c>
      <c r="AU268" s="114" t="s">
        <v>74</v>
      </c>
      <c r="AV268" s="114" t="s">
        <v>74</v>
      </c>
      <c r="AW268" s="114" t="s">
        <v>117</v>
      </c>
      <c r="AX268" s="114" t="s">
        <v>65</v>
      </c>
      <c r="AY268" s="114" t="s">
        <v>149</v>
      </c>
    </row>
    <row r="269" spans="2:51" s="6" customFormat="1" ht="15.75" customHeight="1">
      <c r="B269" s="112"/>
      <c r="E269" s="114"/>
      <c r="F269" s="184" t="s">
        <v>549</v>
      </c>
      <c r="G269" s="185"/>
      <c r="H269" s="185"/>
      <c r="I269" s="185"/>
      <c r="K269" s="115">
        <v>1.396</v>
      </c>
      <c r="S269" s="112"/>
      <c r="T269" s="116"/>
      <c r="AA269" s="117"/>
      <c r="AT269" s="114" t="s">
        <v>156</v>
      </c>
      <c r="AU269" s="114" t="s">
        <v>74</v>
      </c>
      <c r="AV269" s="114" t="s">
        <v>74</v>
      </c>
      <c r="AW269" s="114" t="s">
        <v>117</v>
      </c>
      <c r="AX269" s="114" t="s">
        <v>65</v>
      </c>
      <c r="AY269" s="114" t="s">
        <v>149</v>
      </c>
    </row>
    <row r="270" spans="2:51" s="6" customFormat="1" ht="15.75" customHeight="1">
      <c r="B270" s="118"/>
      <c r="E270" s="119"/>
      <c r="F270" s="186" t="s">
        <v>157</v>
      </c>
      <c r="G270" s="187"/>
      <c r="H270" s="187"/>
      <c r="I270" s="187"/>
      <c r="K270" s="120">
        <v>7.491</v>
      </c>
      <c r="S270" s="118"/>
      <c r="T270" s="121"/>
      <c r="AA270" s="122"/>
      <c r="AT270" s="119" t="s">
        <v>156</v>
      </c>
      <c r="AU270" s="119" t="s">
        <v>74</v>
      </c>
      <c r="AV270" s="119" t="s">
        <v>77</v>
      </c>
      <c r="AW270" s="119" t="s">
        <v>117</v>
      </c>
      <c r="AX270" s="119" t="s">
        <v>8</v>
      </c>
      <c r="AY270" s="119" t="s">
        <v>149</v>
      </c>
    </row>
    <row r="271" spans="2:63" s="6" customFormat="1" ht="15.75" customHeight="1">
      <c r="B271" s="20"/>
      <c r="C271" s="131" t="s">
        <v>385</v>
      </c>
      <c r="D271" s="131" t="s">
        <v>296</v>
      </c>
      <c r="E271" s="129" t="s">
        <v>556</v>
      </c>
      <c r="F271" s="190" t="s">
        <v>557</v>
      </c>
      <c r="G271" s="191"/>
      <c r="H271" s="191"/>
      <c r="I271" s="191"/>
      <c r="J271" s="128" t="s">
        <v>241</v>
      </c>
      <c r="K271" s="130">
        <v>4.12</v>
      </c>
      <c r="L271" s="192"/>
      <c r="M271" s="191"/>
      <c r="N271" s="193">
        <f>ROUND($L$271*$K$271,0)</f>
        <v>0</v>
      </c>
      <c r="O271" s="181"/>
      <c r="P271" s="181"/>
      <c r="Q271" s="181"/>
      <c r="R271" s="104" t="s">
        <v>154</v>
      </c>
      <c r="S271" s="20"/>
      <c r="T271" s="107"/>
      <c r="U271" s="108" t="s">
        <v>35</v>
      </c>
      <c r="X271" s="109">
        <v>0.0006</v>
      </c>
      <c r="Y271" s="109">
        <f>$X$271*$K$271</f>
        <v>0.002472</v>
      </c>
      <c r="Z271" s="109">
        <v>0</v>
      </c>
      <c r="AA271" s="110">
        <f>$Z$271*$K$271</f>
        <v>0</v>
      </c>
      <c r="AR271" s="71" t="s">
        <v>295</v>
      </c>
      <c r="AT271" s="71" t="s">
        <v>296</v>
      </c>
      <c r="AU271" s="71" t="s">
        <v>74</v>
      </c>
      <c r="AY271" s="6" t="s">
        <v>149</v>
      </c>
      <c r="BE271" s="111">
        <f>IF($U$271="základní",$N$271,0)</f>
        <v>0</v>
      </c>
      <c r="BF271" s="111">
        <f>IF($U$271="snížená",$N$271,0)</f>
        <v>0</v>
      </c>
      <c r="BG271" s="111">
        <f>IF($U$271="zákl. přenesená",$N$271,0)</f>
        <v>0</v>
      </c>
      <c r="BH271" s="111">
        <f>IF($U$271="sníž. přenesená",$N$271,0)</f>
        <v>0</v>
      </c>
      <c r="BI271" s="111">
        <f>IF($U$271="nulová",$N$271,0)</f>
        <v>0</v>
      </c>
      <c r="BJ271" s="71" t="s">
        <v>8</v>
      </c>
      <c r="BK271" s="111">
        <f>ROUND($L$271*$K$271,0)</f>
        <v>0</v>
      </c>
    </row>
    <row r="272" spans="2:51" s="6" customFormat="1" ht="15.75" customHeight="1">
      <c r="B272" s="112"/>
      <c r="E272" s="113"/>
      <c r="F272" s="184" t="s">
        <v>558</v>
      </c>
      <c r="G272" s="185"/>
      <c r="H272" s="185"/>
      <c r="I272" s="185"/>
      <c r="K272" s="115">
        <v>3.352</v>
      </c>
      <c r="S272" s="112"/>
      <c r="T272" s="116"/>
      <c r="AA272" s="117"/>
      <c r="AT272" s="114" t="s">
        <v>156</v>
      </c>
      <c r="AU272" s="114" t="s">
        <v>74</v>
      </c>
      <c r="AV272" s="114" t="s">
        <v>74</v>
      </c>
      <c r="AW272" s="114" t="s">
        <v>117</v>
      </c>
      <c r="AX272" s="114" t="s">
        <v>65</v>
      </c>
      <c r="AY272" s="114" t="s">
        <v>149</v>
      </c>
    </row>
    <row r="273" spans="2:51" s="6" customFormat="1" ht="15.75" customHeight="1">
      <c r="B273" s="112"/>
      <c r="E273" s="114"/>
      <c r="F273" s="184" t="s">
        <v>559</v>
      </c>
      <c r="G273" s="185"/>
      <c r="H273" s="185"/>
      <c r="I273" s="185"/>
      <c r="K273" s="115">
        <v>0.768</v>
      </c>
      <c r="S273" s="112"/>
      <c r="T273" s="116"/>
      <c r="AA273" s="117"/>
      <c r="AT273" s="114" t="s">
        <v>156</v>
      </c>
      <c r="AU273" s="114" t="s">
        <v>74</v>
      </c>
      <c r="AV273" s="114" t="s">
        <v>74</v>
      </c>
      <c r="AW273" s="114" t="s">
        <v>117</v>
      </c>
      <c r="AX273" s="114" t="s">
        <v>65</v>
      </c>
      <c r="AY273" s="114" t="s">
        <v>149</v>
      </c>
    </row>
    <row r="274" spans="2:51" s="6" customFormat="1" ht="15.75" customHeight="1">
      <c r="B274" s="118"/>
      <c r="E274" s="119"/>
      <c r="F274" s="186" t="s">
        <v>157</v>
      </c>
      <c r="G274" s="187"/>
      <c r="H274" s="187"/>
      <c r="I274" s="187"/>
      <c r="K274" s="120">
        <v>4.12</v>
      </c>
      <c r="S274" s="118"/>
      <c r="T274" s="121"/>
      <c r="AA274" s="122"/>
      <c r="AT274" s="119" t="s">
        <v>156</v>
      </c>
      <c r="AU274" s="119" t="s">
        <v>74</v>
      </c>
      <c r="AV274" s="119" t="s">
        <v>77</v>
      </c>
      <c r="AW274" s="119" t="s">
        <v>117</v>
      </c>
      <c r="AX274" s="119" t="s">
        <v>8</v>
      </c>
      <c r="AY274" s="119" t="s">
        <v>149</v>
      </c>
    </row>
    <row r="275" spans="2:63" s="6" customFormat="1" ht="27" customHeight="1">
      <c r="B275" s="20"/>
      <c r="C275" s="102" t="s">
        <v>388</v>
      </c>
      <c r="D275" s="102" t="s">
        <v>150</v>
      </c>
      <c r="E275" s="103" t="s">
        <v>560</v>
      </c>
      <c r="F275" s="180" t="s">
        <v>561</v>
      </c>
      <c r="G275" s="181"/>
      <c r="H275" s="181"/>
      <c r="I275" s="181"/>
      <c r="J275" s="105" t="s">
        <v>267</v>
      </c>
      <c r="K275" s="106">
        <v>0.014</v>
      </c>
      <c r="L275" s="182"/>
      <c r="M275" s="181"/>
      <c r="N275" s="183">
        <f>ROUND($L$275*$K$275,0)</f>
        <v>0</v>
      </c>
      <c r="O275" s="181"/>
      <c r="P275" s="181"/>
      <c r="Q275" s="181"/>
      <c r="R275" s="104" t="s">
        <v>154</v>
      </c>
      <c r="S275" s="20"/>
      <c r="T275" s="107"/>
      <c r="U275" s="108" t="s">
        <v>35</v>
      </c>
      <c r="X275" s="109">
        <v>0</v>
      </c>
      <c r="Y275" s="109">
        <f>$X$275*$K$275</f>
        <v>0</v>
      </c>
      <c r="Z275" s="109">
        <v>0</v>
      </c>
      <c r="AA275" s="110">
        <f>$Z$275*$K$275</f>
        <v>0</v>
      </c>
      <c r="AR275" s="71" t="s">
        <v>238</v>
      </c>
      <c r="AT275" s="71" t="s">
        <v>150</v>
      </c>
      <c r="AU275" s="71" t="s">
        <v>74</v>
      </c>
      <c r="AY275" s="6" t="s">
        <v>149</v>
      </c>
      <c r="BE275" s="111">
        <f>IF($U$275="základní",$N$275,0)</f>
        <v>0</v>
      </c>
      <c r="BF275" s="111">
        <f>IF($U$275="snížená",$N$275,0)</f>
        <v>0</v>
      </c>
      <c r="BG275" s="111">
        <f>IF($U$275="zákl. přenesená",$N$275,0)</f>
        <v>0</v>
      </c>
      <c r="BH275" s="111">
        <f>IF($U$275="sníž. přenesená",$N$275,0)</f>
        <v>0</v>
      </c>
      <c r="BI275" s="111">
        <f>IF($U$275="nulová",$N$275,0)</f>
        <v>0</v>
      </c>
      <c r="BJ275" s="71" t="s">
        <v>8</v>
      </c>
      <c r="BK275" s="111">
        <f>ROUND($L$275*$K$275,0)</f>
        <v>0</v>
      </c>
    </row>
    <row r="276" spans="2:63" s="93" customFormat="1" ht="30.75" customHeight="1">
      <c r="B276" s="94"/>
      <c r="D276" s="101" t="s">
        <v>437</v>
      </c>
      <c r="N276" s="197">
        <f>$BK$276</f>
        <v>0</v>
      </c>
      <c r="O276" s="196"/>
      <c r="P276" s="196"/>
      <c r="Q276" s="196"/>
      <c r="S276" s="94"/>
      <c r="T276" s="97"/>
      <c r="W276" s="98">
        <f>SUM($W$277:$W$281)</f>
        <v>0</v>
      </c>
      <c r="Y276" s="98">
        <f>SUM($Y$277:$Y$281)</f>
        <v>0.007</v>
      </c>
      <c r="AA276" s="99">
        <f>SUM($AA$277:$AA$281)</f>
        <v>0</v>
      </c>
      <c r="AR276" s="96" t="s">
        <v>74</v>
      </c>
      <c r="AT276" s="96" t="s">
        <v>64</v>
      </c>
      <c r="AU276" s="96" t="s">
        <v>8</v>
      </c>
      <c r="AY276" s="96" t="s">
        <v>149</v>
      </c>
      <c r="BK276" s="100">
        <f>SUM($BK$277:$BK$281)</f>
        <v>0</v>
      </c>
    </row>
    <row r="277" spans="2:63" s="6" customFormat="1" ht="27" customHeight="1">
      <c r="B277" s="20"/>
      <c r="C277" s="105" t="s">
        <v>391</v>
      </c>
      <c r="D277" s="105" t="s">
        <v>150</v>
      </c>
      <c r="E277" s="103" t="s">
        <v>562</v>
      </c>
      <c r="F277" s="180" t="s">
        <v>563</v>
      </c>
      <c r="G277" s="181"/>
      <c r="H277" s="181"/>
      <c r="I277" s="181"/>
      <c r="J277" s="105" t="s">
        <v>241</v>
      </c>
      <c r="K277" s="106">
        <v>11</v>
      </c>
      <c r="L277" s="182"/>
      <c r="M277" s="181"/>
      <c r="N277" s="183">
        <f>ROUND($L$277*$K$277,0)</f>
        <v>0</v>
      </c>
      <c r="O277" s="181"/>
      <c r="P277" s="181"/>
      <c r="Q277" s="181"/>
      <c r="R277" s="104"/>
      <c r="S277" s="20"/>
      <c r="T277" s="107"/>
      <c r="U277" s="108" t="s">
        <v>35</v>
      </c>
      <c r="X277" s="109">
        <v>0</v>
      </c>
      <c r="Y277" s="109">
        <f>$X$277*$K$277</f>
        <v>0</v>
      </c>
      <c r="Z277" s="109">
        <v>0</v>
      </c>
      <c r="AA277" s="110">
        <f>$Z$277*$K$277</f>
        <v>0</v>
      </c>
      <c r="AR277" s="71" t="s">
        <v>238</v>
      </c>
      <c r="AT277" s="71" t="s">
        <v>150</v>
      </c>
      <c r="AU277" s="71" t="s">
        <v>74</v>
      </c>
      <c r="AY277" s="71" t="s">
        <v>149</v>
      </c>
      <c r="BE277" s="111">
        <f>IF($U$277="základní",$N$277,0)</f>
        <v>0</v>
      </c>
      <c r="BF277" s="111">
        <f>IF($U$277="snížená",$N$277,0)</f>
        <v>0</v>
      </c>
      <c r="BG277" s="111">
        <f>IF($U$277="zákl. přenesená",$N$277,0)</f>
        <v>0</v>
      </c>
      <c r="BH277" s="111">
        <f>IF($U$277="sníž. přenesená",$N$277,0)</f>
        <v>0</v>
      </c>
      <c r="BI277" s="111">
        <f>IF($U$277="nulová",$N$277,0)</f>
        <v>0</v>
      </c>
      <c r="BJ277" s="71" t="s">
        <v>8</v>
      </c>
      <c r="BK277" s="111">
        <f>ROUND($L$277*$K$277,0)</f>
        <v>0</v>
      </c>
    </row>
    <row r="278" spans="2:63" s="6" customFormat="1" ht="27" customHeight="1">
      <c r="B278" s="20"/>
      <c r="C278" s="105" t="s">
        <v>395</v>
      </c>
      <c r="D278" s="105" t="s">
        <v>150</v>
      </c>
      <c r="E278" s="103" t="s">
        <v>564</v>
      </c>
      <c r="F278" s="180" t="s">
        <v>565</v>
      </c>
      <c r="G278" s="181"/>
      <c r="H278" s="181"/>
      <c r="I278" s="181"/>
      <c r="J278" s="105" t="s">
        <v>241</v>
      </c>
      <c r="K278" s="106">
        <v>11</v>
      </c>
      <c r="L278" s="182"/>
      <c r="M278" s="181"/>
      <c r="N278" s="183">
        <f>ROUND($L$278*$K$278,0)</f>
        <v>0</v>
      </c>
      <c r="O278" s="181"/>
      <c r="P278" s="181"/>
      <c r="Q278" s="181"/>
      <c r="R278" s="104" t="s">
        <v>154</v>
      </c>
      <c r="S278" s="20"/>
      <c r="T278" s="107"/>
      <c r="U278" s="108" t="s">
        <v>35</v>
      </c>
      <c r="X278" s="109">
        <v>0</v>
      </c>
      <c r="Y278" s="109">
        <f>$X$278*$K$278</f>
        <v>0</v>
      </c>
      <c r="Z278" s="109">
        <v>0</v>
      </c>
      <c r="AA278" s="110">
        <f>$Z$278*$K$278</f>
        <v>0</v>
      </c>
      <c r="AR278" s="71" t="s">
        <v>238</v>
      </c>
      <c r="AT278" s="71" t="s">
        <v>150</v>
      </c>
      <c r="AU278" s="71" t="s">
        <v>74</v>
      </c>
      <c r="AY278" s="71" t="s">
        <v>149</v>
      </c>
      <c r="BE278" s="111">
        <f>IF($U$278="základní",$N$278,0)</f>
        <v>0</v>
      </c>
      <c r="BF278" s="111">
        <f>IF($U$278="snížená",$N$278,0)</f>
        <v>0</v>
      </c>
      <c r="BG278" s="111">
        <f>IF($U$278="zákl. přenesená",$N$278,0)</f>
        <v>0</v>
      </c>
      <c r="BH278" s="111">
        <f>IF($U$278="sníž. přenesená",$N$278,0)</f>
        <v>0</v>
      </c>
      <c r="BI278" s="111">
        <f>IF($U$278="nulová",$N$278,0)</f>
        <v>0</v>
      </c>
      <c r="BJ278" s="71" t="s">
        <v>8</v>
      </c>
      <c r="BK278" s="111">
        <f>ROUND($L$278*$K$278,0)</f>
        <v>0</v>
      </c>
    </row>
    <row r="279" spans="2:63" s="6" customFormat="1" ht="15.75" customHeight="1">
      <c r="B279" s="20"/>
      <c r="C279" s="128" t="s">
        <v>399</v>
      </c>
      <c r="D279" s="128" t="s">
        <v>296</v>
      </c>
      <c r="E279" s="129" t="s">
        <v>566</v>
      </c>
      <c r="F279" s="190" t="s">
        <v>567</v>
      </c>
      <c r="G279" s="191"/>
      <c r="H279" s="191"/>
      <c r="I279" s="191"/>
      <c r="J279" s="128" t="s">
        <v>383</v>
      </c>
      <c r="K279" s="130">
        <v>7</v>
      </c>
      <c r="L279" s="192"/>
      <c r="M279" s="191"/>
      <c r="N279" s="193">
        <f>ROUND($L$279*$K$279,0)</f>
        <v>0</v>
      </c>
      <c r="O279" s="181"/>
      <c r="P279" s="181"/>
      <c r="Q279" s="181"/>
      <c r="R279" s="104" t="s">
        <v>154</v>
      </c>
      <c r="S279" s="20"/>
      <c r="T279" s="107"/>
      <c r="U279" s="108" t="s">
        <v>35</v>
      </c>
      <c r="X279" s="109">
        <v>0.001</v>
      </c>
      <c r="Y279" s="109">
        <f>$X$279*$K$279</f>
        <v>0.007</v>
      </c>
      <c r="Z279" s="109">
        <v>0</v>
      </c>
      <c r="AA279" s="110">
        <f>$Z$279*$K$279</f>
        <v>0</v>
      </c>
      <c r="AR279" s="71" t="s">
        <v>295</v>
      </c>
      <c r="AT279" s="71" t="s">
        <v>296</v>
      </c>
      <c r="AU279" s="71" t="s">
        <v>74</v>
      </c>
      <c r="AY279" s="71" t="s">
        <v>149</v>
      </c>
      <c r="BE279" s="111">
        <f>IF($U$279="základní",$N$279,0)</f>
        <v>0</v>
      </c>
      <c r="BF279" s="111">
        <f>IF($U$279="snížená",$N$279,0)</f>
        <v>0</v>
      </c>
      <c r="BG279" s="111">
        <f>IF($U$279="zákl. přenesená",$N$279,0)</f>
        <v>0</v>
      </c>
      <c r="BH279" s="111">
        <f>IF($U$279="sníž. přenesená",$N$279,0)</f>
        <v>0</v>
      </c>
      <c r="BI279" s="111">
        <f>IF($U$279="nulová",$N$279,0)</f>
        <v>0</v>
      </c>
      <c r="BJ279" s="71" t="s">
        <v>8</v>
      </c>
      <c r="BK279" s="111">
        <f>ROUND($L$279*$K$279,0)</f>
        <v>0</v>
      </c>
    </row>
    <row r="280" spans="2:47" s="6" customFormat="1" ht="27" customHeight="1">
      <c r="B280" s="20"/>
      <c r="F280" s="198" t="s">
        <v>568</v>
      </c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  <c r="Q280" s="141"/>
      <c r="R280" s="141"/>
      <c r="S280" s="20"/>
      <c r="T280" s="44"/>
      <c r="AA280" s="45"/>
      <c r="AT280" s="6" t="s">
        <v>487</v>
      </c>
      <c r="AU280" s="6" t="s">
        <v>74</v>
      </c>
    </row>
    <row r="281" spans="2:51" s="6" customFormat="1" ht="15.75" customHeight="1">
      <c r="B281" s="112"/>
      <c r="E281" s="114"/>
      <c r="F281" s="184" t="s">
        <v>569</v>
      </c>
      <c r="G281" s="185"/>
      <c r="H281" s="185"/>
      <c r="I281" s="185"/>
      <c r="K281" s="115">
        <v>7</v>
      </c>
      <c r="S281" s="112"/>
      <c r="T281" s="116"/>
      <c r="AA281" s="117"/>
      <c r="AT281" s="114" t="s">
        <v>156</v>
      </c>
      <c r="AU281" s="114" t="s">
        <v>74</v>
      </c>
      <c r="AV281" s="114" t="s">
        <v>74</v>
      </c>
      <c r="AW281" s="114" t="s">
        <v>117</v>
      </c>
      <c r="AX281" s="114" t="s">
        <v>8</v>
      </c>
      <c r="AY281" s="114" t="s">
        <v>149</v>
      </c>
    </row>
    <row r="282" spans="2:63" s="93" customFormat="1" ht="30.75" customHeight="1">
      <c r="B282" s="94"/>
      <c r="D282" s="101" t="s">
        <v>127</v>
      </c>
      <c r="N282" s="197">
        <f>$BK$282</f>
        <v>0</v>
      </c>
      <c r="O282" s="196"/>
      <c r="P282" s="196"/>
      <c r="Q282" s="196"/>
      <c r="S282" s="94"/>
      <c r="T282" s="97"/>
      <c r="W282" s="98">
        <f>SUM($W$283:$W$317)</f>
        <v>0</v>
      </c>
      <c r="Y282" s="98">
        <f>SUM($Y$283:$Y$317)</f>
        <v>0.28521611999999996</v>
      </c>
      <c r="AA282" s="99">
        <f>SUM($AA$283:$AA$317)</f>
        <v>0.176469</v>
      </c>
      <c r="AR282" s="96" t="s">
        <v>74</v>
      </c>
      <c r="AT282" s="96" t="s">
        <v>64</v>
      </c>
      <c r="AU282" s="96" t="s">
        <v>8</v>
      </c>
      <c r="AY282" s="96" t="s">
        <v>149</v>
      </c>
      <c r="BK282" s="100">
        <f>SUM($BK$283:$BK$317)</f>
        <v>0</v>
      </c>
    </row>
    <row r="283" spans="2:63" s="6" customFormat="1" ht="15.75" customHeight="1">
      <c r="B283" s="20"/>
      <c r="C283" s="102" t="s">
        <v>402</v>
      </c>
      <c r="D283" s="102" t="s">
        <v>150</v>
      </c>
      <c r="E283" s="103" t="s">
        <v>301</v>
      </c>
      <c r="F283" s="180" t="s">
        <v>302</v>
      </c>
      <c r="G283" s="181"/>
      <c r="H283" s="181"/>
      <c r="I283" s="181"/>
      <c r="J283" s="105" t="s">
        <v>241</v>
      </c>
      <c r="K283" s="106">
        <v>10.8</v>
      </c>
      <c r="L283" s="182"/>
      <c r="M283" s="181"/>
      <c r="N283" s="183">
        <f>ROUND($L$283*$K$283,0)</f>
        <v>0</v>
      </c>
      <c r="O283" s="181"/>
      <c r="P283" s="181"/>
      <c r="Q283" s="181"/>
      <c r="R283" s="104" t="s">
        <v>154</v>
      </c>
      <c r="S283" s="20"/>
      <c r="T283" s="107"/>
      <c r="U283" s="108" t="s">
        <v>35</v>
      </c>
      <c r="X283" s="109">
        <v>0</v>
      </c>
      <c r="Y283" s="109">
        <f>$X$283*$K$283</f>
        <v>0</v>
      </c>
      <c r="Z283" s="109">
        <v>0.00287</v>
      </c>
      <c r="AA283" s="110">
        <f>$Z$283*$K$283</f>
        <v>0.030996000000000003</v>
      </c>
      <c r="AR283" s="71" t="s">
        <v>238</v>
      </c>
      <c r="AT283" s="71" t="s">
        <v>150</v>
      </c>
      <c r="AU283" s="71" t="s">
        <v>74</v>
      </c>
      <c r="AY283" s="6" t="s">
        <v>149</v>
      </c>
      <c r="BE283" s="111">
        <f>IF($U$283="základní",$N$283,0)</f>
        <v>0</v>
      </c>
      <c r="BF283" s="111">
        <f>IF($U$283="snížená",$N$283,0)</f>
        <v>0</v>
      </c>
      <c r="BG283" s="111">
        <f>IF($U$283="zákl. přenesená",$N$283,0)</f>
        <v>0</v>
      </c>
      <c r="BH283" s="111">
        <f>IF($U$283="sníž. přenesená",$N$283,0)</f>
        <v>0</v>
      </c>
      <c r="BI283" s="111">
        <f>IF($U$283="nulová",$N$283,0)</f>
        <v>0</v>
      </c>
      <c r="BJ283" s="71" t="s">
        <v>8</v>
      </c>
      <c r="BK283" s="111">
        <f>ROUND($L$283*$K$283,0)</f>
        <v>0</v>
      </c>
    </row>
    <row r="284" spans="2:51" s="6" customFormat="1" ht="15.75" customHeight="1">
      <c r="B284" s="112"/>
      <c r="E284" s="113"/>
      <c r="F284" s="184" t="s">
        <v>570</v>
      </c>
      <c r="G284" s="185"/>
      <c r="H284" s="185"/>
      <c r="I284" s="185"/>
      <c r="K284" s="115">
        <v>10.8</v>
      </c>
      <c r="S284" s="112"/>
      <c r="T284" s="116"/>
      <c r="AA284" s="117"/>
      <c r="AT284" s="114" t="s">
        <v>156</v>
      </c>
      <c r="AU284" s="114" t="s">
        <v>74</v>
      </c>
      <c r="AV284" s="114" t="s">
        <v>74</v>
      </c>
      <c r="AW284" s="114" t="s">
        <v>117</v>
      </c>
      <c r="AX284" s="114" t="s">
        <v>65</v>
      </c>
      <c r="AY284" s="114" t="s">
        <v>149</v>
      </c>
    </row>
    <row r="285" spans="2:51" s="6" customFormat="1" ht="15.75" customHeight="1">
      <c r="B285" s="118"/>
      <c r="E285" s="119"/>
      <c r="F285" s="186" t="s">
        <v>157</v>
      </c>
      <c r="G285" s="187"/>
      <c r="H285" s="187"/>
      <c r="I285" s="187"/>
      <c r="K285" s="120">
        <v>10.8</v>
      </c>
      <c r="S285" s="118"/>
      <c r="T285" s="121"/>
      <c r="AA285" s="122"/>
      <c r="AT285" s="119" t="s">
        <v>156</v>
      </c>
      <c r="AU285" s="119" t="s">
        <v>74</v>
      </c>
      <c r="AV285" s="119" t="s">
        <v>77</v>
      </c>
      <c r="AW285" s="119" t="s">
        <v>117</v>
      </c>
      <c r="AX285" s="119" t="s">
        <v>8</v>
      </c>
      <c r="AY285" s="119" t="s">
        <v>149</v>
      </c>
    </row>
    <row r="286" spans="2:63" s="6" customFormat="1" ht="15.75" customHeight="1">
      <c r="B286" s="20"/>
      <c r="C286" s="102" t="s">
        <v>405</v>
      </c>
      <c r="D286" s="102" t="s">
        <v>150</v>
      </c>
      <c r="E286" s="103" t="s">
        <v>305</v>
      </c>
      <c r="F286" s="180" t="s">
        <v>306</v>
      </c>
      <c r="G286" s="181"/>
      <c r="H286" s="181"/>
      <c r="I286" s="181"/>
      <c r="J286" s="105" t="s">
        <v>241</v>
      </c>
      <c r="K286" s="106">
        <v>29.5</v>
      </c>
      <c r="L286" s="182"/>
      <c r="M286" s="181"/>
      <c r="N286" s="183">
        <f>ROUND($L$286*$K$286,0)</f>
        <v>0</v>
      </c>
      <c r="O286" s="181"/>
      <c r="P286" s="181"/>
      <c r="Q286" s="181"/>
      <c r="R286" s="104" t="s">
        <v>154</v>
      </c>
      <c r="S286" s="20"/>
      <c r="T286" s="107"/>
      <c r="U286" s="108" t="s">
        <v>35</v>
      </c>
      <c r="X286" s="109">
        <v>0</v>
      </c>
      <c r="Y286" s="109">
        <f>$X$286*$K$286</f>
        <v>0</v>
      </c>
      <c r="Z286" s="109">
        <v>0.00175</v>
      </c>
      <c r="AA286" s="110">
        <f>$Z$286*$K$286</f>
        <v>0.051625000000000004</v>
      </c>
      <c r="AR286" s="71" t="s">
        <v>238</v>
      </c>
      <c r="AT286" s="71" t="s">
        <v>150</v>
      </c>
      <c r="AU286" s="71" t="s">
        <v>74</v>
      </c>
      <c r="AY286" s="6" t="s">
        <v>149</v>
      </c>
      <c r="BE286" s="111">
        <f>IF($U$286="základní",$N$286,0)</f>
        <v>0</v>
      </c>
      <c r="BF286" s="111">
        <f>IF($U$286="snížená",$N$286,0)</f>
        <v>0</v>
      </c>
      <c r="BG286" s="111">
        <f>IF($U$286="zákl. přenesená",$N$286,0)</f>
        <v>0</v>
      </c>
      <c r="BH286" s="111">
        <f>IF($U$286="sníž. přenesená",$N$286,0)</f>
        <v>0</v>
      </c>
      <c r="BI286" s="111">
        <f>IF($U$286="nulová",$N$286,0)</f>
        <v>0</v>
      </c>
      <c r="BJ286" s="71" t="s">
        <v>8</v>
      </c>
      <c r="BK286" s="111">
        <f>ROUND($L$286*$K$286,0)</f>
        <v>0</v>
      </c>
    </row>
    <row r="287" spans="2:51" s="6" customFormat="1" ht="15.75" customHeight="1">
      <c r="B287" s="112"/>
      <c r="E287" s="113"/>
      <c r="F287" s="184" t="s">
        <v>571</v>
      </c>
      <c r="G287" s="185"/>
      <c r="H287" s="185"/>
      <c r="I287" s="185"/>
      <c r="K287" s="115">
        <v>14.75</v>
      </c>
      <c r="S287" s="112"/>
      <c r="T287" s="116"/>
      <c r="AA287" s="117"/>
      <c r="AT287" s="114" t="s">
        <v>156</v>
      </c>
      <c r="AU287" s="114" t="s">
        <v>74</v>
      </c>
      <c r="AV287" s="114" t="s">
        <v>74</v>
      </c>
      <c r="AW287" s="114" t="s">
        <v>117</v>
      </c>
      <c r="AX287" s="114" t="s">
        <v>65</v>
      </c>
      <c r="AY287" s="114" t="s">
        <v>149</v>
      </c>
    </row>
    <row r="288" spans="2:51" s="6" customFormat="1" ht="15.75" customHeight="1">
      <c r="B288" s="112"/>
      <c r="E288" s="114"/>
      <c r="F288" s="184" t="s">
        <v>571</v>
      </c>
      <c r="G288" s="185"/>
      <c r="H288" s="185"/>
      <c r="I288" s="185"/>
      <c r="K288" s="115">
        <v>14.75</v>
      </c>
      <c r="S288" s="112"/>
      <c r="T288" s="116"/>
      <c r="AA288" s="117"/>
      <c r="AT288" s="114" t="s">
        <v>156</v>
      </c>
      <c r="AU288" s="114" t="s">
        <v>74</v>
      </c>
      <c r="AV288" s="114" t="s">
        <v>74</v>
      </c>
      <c r="AW288" s="114" t="s">
        <v>117</v>
      </c>
      <c r="AX288" s="114" t="s">
        <v>65</v>
      </c>
      <c r="AY288" s="114" t="s">
        <v>149</v>
      </c>
    </row>
    <row r="289" spans="2:51" s="6" customFormat="1" ht="15.75" customHeight="1">
      <c r="B289" s="118"/>
      <c r="E289" s="119"/>
      <c r="F289" s="186" t="s">
        <v>157</v>
      </c>
      <c r="G289" s="187"/>
      <c r="H289" s="187"/>
      <c r="I289" s="187"/>
      <c r="K289" s="120">
        <v>29.5</v>
      </c>
      <c r="S289" s="118"/>
      <c r="T289" s="121"/>
      <c r="AA289" s="122"/>
      <c r="AT289" s="119" t="s">
        <v>156</v>
      </c>
      <c r="AU289" s="119" t="s">
        <v>74</v>
      </c>
      <c r="AV289" s="119" t="s">
        <v>77</v>
      </c>
      <c r="AW289" s="119" t="s">
        <v>117</v>
      </c>
      <c r="AX289" s="119" t="s">
        <v>8</v>
      </c>
      <c r="AY289" s="119" t="s">
        <v>149</v>
      </c>
    </row>
    <row r="290" spans="2:63" s="6" customFormat="1" ht="15.75" customHeight="1">
      <c r="B290" s="20"/>
      <c r="C290" s="102" t="s">
        <v>409</v>
      </c>
      <c r="D290" s="102" t="s">
        <v>150</v>
      </c>
      <c r="E290" s="103" t="s">
        <v>310</v>
      </c>
      <c r="F290" s="180" t="s">
        <v>311</v>
      </c>
      <c r="G290" s="181"/>
      <c r="H290" s="181"/>
      <c r="I290" s="181"/>
      <c r="J290" s="105" t="s">
        <v>241</v>
      </c>
      <c r="K290" s="106">
        <v>27.95</v>
      </c>
      <c r="L290" s="182"/>
      <c r="M290" s="181"/>
      <c r="N290" s="183">
        <f>ROUND($L$290*$K$290,0)</f>
        <v>0</v>
      </c>
      <c r="O290" s="181"/>
      <c r="P290" s="181"/>
      <c r="Q290" s="181"/>
      <c r="R290" s="104" t="s">
        <v>154</v>
      </c>
      <c r="S290" s="20"/>
      <c r="T290" s="107"/>
      <c r="U290" s="108" t="s">
        <v>35</v>
      </c>
      <c r="X290" s="109">
        <v>0</v>
      </c>
      <c r="Y290" s="109">
        <f>$X$290*$K$290</f>
        <v>0</v>
      </c>
      <c r="Z290" s="109">
        <v>0.00252</v>
      </c>
      <c r="AA290" s="110">
        <f>$Z$290*$K$290</f>
        <v>0.070434</v>
      </c>
      <c r="AR290" s="71" t="s">
        <v>238</v>
      </c>
      <c r="AT290" s="71" t="s">
        <v>150</v>
      </c>
      <c r="AU290" s="71" t="s">
        <v>74</v>
      </c>
      <c r="AY290" s="6" t="s">
        <v>149</v>
      </c>
      <c r="BE290" s="111">
        <f>IF($U$290="základní",$N$290,0)</f>
        <v>0</v>
      </c>
      <c r="BF290" s="111">
        <f>IF($U$290="snížená",$N$290,0)</f>
        <v>0</v>
      </c>
      <c r="BG290" s="111">
        <f>IF($U$290="zákl. přenesená",$N$290,0)</f>
        <v>0</v>
      </c>
      <c r="BH290" s="111">
        <f>IF($U$290="sníž. přenesená",$N$290,0)</f>
        <v>0</v>
      </c>
      <c r="BI290" s="111">
        <f>IF($U$290="nulová",$N$290,0)</f>
        <v>0</v>
      </c>
      <c r="BJ290" s="71" t="s">
        <v>8</v>
      </c>
      <c r="BK290" s="111">
        <f>ROUND($L$290*$K$290,0)</f>
        <v>0</v>
      </c>
    </row>
    <row r="291" spans="2:51" s="6" customFormat="1" ht="15.75" customHeight="1">
      <c r="B291" s="112"/>
      <c r="E291" s="113"/>
      <c r="F291" s="184" t="s">
        <v>572</v>
      </c>
      <c r="G291" s="185"/>
      <c r="H291" s="185"/>
      <c r="I291" s="185"/>
      <c r="K291" s="115">
        <v>8.1</v>
      </c>
      <c r="S291" s="112"/>
      <c r="T291" s="116"/>
      <c r="AA291" s="117"/>
      <c r="AT291" s="114" t="s">
        <v>156</v>
      </c>
      <c r="AU291" s="114" t="s">
        <v>74</v>
      </c>
      <c r="AV291" s="114" t="s">
        <v>74</v>
      </c>
      <c r="AW291" s="114" t="s">
        <v>117</v>
      </c>
      <c r="AX291" s="114" t="s">
        <v>65</v>
      </c>
      <c r="AY291" s="114" t="s">
        <v>149</v>
      </c>
    </row>
    <row r="292" spans="2:51" s="6" customFormat="1" ht="15.75" customHeight="1">
      <c r="B292" s="112"/>
      <c r="E292" s="114"/>
      <c r="F292" s="184" t="s">
        <v>573</v>
      </c>
      <c r="G292" s="185"/>
      <c r="H292" s="185"/>
      <c r="I292" s="185"/>
      <c r="K292" s="115">
        <v>19.85</v>
      </c>
      <c r="S292" s="112"/>
      <c r="T292" s="116"/>
      <c r="AA292" s="117"/>
      <c r="AT292" s="114" t="s">
        <v>156</v>
      </c>
      <c r="AU292" s="114" t="s">
        <v>74</v>
      </c>
      <c r="AV292" s="114" t="s">
        <v>74</v>
      </c>
      <c r="AW292" s="114" t="s">
        <v>117</v>
      </c>
      <c r="AX292" s="114" t="s">
        <v>65</v>
      </c>
      <c r="AY292" s="114" t="s">
        <v>149</v>
      </c>
    </row>
    <row r="293" spans="2:51" s="6" customFormat="1" ht="15.75" customHeight="1">
      <c r="B293" s="118"/>
      <c r="E293" s="119"/>
      <c r="F293" s="186" t="s">
        <v>157</v>
      </c>
      <c r="G293" s="187"/>
      <c r="H293" s="187"/>
      <c r="I293" s="187"/>
      <c r="K293" s="120">
        <v>27.95</v>
      </c>
      <c r="S293" s="118"/>
      <c r="T293" s="121"/>
      <c r="AA293" s="122"/>
      <c r="AT293" s="119" t="s">
        <v>156</v>
      </c>
      <c r="AU293" s="119" t="s">
        <v>74</v>
      </c>
      <c r="AV293" s="119" t="s">
        <v>77</v>
      </c>
      <c r="AW293" s="119" t="s">
        <v>117</v>
      </c>
      <c r="AX293" s="119" t="s">
        <v>8</v>
      </c>
      <c r="AY293" s="119" t="s">
        <v>149</v>
      </c>
    </row>
    <row r="294" spans="2:63" s="6" customFormat="1" ht="15.75" customHeight="1">
      <c r="B294" s="20"/>
      <c r="C294" s="102" t="s">
        <v>412</v>
      </c>
      <c r="D294" s="102" t="s">
        <v>150</v>
      </c>
      <c r="E294" s="103" t="s">
        <v>574</v>
      </c>
      <c r="F294" s="180" t="s">
        <v>575</v>
      </c>
      <c r="G294" s="181"/>
      <c r="H294" s="181"/>
      <c r="I294" s="181"/>
      <c r="J294" s="105" t="s">
        <v>241</v>
      </c>
      <c r="K294" s="106">
        <v>10.18</v>
      </c>
      <c r="L294" s="182"/>
      <c r="M294" s="181"/>
      <c r="N294" s="183">
        <f>ROUND($L$294*$K$294,0)</f>
        <v>0</v>
      </c>
      <c r="O294" s="181"/>
      <c r="P294" s="181"/>
      <c r="Q294" s="181"/>
      <c r="R294" s="104" t="s">
        <v>154</v>
      </c>
      <c r="S294" s="20"/>
      <c r="T294" s="107"/>
      <c r="U294" s="108" t="s">
        <v>35</v>
      </c>
      <c r="X294" s="109">
        <v>0</v>
      </c>
      <c r="Y294" s="109">
        <f>$X$294*$K$294</f>
        <v>0</v>
      </c>
      <c r="Z294" s="109">
        <v>0.0023</v>
      </c>
      <c r="AA294" s="110">
        <f>$Z$294*$K$294</f>
        <v>0.023413999999999997</v>
      </c>
      <c r="AR294" s="71" t="s">
        <v>238</v>
      </c>
      <c r="AT294" s="71" t="s">
        <v>150</v>
      </c>
      <c r="AU294" s="71" t="s">
        <v>74</v>
      </c>
      <c r="AY294" s="6" t="s">
        <v>149</v>
      </c>
      <c r="BE294" s="111">
        <f>IF($U$294="základní",$N$294,0)</f>
        <v>0</v>
      </c>
      <c r="BF294" s="111">
        <f>IF($U$294="snížená",$N$294,0)</f>
        <v>0</v>
      </c>
      <c r="BG294" s="111">
        <f>IF($U$294="zákl. přenesená",$N$294,0)</f>
        <v>0</v>
      </c>
      <c r="BH294" s="111">
        <f>IF($U$294="sníž. přenesená",$N$294,0)</f>
        <v>0</v>
      </c>
      <c r="BI294" s="111">
        <f>IF($U$294="nulová",$N$294,0)</f>
        <v>0</v>
      </c>
      <c r="BJ294" s="71" t="s">
        <v>8</v>
      </c>
      <c r="BK294" s="111">
        <f>ROUND($L$294*$K$294,0)</f>
        <v>0</v>
      </c>
    </row>
    <row r="295" spans="2:51" s="6" customFormat="1" ht="15.75" customHeight="1">
      <c r="B295" s="112"/>
      <c r="E295" s="113"/>
      <c r="F295" s="184" t="s">
        <v>576</v>
      </c>
      <c r="G295" s="185"/>
      <c r="H295" s="185"/>
      <c r="I295" s="185"/>
      <c r="K295" s="115">
        <v>10.18</v>
      </c>
      <c r="S295" s="112"/>
      <c r="T295" s="116"/>
      <c r="AA295" s="117"/>
      <c r="AT295" s="114" t="s">
        <v>156</v>
      </c>
      <c r="AU295" s="114" t="s">
        <v>74</v>
      </c>
      <c r="AV295" s="114" t="s">
        <v>74</v>
      </c>
      <c r="AW295" s="114" t="s">
        <v>117</v>
      </c>
      <c r="AX295" s="114" t="s">
        <v>65</v>
      </c>
      <c r="AY295" s="114" t="s">
        <v>149</v>
      </c>
    </row>
    <row r="296" spans="2:51" s="6" customFormat="1" ht="15.75" customHeight="1">
      <c r="B296" s="118"/>
      <c r="E296" s="119"/>
      <c r="F296" s="186" t="s">
        <v>157</v>
      </c>
      <c r="G296" s="187"/>
      <c r="H296" s="187"/>
      <c r="I296" s="187"/>
      <c r="K296" s="120">
        <v>10.18</v>
      </c>
      <c r="S296" s="118"/>
      <c r="T296" s="121"/>
      <c r="AA296" s="122"/>
      <c r="AT296" s="119" t="s">
        <v>156</v>
      </c>
      <c r="AU296" s="119" t="s">
        <v>74</v>
      </c>
      <c r="AV296" s="119" t="s">
        <v>77</v>
      </c>
      <c r="AW296" s="119" t="s">
        <v>117</v>
      </c>
      <c r="AX296" s="119" t="s">
        <v>8</v>
      </c>
      <c r="AY296" s="119" t="s">
        <v>149</v>
      </c>
    </row>
    <row r="297" spans="2:63" s="6" customFormat="1" ht="15.75" customHeight="1">
      <c r="B297" s="20"/>
      <c r="C297" s="102" t="s">
        <v>415</v>
      </c>
      <c r="D297" s="102" t="s">
        <v>150</v>
      </c>
      <c r="E297" s="103" t="s">
        <v>315</v>
      </c>
      <c r="F297" s="180" t="s">
        <v>316</v>
      </c>
      <c r="G297" s="181"/>
      <c r="H297" s="181"/>
      <c r="I297" s="181"/>
      <c r="J297" s="105" t="s">
        <v>241</v>
      </c>
      <c r="K297" s="106">
        <v>10.8</v>
      </c>
      <c r="L297" s="182"/>
      <c r="M297" s="181"/>
      <c r="N297" s="183">
        <f>ROUND($L$297*$K$297,0)</f>
        <v>0</v>
      </c>
      <c r="O297" s="181"/>
      <c r="P297" s="181"/>
      <c r="Q297" s="181"/>
      <c r="R297" s="104" t="s">
        <v>154</v>
      </c>
      <c r="S297" s="20"/>
      <c r="T297" s="107"/>
      <c r="U297" s="108" t="s">
        <v>35</v>
      </c>
      <c r="X297" s="109">
        <v>0.004162</v>
      </c>
      <c r="Y297" s="109">
        <f>$X$297*$K$297</f>
        <v>0.0449496</v>
      </c>
      <c r="Z297" s="109">
        <v>0</v>
      </c>
      <c r="AA297" s="110">
        <f>$Z$297*$K$297</f>
        <v>0</v>
      </c>
      <c r="AR297" s="71" t="s">
        <v>238</v>
      </c>
      <c r="AT297" s="71" t="s">
        <v>150</v>
      </c>
      <c r="AU297" s="71" t="s">
        <v>74</v>
      </c>
      <c r="AY297" s="6" t="s">
        <v>149</v>
      </c>
      <c r="BE297" s="111">
        <f>IF($U$297="základní",$N$297,0)</f>
        <v>0</v>
      </c>
      <c r="BF297" s="111">
        <f>IF($U$297="snížená",$N$297,0)</f>
        <v>0</v>
      </c>
      <c r="BG297" s="111">
        <f>IF($U$297="zákl. přenesená",$N$297,0)</f>
        <v>0</v>
      </c>
      <c r="BH297" s="111">
        <f>IF($U$297="sníž. přenesená",$N$297,0)</f>
        <v>0</v>
      </c>
      <c r="BI297" s="111">
        <f>IF($U$297="nulová",$N$297,0)</f>
        <v>0</v>
      </c>
      <c r="BJ297" s="71" t="s">
        <v>8</v>
      </c>
      <c r="BK297" s="111">
        <f>ROUND($L$297*$K$297,0)</f>
        <v>0</v>
      </c>
    </row>
    <row r="298" spans="2:51" s="6" customFormat="1" ht="15.75" customHeight="1">
      <c r="B298" s="112"/>
      <c r="E298" s="113"/>
      <c r="F298" s="184" t="s">
        <v>570</v>
      </c>
      <c r="G298" s="185"/>
      <c r="H298" s="185"/>
      <c r="I298" s="185"/>
      <c r="K298" s="115">
        <v>10.8</v>
      </c>
      <c r="S298" s="112"/>
      <c r="T298" s="116"/>
      <c r="AA298" s="117"/>
      <c r="AT298" s="114" t="s">
        <v>156</v>
      </c>
      <c r="AU298" s="114" t="s">
        <v>74</v>
      </c>
      <c r="AV298" s="114" t="s">
        <v>74</v>
      </c>
      <c r="AW298" s="114" t="s">
        <v>117</v>
      </c>
      <c r="AX298" s="114" t="s">
        <v>65</v>
      </c>
      <c r="AY298" s="114" t="s">
        <v>149</v>
      </c>
    </row>
    <row r="299" spans="2:51" s="6" customFormat="1" ht="15.75" customHeight="1">
      <c r="B299" s="118"/>
      <c r="E299" s="119"/>
      <c r="F299" s="186" t="s">
        <v>157</v>
      </c>
      <c r="G299" s="187"/>
      <c r="H299" s="187"/>
      <c r="I299" s="187"/>
      <c r="K299" s="120">
        <v>10.8</v>
      </c>
      <c r="S299" s="118"/>
      <c r="T299" s="121"/>
      <c r="AA299" s="122"/>
      <c r="AT299" s="119" t="s">
        <v>156</v>
      </c>
      <c r="AU299" s="119" t="s">
        <v>74</v>
      </c>
      <c r="AV299" s="119" t="s">
        <v>77</v>
      </c>
      <c r="AW299" s="119" t="s">
        <v>117</v>
      </c>
      <c r="AX299" s="119" t="s">
        <v>8</v>
      </c>
      <c r="AY299" s="119" t="s">
        <v>149</v>
      </c>
    </row>
    <row r="300" spans="2:63" s="6" customFormat="1" ht="15.75" customHeight="1">
      <c r="B300" s="20"/>
      <c r="C300" s="102" t="s">
        <v>419</v>
      </c>
      <c r="D300" s="102" t="s">
        <v>150</v>
      </c>
      <c r="E300" s="103" t="s">
        <v>318</v>
      </c>
      <c r="F300" s="180" t="s">
        <v>319</v>
      </c>
      <c r="G300" s="181"/>
      <c r="H300" s="181"/>
      <c r="I300" s="181"/>
      <c r="J300" s="105" t="s">
        <v>241</v>
      </c>
      <c r="K300" s="106">
        <v>28.55</v>
      </c>
      <c r="L300" s="182"/>
      <c r="M300" s="181"/>
      <c r="N300" s="183">
        <f>ROUND($L$300*$K$300,0)</f>
        <v>0</v>
      </c>
      <c r="O300" s="181"/>
      <c r="P300" s="181"/>
      <c r="Q300" s="181"/>
      <c r="R300" s="104" t="s">
        <v>154</v>
      </c>
      <c r="S300" s="20"/>
      <c r="T300" s="107"/>
      <c r="U300" s="108" t="s">
        <v>35</v>
      </c>
      <c r="X300" s="109">
        <v>0.001281</v>
      </c>
      <c r="Y300" s="109">
        <f>$X$300*$K$300</f>
        <v>0.03657255</v>
      </c>
      <c r="Z300" s="109">
        <v>0</v>
      </c>
      <c r="AA300" s="110">
        <f>$Z$300*$K$300</f>
        <v>0</v>
      </c>
      <c r="AR300" s="71" t="s">
        <v>238</v>
      </c>
      <c r="AT300" s="71" t="s">
        <v>150</v>
      </c>
      <c r="AU300" s="71" t="s">
        <v>74</v>
      </c>
      <c r="AY300" s="6" t="s">
        <v>149</v>
      </c>
      <c r="BE300" s="111">
        <f>IF($U$300="základní",$N$300,0)</f>
        <v>0</v>
      </c>
      <c r="BF300" s="111">
        <f>IF($U$300="snížená",$N$300,0)</f>
        <v>0</v>
      </c>
      <c r="BG300" s="111">
        <f>IF($U$300="zákl. přenesená",$N$300,0)</f>
        <v>0</v>
      </c>
      <c r="BH300" s="111">
        <f>IF($U$300="sníž. přenesená",$N$300,0)</f>
        <v>0</v>
      </c>
      <c r="BI300" s="111">
        <f>IF($U$300="nulová",$N$300,0)</f>
        <v>0</v>
      </c>
      <c r="BJ300" s="71" t="s">
        <v>8</v>
      </c>
      <c r="BK300" s="111">
        <f>ROUND($L$300*$K$300,0)</f>
        <v>0</v>
      </c>
    </row>
    <row r="301" spans="2:51" s="6" customFormat="1" ht="15.75" customHeight="1">
      <c r="B301" s="112"/>
      <c r="E301" s="113"/>
      <c r="F301" s="184" t="s">
        <v>577</v>
      </c>
      <c r="G301" s="185"/>
      <c r="H301" s="185"/>
      <c r="I301" s="185"/>
      <c r="K301" s="115">
        <v>20.75</v>
      </c>
      <c r="S301" s="112"/>
      <c r="T301" s="116"/>
      <c r="AA301" s="117"/>
      <c r="AT301" s="114" t="s">
        <v>156</v>
      </c>
      <c r="AU301" s="114" t="s">
        <v>74</v>
      </c>
      <c r="AV301" s="114" t="s">
        <v>74</v>
      </c>
      <c r="AW301" s="114" t="s">
        <v>117</v>
      </c>
      <c r="AX301" s="114" t="s">
        <v>65</v>
      </c>
      <c r="AY301" s="114" t="s">
        <v>149</v>
      </c>
    </row>
    <row r="302" spans="2:51" s="6" customFormat="1" ht="15.75" customHeight="1">
      <c r="B302" s="118"/>
      <c r="E302" s="119"/>
      <c r="F302" s="186" t="s">
        <v>157</v>
      </c>
      <c r="G302" s="187"/>
      <c r="H302" s="187"/>
      <c r="I302" s="187"/>
      <c r="K302" s="120">
        <v>20.75</v>
      </c>
      <c r="S302" s="118"/>
      <c r="T302" s="121"/>
      <c r="AA302" s="122"/>
      <c r="AT302" s="119" t="s">
        <v>156</v>
      </c>
      <c r="AU302" s="119" t="s">
        <v>74</v>
      </c>
      <c r="AV302" s="119" t="s">
        <v>77</v>
      </c>
      <c r="AW302" s="119" t="s">
        <v>117</v>
      </c>
      <c r="AX302" s="119" t="s">
        <v>65</v>
      </c>
      <c r="AY302" s="119" t="s">
        <v>149</v>
      </c>
    </row>
    <row r="303" spans="2:51" s="6" customFormat="1" ht="15.75" customHeight="1">
      <c r="B303" s="112"/>
      <c r="E303" s="114"/>
      <c r="F303" s="184" t="s">
        <v>578</v>
      </c>
      <c r="G303" s="185"/>
      <c r="H303" s="185"/>
      <c r="I303" s="185"/>
      <c r="K303" s="115">
        <v>7.8</v>
      </c>
      <c r="S303" s="112"/>
      <c r="T303" s="116"/>
      <c r="AA303" s="117"/>
      <c r="AT303" s="114" t="s">
        <v>156</v>
      </c>
      <c r="AU303" s="114" t="s">
        <v>74</v>
      </c>
      <c r="AV303" s="114" t="s">
        <v>74</v>
      </c>
      <c r="AW303" s="114" t="s">
        <v>117</v>
      </c>
      <c r="AX303" s="114" t="s">
        <v>65</v>
      </c>
      <c r="AY303" s="114" t="s">
        <v>149</v>
      </c>
    </row>
    <row r="304" spans="2:51" s="6" customFormat="1" ht="15.75" customHeight="1">
      <c r="B304" s="118"/>
      <c r="E304" s="119"/>
      <c r="F304" s="186" t="s">
        <v>579</v>
      </c>
      <c r="G304" s="187"/>
      <c r="H304" s="187"/>
      <c r="I304" s="187"/>
      <c r="K304" s="120">
        <v>7.8</v>
      </c>
      <c r="S304" s="118"/>
      <c r="T304" s="121"/>
      <c r="AA304" s="122"/>
      <c r="AT304" s="119" t="s">
        <v>156</v>
      </c>
      <c r="AU304" s="119" t="s">
        <v>74</v>
      </c>
      <c r="AV304" s="119" t="s">
        <v>77</v>
      </c>
      <c r="AW304" s="119" t="s">
        <v>117</v>
      </c>
      <c r="AX304" s="119" t="s">
        <v>65</v>
      </c>
      <c r="AY304" s="119" t="s">
        <v>149</v>
      </c>
    </row>
    <row r="305" spans="2:51" s="6" customFormat="1" ht="15.75" customHeight="1">
      <c r="B305" s="123"/>
      <c r="E305" s="124"/>
      <c r="F305" s="188" t="s">
        <v>207</v>
      </c>
      <c r="G305" s="189"/>
      <c r="H305" s="189"/>
      <c r="I305" s="189"/>
      <c r="K305" s="125">
        <v>28.55</v>
      </c>
      <c r="S305" s="123"/>
      <c r="T305" s="126"/>
      <c r="AA305" s="127"/>
      <c r="AT305" s="124" t="s">
        <v>156</v>
      </c>
      <c r="AU305" s="124" t="s">
        <v>74</v>
      </c>
      <c r="AV305" s="124" t="s">
        <v>80</v>
      </c>
      <c r="AW305" s="124" t="s">
        <v>117</v>
      </c>
      <c r="AX305" s="124" t="s">
        <v>8</v>
      </c>
      <c r="AY305" s="124" t="s">
        <v>149</v>
      </c>
    </row>
    <row r="306" spans="2:63" s="6" customFormat="1" ht="15.75" customHeight="1">
      <c r="B306" s="20"/>
      <c r="C306" s="102" t="s">
        <v>423</v>
      </c>
      <c r="D306" s="102" t="s">
        <v>150</v>
      </c>
      <c r="E306" s="103" t="s">
        <v>322</v>
      </c>
      <c r="F306" s="180" t="s">
        <v>323</v>
      </c>
      <c r="G306" s="181"/>
      <c r="H306" s="181"/>
      <c r="I306" s="181"/>
      <c r="J306" s="105" t="s">
        <v>241</v>
      </c>
      <c r="K306" s="106">
        <v>29.5</v>
      </c>
      <c r="L306" s="182"/>
      <c r="M306" s="181"/>
      <c r="N306" s="183">
        <f>ROUND($L$306*$K$306,0)</f>
        <v>0</v>
      </c>
      <c r="O306" s="181"/>
      <c r="P306" s="181"/>
      <c r="Q306" s="181"/>
      <c r="R306" s="104" t="s">
        <v>154</v>
      </c>
      <c r="S306" s="20"/>
      <c r="T306" s="107"/>
      <c r="U306" s="108" t="s">
        <v>35</v>
      </c>
      <c r="X306" s="109">
        <v>0.002106</v>
      </c>
      <c r="Y306" s="109">
        <f>$X$306*$K$306</f>
        <v>0.062126999999999995</v>
      </c>
      <c r="Z306" s="109">
        <v>0</v>
      </c>
      <c r="AA306" s="110">
        <f>$Z$306*$K$306</f>
        <v>0</v>
      </c>
      <c r="AR306" s="71" t="s">
        <v>238</v>
      </c>
      <c r="AT306" s="71" t="s">
        <v>150</v>
      </c>
      <c r="AU306" s="71" t="s">
        <v>74</v>
      </c>
      <c r="AY306" s="6" t="s">
        <v>149</v>
      </c>
      <c r="BE306" s="111">
        <f>IF($U$306="základní",$N$306,0)</f>
        <v>0</v>
      </c>
      <c r="BF306" s="111">
        <f>IF($U$306="snížená",$N$306,0)</f>
        <v>0</v>
      </c>
      <c r="BG306" s="111">
        <f>IF($U$306="zákl. přenesená",$N$306,0)</f>
        <v>0</v>
      </c>
      <c r="BH306" s="111">
        <f>IF($U$306="sníž. přenesená",$N$306,0)</f>
        <v>0</v>
      </c>
      <c r="BI306" s="111">
        <f>IF($U$306="nulová",$N$306,0)</f>
        <v>0</v>
      </c>
      <c r="BJ306" s="71" t="s">
        <v>8</v>
      </c>
      <c r="BK306" s="111">
        <f>ROUND($L$306*$K$306,0)</f>
        <v>0</v>
      </c>
    </row>
    <row r="307" spans="2:51" s="6" customFormat="1" ht="15.75" customHeight="1">
      <c r="B307" s="112"/>
      <c r="E307" s="113"/>
      <c r="F307" s="184" t="s">
        <v>571</v>
      </c>
      <c r="G307" s="185"/>
      <c r="H307" s="185"/>
      <c r="I307" s="185"/>
      <c r="K307" s="115">
        <v>14.75</v>
      </c>
      <c r="S307" s="112"/>
      <c r="T307" s="116"/>
      <c r="AA307" s="117"/>
      <c r="AT307" s="114" t="s">
        <v>156</v>
      </c>
      <c r="AU307" s="114" t="s">
        <v>74</v>
      </c>
      <c r="AV307" s="114" t="s">
        <v>74</v>
      </c>
      <c r="AW307" s="114" t="s">
        <v>117</v>
      </c>
      <c r="AX307" s="114" t="s">
        <v>65</v>
      </c>
      <c r="AY307" s="114" t="s">
        <v>149</v>
      </c>
    </row>
    <row r="308" spans="2:51" s="6" customFormat="1" ht="15.75" customHeight="1">
      <c r="B308" s="112"/>
      <c r="E308" s="114"/>
      <c r="F308" s="184" t="s">
        <v>571</v>
      </c>
      <c r="G308" s="185"/>
      <c r="H308" s="185"/>
      <c r="I308" s="185"/>
      <c r="K308" s="115">
        <v>14.75</v>
      </c>
      <c r="S308" s="112"/>
      <c r="T308" s="116"/>
      <c r="AA308" s="117"/>
      <c r="AT308" s="114" t="s">
        <v>156</v>
      </c>
      <c r="AU308" s="114" t="s">
        <v>74</v>
      </c>
      <c r="AV308" s="114" t="s">
        <v>74</v>
      </c>
      <c r="AW308" s="114" t="s">
        <v>117</v>
      </c>
      <c r="AX308" s="114" t="s">
        <v>65</v>
      </c>
      <c r="AY308" s="114" t="s">
        <v>149</v>
      </c>
    </row>
    <row r="309" spans="2:51" s="6" customFormat="1" ht="15.75" customHeight="1">
      <c r="B309" s="118"/>
      <c r="E309" s="119"/>
      <c r="F309" s="186" t="s">
        <v>157</v>
      </c>
      <c r="G309" s="187"/>
      <c r="H309" s="187"/>
      <c r="I309" s="187"/>
      <c r="K309" s="120">
        <v>29.5</v>
      </c>
      <c r="S309" s="118"/>
      <c r="T309" s="121"/>
      <c r="AA309" s="122"/>
      <c r="AT309" s="119" t="s">
        <v>156</v>
      </c>
      <c r="AU309" s="119" t="s">
        <v>74</v>
      </c>
      <c r="AV309" s="119" t="s">
        <v>77</v>
      </c>
      <c r="AW309" s="119" t="s">
        <v>117</v>
      </c>
      <c r="AX309" s="119" t="s">
        <v>8</v>
      </c>
      <c r="AY309" s="119" t="s">
        <v>149</v>
      </c>
    </row>
    <row r="310" spans="2:63" s="6" customFormat="1" ht="15.75" customHeight="1">
      <c r="B310" s="20"/>
      <c r="C310" s="102" t="s">
        <v>217</v>
      </c>
      <c r="D310" s="102" t="s">
        <v>150</v>
      </c>
      <c r="E310" s="103" t="s">
        <v>325</v>
      </c>
      <c r="F310" s="180" t="s">
        <v>326</v>
      </c>
      <c r="G310" s="181"/>
      <c r="H310" s="181"/>
      <c r="I310" s="181"/>
      <c r="J310" s="105" t="s">
        <v>241</v>
      </c>
      <c r="K310" s="106">
        <v>8.1</v>
      </c>
      <c r="L310" s="182"/>
      <c r="M310" s="181"/>
      <c r="N310" s="183">
        <f>ROUND($L$310*$K$310,0)</f>
        <v>0</v>
      </c>
      <c r="O310" s="181"/>
      <c r="P310" s="181"/>
      <c r="Q310" s="181"/>
      <c r="R310" s="104" t="s">
        <v>154</v>
      </c>
      <c r="S310" s="20"/>
      <c r="T310" s="107"/>
      <c r="U310" s="108" t="s">
        <v>35</v>
      </c>
      <c r="X310" s="109">
        <v>0.003306</v>
      </c>
      <c r="Y310" s="109">
        <f>$X$310*$K$310</f>
        <v>0.0267786</v>
      </c>
      <c r="Z310" s="109">
        <v>0</v>
      </c>
      <c r="AA310" s="110">
        <f>$Z$310*$K$310</f>
        <v>0</v>
      </c>
      <c r="AR310" s="71" t="s">
        <v>238</v>
      </c>
      <c r="AT310" s="71" t="s">
        <v>150</v>
      </c>
      <c r="AU310" s="71" t="s">
        <v>74</v>
      </c>
      <c r="AY310" s="6" t="s">
        <v>149</v>
      </c>
      <c r="BE310" s="111">
        <f>IF($U$310="základní",$N$310,0)</f>
        <v>0</v>
      </c>
      <c r="BF310" s="111">
        <f>IF($U$310="snížená",$N$310,0)</f>
        <v>0</v>
      </c>
      <c r="BG310" s="111">
        <f>IF($U$310="zákl. přenesená",$N$310,0)</f>
        <v>0</v>
      </c>
      <c r="BH310" s="111">
        <f>IF($U$310="sníž. přenesená",$N$310,0)</f>
        <v>0</v>
      </c>
      <c r="BI310" s="111">
        <f>IF($U$310="nulová",$N$310,0)</f>
        <v>0</v>
      </c>
      <c r="BJ310" s="71" t="s">
        <v>8</v>
      </c>
      <c r="BK310" s="111">
        <f>ROUND($L$310*$K$310,0)</f>
        <v>0</v>
      </c>
    </row>
    <row r="311" spans="2:51" s="6" customFormat="1" ht="15.75" customHeight="1">
      <c r="B311" s="112"/>
      <c r="E311" s="113"/>
      <c r="F311" s="184" t="s">
        <v>572</v>
      </c>
      <c r="G311" s="185"/>
      <c r="H311" s="185"/>
      <c r="I311" s="185"/>
      <c r="K311" s="115">
        <v>8.1</v>
      </c>
      <c r="S311" s="112"/>
      <c r="T311" s="116"/>
      <c r="AA311" s="117"/>
      <c r="AT311" s="114" t="s">
        <v>156</v>
      </c>
      <c r="AU311" s="114" t="s">
        <v>74</v>
      </c>
      <c r="AV311" s="114" t="s">
        <v>74</v>
      </c>
      <c r="AW311" s="114" t="s">
        <v>117</v>
      </c>
      <c r="AX311" s="114" t="s">
        <v>8</v>
      </c>
      <c r="AY311" s="114" t="s">
        <v>149</v>
      </c>
    </row>
    <row r="312" spans="2:63" s="6" customFormat="1" ht="15.75" customHeight="1">
      <c r="B312" s="20"/>
      <c r="C312" s="102" t="s">
        <v>208</v>
      </c>
      <c r="D312" s="102" t="s">
        <v>150</v>
      </c>
      <c r="E312" s="103" t="s">
        <v>328</v>
      </c>
      <c r="F312" s="180" t="s">
        <v>329</v>
      </c>
      <c r="G312" s="181"/>
      <c r="H312" s="181"/>
      <c r="I312" s="181"/>
      <c r="J312" s="105" t="s">
        <v>241</v>
      </c>
      <c r="K312" s="106">
        <v>22.55</v>
      </c>
      <c r="L312" s="182"/>
      <c r="M312" s="181"/>
      <c r="N312" s="183">
        <f>ROUND($L$312*$K$312,0)</f>
        <v>0</v>
      </c>
      <c r="O312" s="181"/>
      <c r="P312" s="181"/>
      <c r="Q312" s="181"/>
      <c r="R312" s="104" t="s">
        <v>154</v>
      </c>
      <c r="S312" s="20"/>
      <c r="T312" s="107"/>
      <c r="U312" s="108" t="s">
        <v>35</v>
      </c>
      <c r="X312" s="109">
        <v>0.004131</v>
      </c>
      <c r="Y312" s="109">
        <f>$X$312*$K$312</f>
        <v>0.09315405</v>
      </c>
      <c r="Z312" s="109">
        <v>0</v>
      </c>
      <c r="AA312" s="110">
        <f>$Z$312*$K$312</f>
        <v>0</v>
      </c>
      <c r="AR312" s="71" t="s">
        <v>238</v>
      </c>
      <c r="AT312" s="71" t="s">
        <v>150</v>
      </c>
      <c r="AU312" s="71" t="s">
        <v>74</v>
      </c>
      <c r="AY312" s="6" t="s">
        <v>149</v>
      </c>
      <c r="BE312" s="111">
        <f>IF($U$312="základní",$N$312,0)</f>
        <v>0</v>
      </c>
      <c r="BF312" s="111">
        <f>IF($U$312="snížená",$N$312,0)</f>
        <v>0</v>
      </c>
      <c r="BG312" s="111">
        <f>IF($U$312="zákl. přenesená",$N$312,0)</f>
        <v>0</v>
      </c>
      <c r="BH312" s="111">
        <f>IF($U$312="sníž. přenesená",$N$312,0)</f>
        <v>0</v>
      </c>
      <c r="BI312" s="111">
        <f>IF($U$312="nulová",$N$312,0)</f>
        <v>0</v>
      </c>
      <c r="BJ312" s="71" t="s">
        <v>8</v>
      </c>
      <c r="BK312" s="111">
        <f>ROUND($L$312*$K$312,0)</f>
        <v>0</v>
      </c>
    </row>
    <row r="313" spans="2:51" s="6" customFormat="1" ht="15.75" customHeight="1">
      <c r="B313" s="112"/>
      <c r="E313" s="113"/>
      <c r="F313" s="184" t="s">
        <v>580</v>
      </c>
      <c r="G313" s="185"/>
      <c r="H313" s="185"/>
      <c r="I313" s="185"/>
      <c r="K313" s="115">
        <v>22.55</v>
      </c>
      <c r="S313" s="112"/>
      <c r="T313" s="116"/>
      <c r="AA313" s="117"/>
      <c r="AT313" s="114" t="s">
        <v>156</v>
      </c>
      <c r="AU313" s="114" t="s">
        <v>74</v>
      </c>
      <c r="AV313" s="114" t="s">
        <v>74</v>
      </c>
      <c r="AW313" s="114" t="s">
        <v>117</v>
      </c>
      <c r="AX313" s="114" t="s">
        <v>8</v>
      </c>
      <c r="AY313" s="114" t="s">
        <v>149</v>
      </c>
    </row>
    <row r="314" spans="2:63" s="6" customFormat="1" ht="15.75" customHeight="1">
      <c r="B314" s="20"/>
      <c r="C314" s="102" t="s">
        <v>581</v>
      </c>
      <c r="D314" s="102" t="s">
        <v>150</v>
      </c>
      <c r="E314" s="103" t="s">
        <v>582</v>
      </c>
      <c r="F314" s="180" t="s">
        <v>583</v>
      </c>
      <c r="G314" s="181"/>
      <c r="H314" s="181"/>
      <c r="I314" s="181"/>
      <c r="J314" s="105" t="s">
        <v>241</v>
      </c>
      <c r="K314" s="106">
        <v>8.72</v>
      </c>
      <c r="L314" s="182"/>
      <c r="M314" s="181"/>
      <c r="N314" s="183">
        <f>ROUND($L$314*$K$314,0)</f>
        <v>0</v>
      </c>
      <c r="O314" s="181"/>
      <c r="P314" s="181"/>
      <c r="Q314" s="181"/>
      <c r="R314" s="104" t="s">
        <v>154</v>
      </c>
      <c r="S314" s="20"/>
      <c r="T314" s="107"/>
      <c r="U314" s="108" t="s">
        <v>35</v>
      </c>
      <c r="X314" s="109">
        <v>0.002481</v>
      </c>
      <c r="Y314" s="109">
        <f>$X$314*$K$314</f>
        <v>0.021634320000000002</v>
      </c>
      <c r="Z314" s="109">
        <v>0</v>
      </c>
      <c r="AA314" s="110">
        <f>$Z$314*$K$314</f>
        <v>0</v>
      </c>
      <c r="AR314" s="71" t="s">
        <v>238</v>
      </c>
      <c r="AT314" s="71" t="s">
        <v>150</v>
      </c>
      <c r="AU314" s="71" t="s">
        <v>74</v>
      </c>
      <c r="AY314" s="6" t="s">
        <v>149</v>
      </c>
      <c r="BE314" s="111">
        <f>IF($U$314="základní",$N$314,0)</f>
        <v>0</v>
      </c>
      <c r="BF314" s="111">
        <f>IF($U$314="snížená",$N$314,0)</f>
        <v>0</v>
      </c>
      <c r="BG314" s="111">
        <f>IF($U$314="zákl. přenesená",$N$314,0)</f>
        <v>0</v>
      </c>
      <c r="BH314" s="111">
        <f>IF($U$314="sníž. přenesená",$N$314,0)</f>
        <v>0</v>
      </c>
      <c r="BI314" s="111">
        <f>IF($U$314="nulová",$N$314,0)</f>
        <v>0</v>
      </c>
      <c r="BJ314" s="71" t="s">
        <v>8</v>
      </c>
      <c r="BK314" s="111">
        <f>ROUND($L$314*$K$314,0)</f>
        <v>0</v>
      </c>
    </row>
    <row r="315" spans="2:51" s="6" customFormat="1" ht="15.75" customHeight="1">
      <c r="B315" s="112"/>
      <c r="E315" s="113"/>
      <c r="F315" s="184" t="s">
        <v>497</v>
      </c>
      <c r="G315" s="185"/>
      <c r="H315" s="185"/>
      <c r="I315" s="185"/>
      <c r="K315" s="115">
        <v>8.72</v>
      </c>
      <c r="S315" s="112"/>
      <c r="T315" s="116"/>
      <c r="AA315" s="117"/>
      <c r="AT315" s="114" t="s">
        <v>156</v>
      </c>
      <c r="AU315" s="114" t="s">
        <v>74</v>
      </c>
      <c r="AV315" s="114" t="s">
        <v>74</v>
      </c>
      <c r="AW315" s="114" t="s">
        <v>117</v>
      </c>
      <c r="AX315" s="114" t="s">
        <v>65</v>
      </c>
      <c r="AY315" s="114" t="s">
        <v>149</v>
      </c>
    </row>
    <row r="316" spans="2:51" s="6" customFormat="1" ht="15.75" customHeight="1">
      <c r="B316" s="118"/>
      <c r="E316" s="119"/>
      <c r="F316" s="186" t="s">
        <v>157</v>
      </c>
      <c r="G316" s="187"/>
      <c r="H316" s="187"/>
      <c r="I316" s="187"/>
      <c r="K316" s="120">
        <v>8.72</v>
      </c>
      <c r="S316" s="118"/>
      <c r="T316" s="121"/>
      <c r="AA316" s="122"/>
      <c r="AT316" s="119" t="s">
        <v>156</v>
      </c>
      <c r="AU316" s="119" t="s">
        <v>74</v>
      </c>
      <c r="AV316" s="119" t="s">
        <v>77</v>
      </c>
      <c r="AW316" s="119" t="s">
        <v>117</v>
      </c>
      <c r="AX316" s="119" t="s">
        <v>8</v>
      </c>
      <c r="AY316" s="119" t="s">
        <v>149</v>
      </c>
    </row>
    <row r="317" spans="2:63" s="6" customFormat="1" ht="27" customHeight="1">
      <c r="B317" s="20"/>
      <c r="C317" s="102" t="s">
        <v>584</v>
      </c>
      <c r="D317" s="102" t="s">
        <v>150</v>
      </c>
      <c r="E317" s="103" t="s">
        <v>349</v>
      </c>
      <c r="F317" s="180" t="s">
        <v>350</v>
      </c>
      <c r="G317" s="181"/>
      <c r="H317" s="181"/>
      <c r="I317" s="181"/>
      <c r="J317" s="105" t="s">
        <v>267</v>
      </c>
      <c r="K317" s="106">
        <v>0.285</v>
      </c>
      <c r="L317" s="182"/>
      <c r="M317" s="181"/>
      <c r="N317" s="183">
        <f>ROUND($L$317*$K$317,0)</f>
        <v>0</v>
      </c>
      <c r="O317" s="181"/>
      <c r="P317" s="181"/>
      <c r="Q317" s="181"/>
      <c r="R317" s="104" t="s">
        <v>154</v>
      </c>
      <c r="S317" s="20"/>
      <c r="T317" s="107"/>
      <c r="U317" s="108" t="s">
        <v>35</v>
      </c>
      <c r="X317" s="109">
        <v>0</v>
      </c>
      <c r="Y317" s="109">
        <f>$X$317*$K$317</f>
        <v>0</v>
      </c>
      <c r="Z317" s="109">
        <v>0</v>
      </c>
      <c r="AA317" s="110">
        <f>$Z$317*$K$317</f>
        <v>0</v>
      </c>
      <c r="AR317" s="71" t="s">
        <v>238</v>
      </c>
      <c r="AT317" s="71" t="s">
        <v>150</v>
      </c>
      <c r="AU317" s="71" t="s">
        <v>74</v>
      </c>
      <c r="AY317" s="6" t="s">
        <v>149</v>
      </c>
      <c r="BE317" s="111">
        <f>IF($U$317="základní",$N$317,0)</f>
        <v>0</v>
      </c>
      <c r="BF317" s="111">
        <f>IF($U$317="snížená",$N$317,0)</f>
        <v>0</v>
      </c>
      <c r="BG317" s="111">
        <f>IF($U$317="zákl. přenesená",$N$317,0)</f>
        <v>0</v>
      </c>
      <c r="BH317" s="111">
        <f>IF($U$317="sníž. přenesená",$N$317,0)</f>
        <v>0</v>
      </c>
      <c r="BI317" s="111">
        <f>IF($U$317="nulová",$N$317,0)</f>
        <v>0</v>
      </c>
      <c r="BJ317" s="71" t="s">
        <v>8</v>
      </c>
      <c r="BK317" s="111">
        <f>ROUND($L$317*$K$317,0)</f>
        <v>0</v>
      </c>
    </row>
    <row r="318" spans="2:63" s="93" customFormat="1" ht="30.75" customHeight="1">
      <c r="B318" s="94"/>
      <c r="D318" s="101" t="s">
        <v>128</v>
      </c>
      <c r="N318" s="197">
        <f>$BK$318</f>
        <v>0</v>
      </c>
      <c r="O318" s="196"/>
      <c r="P318" s="196"/>
      <c r="Q318" s="196"/>
      <c r="S318" s="94"/>
      <c r="T318" s="97"/>
      <c r="W318" s="98">
        <f>SUM($W$319:$W$338)</f>
        <v>0</v>
      </c>
      <c r="Y318" s="98">
        <f>SUM($Y$319:$Y$338)</f>
        <v>0.9311062081529</v>
      </c>
      <c r="AA318" s="99">
        <f>SUM($AA$319:$AA$338)</f>
        <v>0</v>
      </c>
      <c r="AR318" s="96" t="s">
        <v>74</v>
      </c>
      <c r="AT318" s="96" t="s">
        <v>64</v>
      </c>
      <c r="AU318" s="96" t="s">
        <v>8</v>
      </c>
      <c r="AY318" s="96" t="s">
        <v>149</v>
      </c>
      <c r="BK318" s="100">
        <f>SUM($BK$319:$BK$338)</f>
        <v>0</v>
      </c>
    </row>
    <row r="319" spans="2:63" s="6" customFormat="1" ht="27" customHeight="1">
      <c r="B319" s="20"/>
      <c r="C319" s="105" t="s">
        <v>585</v>
      </c>
      <c r="D319" s="105" t="s">
        <v>150</v>
      </c>
      <c r="E319" s="103" t="s">
        <v>352</v>
      </c>
      <c r="F319" s="180" t="s">
        <v>353</v>
      </c>
      <c r="G319" s="181"/>
      <c r="H319" s="181"/>
      <c r="I319" s="181"/>
      <c r="J319" s="105" t="s">
        <v>153</v>
      </c>
      <c r="K319" s="106">
        <v>37.013</v>
      </c>
      <c r="L319" s="182"/>
      <c r="M319" s="181"/>
      <c r="N319" s="183">
        <f>ROUND($L$319*$K$319,0)</f>
        <v>0</v>
      </c>
      <c r="O319" s="181"/>
      <c r="P319" s="181"/>
      <c r="Q319" s="181"/>
      <c r="R319" s="104" t="s">
        <v>154</v>
      </c>
      <c r="S319" s="20"/>
      <c r="T319" s="107"/>
      <c r="U319" s="108" t="s">
        <v>35</v>
      </c>
      <c r="X319" s="109">
        <v>0.0002466101</v>
      </c>
      <c r="Y319" s="109">
        <f>$X$319*$K$319</f>
        <v>0.0091277796313</v>
      </c>
      <c r="Z319" s="109">
        <v>0</v>
      </c>
      <c r="AA319" s="110">
        <f>$Z$319*$K$319</f>
        <v>0</v>
      </c>
      <c r="AR319" s="71" t="s">
        <v>238</v>
      </c>
      <c r="AT319" s="71" t="s">
        <v>150</v>
      </c>
      <c r="AU319" s="71" t="s">
        <v>74</v>
      </c>
      <c r="AY319" s="71" t="s">
        <v>149</v>
      </c>
      <c r="BE319" s="111">
        <f>IF($U$319="základní",$N$319,0)</f>
        <v>0</v>
      </c>
      <c r="BF319" s="111">
        <f>IF($U$319="snížená",$N$319,0)</f>
        <v>0</v>
      </c>
      <c r="BG319" s="111">
        <f>IF($U$319="zákl. přenesená",$N$319,0)</f>
        <v>0</v>
      </c>
      <c r="BH319" s="111">
        <f>IF($U$319="sníž. přenesená",$N$319,0)</f>
        <v>0</v>
      </c>
      <c r="BI319" s="111">
        <f>IF($U$319="nulová",$N$319,0)</f>
        <v>0</v>
      </c>
      <c r="BJ319" s="71" t="s">
        <v>8</v>
      </c>
      <c r="BK319" s="111">
        <f>ROUND($L$319*$K$319,0)</f>
        <v>0</v>
      </c>
    </row>
    <row r="320" spans="2:51" s="6" customFormat="1" ht="15.75" customHeight="1">
      <c r="B320" s="112"/>
      <c r="E320" s="113"/>
      <c r="F320" s="184" t="s">
        <v>586</v>
      </c>
      <c r="G320" s="185"/>
      <c r="H320" s="185"/>
      <c r="I320" s="185"/>
      <c r="K320" s="115">
        <v>31.725</v>
      </c>
      <c r="S320" s="112"/>
      <c r="T320" s="116"/>
      <c r="AA320" s="117"/>
      <c r="AT320" s="114" t="s">
        <v>156</v>
      </c>
      <c r="AU320" s="114" t="s">
        <v>74</v>
      </c>
      <c r="AV320" s="114" t="s">
        <v>74</v>
      </c>
      <c r="AW320" s="114" t="s">
        <v>117</v>
      </c>
      <c r="AX320" s="114" t="s">
        <v>65</v>
      </c>
      <c r="AY320" s="114" t="s">
        <v>149</v>
      </c>
    </row>
    <row r="321" spans="2:51" s="6" customFormat="1" ht="15.75" customHeight="1">
      <c r="B321" s="112"/>
      <c r="E321" s="114"/>
      <c r="F321" s="184" t="s">
        <v>587</v>
      </c>
      <c r="G321" s="185"/>
      <c r="H321" s="185"/>
      <c r="I321" s="185"/>
      <c r="K321" s="115">
        <v>5.288</v>
      </c>
      <c r="S321" s="112"/>
      <c r="T321" s="116"/>
      <c r="AA321" s="117"/>
      <c r="AT321" s="114" t="s">
        <v>156</v>
      </c>
      <c r="AU321" s="114" t="s">
        <v>74</v>
      </c>
      <c r="AV321" s="114" t="s">
        <v>74</v>
      </c>
      <c r="AW321" s="114" t="s">
        <v>117</v>
      </c>
      <c r="AX321" s="114" t="s">
        <v>65</v>
      </c>
      <c r="AY321" s="114" t="s">
        <v>149</v>
      </c>
    </row>
    <row r="322" spans="2:51" s="6" customFormat="1" ht="15.75" customHeight="1">
      <c r="B322" s="118"/>
      <c r="E322" s="119"/>
      <c r="F322" s="186" t="s">
        <v>157</v>
      </c>
      <c r="G322" s="187"/>
      <c r="H322" s="187"/>
      <c r="I322" s="187"/>
      <c r="K322" s="120">
        <v>37.013</v>
      </c>
      <c r="S322" s="118"/>
      <c r="T322" s="121"/>
      <c r="AA322" s="122"/>
      <c r="AT322" s="119" t="s">
        <v>156</v>
      </c>
      <c r="AU322" s="119" t="s">
        <v>74</v>
      </c>
      <c r="AV322" s="119" t="s">
        <v>77</v>
      </c>
      <c r="AW322" s="119" t="s">
        <v>117</v>
      </c>
      <c r="AX322" s="119" t="s">
        <v>8</v>
      </c>
      <c r="AY322" s="119" t="s">
        <v>149</v>
      </c>
    </row>
    <row r="323" spans="2:63" s="6" customFormat="1" ht="27" customHeight="1">
      <c r="B323" s="20"/>
      <c r="C323" s="102" t="s">
        <v>588</v>
      </c>
      <c r="D323" s="102" t="s">
        <v>150</v>
      </c>
      <c r="E323" s="103" t="s">
        <v>589</v>
      </c>
      <c r="F323" s="180" t="s">
        <v>590</v>
      </c>
      <c r="G323" s="181"/>
      <c r="H323" s="181"/>
      <c r="I323" s="181"/>
      <c r="J323" s="105" t="s">
        <v>153</v>
      </c>
      <c r="K323" s="106">
        <v>4.292</v>
      </c>
      <c r="L323" s="182"/>
      <c r="M323" s="181"/>
      <c r="N323" s="183">
        <f>ROUND($L$323*$K$323,0)</f>
        <v>0</v>
      </c>
      <c r="O323" s="181"/>
      <c r="P323" s="181"/>
      <c r="Q323" s="181"/>
      <c r="R323" s="104" t="s">
        <v>154</v>
      </c>
      <c r="S323" s="20"/>
      <c r="T323" s="107"/>
      <c r="U323" s="108" t="s">
        <v>35</v>
      </c>
      <c r="X323" s="109">
        <v>0.0002512648</v>
      </c>
      <c r="Y323" s="109">
        <f>$X$323*$K$323</f>
        <v>0.0010784285216</v>
      </c>
      <c r="Z323" s="109">
        <v>0</v>
      </c>
      <c r="AA323" s="110">
        <f>$Z$323*$K$323</f>
        <v>0</v>
      </c>
      <c r="AR323" s="71" t="s">
        <v>238</v>
      </c>
      <c r="AT323" s="71" t="s">
        <v>150</v>
      </c>
      <c r="AU323" s="71" t="s">
        <v>74</v>
      </c>
      <c r="AY323" s="6" t="s">
        <v>149</v>
      </c>
      <c r="BE323" s="111">
        <f>IF($U$323="základní",$N$323,0)</f>
        <v>0</v>
      </c>
      <c r="BF323" s="111">
        <f>IF($U$323="snížená",$N$323,0)</f>
        <v>0</v>
      </c>
      <c r="BG323" s="111">
        <f>IF($U$323="zákl. přenesená",$N$323,0)</f>
        <v>0</v>
      </c>
      <c r="BH323" s="111">
        <f>IF($U$323="sníž. přenesená",$N$323,0)</f>
        <v>0</v>
      </c>
      <c r="BI323" s="111">
        <f>IF($U$323="nulová",$N$323,0)</f>
        <v>0</v>
      </c>
      <c r="BJ323" s="71" t="s">
        <v>8</v>
      </c>
      <c r="BK323" s="111">
        <f>ROUND($L$323*$K$323,0)</f>
        <v>0</v>
      </c>
    </row>
    <row r="324" spans="2:51" s="6" customFormat="1" ht="15.75" customHeight="1">
      <c r="B324" s="112"/>
      <c r="E324" s="113"/>
      <c r="F324" s="184" t="s">
        <v>539</v>
      </c>
      <c r="G324" s="185"/>
      <c r="H324" s="185"/>
      <c r="I324" s="185"/>
      <c r="K324" s="115">
        <v>4.292</v>
      </c>
      <c r="S324" s="112"/>
      <c r="T324" s="116"/>
      <c r="AA324" s="117"/>
      <c r="AT324" s="114" t="s">
        <v>156</v>
      </c>
      <c r="AU324" s="114" t="s">
        <v>74</v>
      </c>
      <c r="AV324" s="114" t="s">
        <v>74</v>
      </c>
      <c r="AW324" s="114" t="s">
        <v>117</v>
      </c>
      <c r="AX324" s="114" t="s">
        <v>8</v>
      </c>
      <c r="AY324" s="114" t="s">
        <v>149</v>
      </c>
    </row>
    <row r="325" spans="2:63" s="6" customFormat="1" ht="15.75" customHeight="1">
      <c r="B325" s="20"/>
      <c r="C325" s="131" t="s">
        <v>591</v>
      </c>
      <c r="D325" s="131" t="s">
        <v>296</v>
      </c>
      <c r="E325" s="129" t="s">
        <v>356</v>
      </c>
      <c r="F325" s="190" t="s">
        <v>357</v>
      </c>
      <c r="G325" s="191"/>
      <c r="H325" s="191"/>
      <c r="I325" s="191"/>
      <c r="J325" s="128" t="s">
        <v>153</v>
      </c>
      <c r="K325" s="130">
        <v>41.305</v>
      </c>
      <c r="L325" s="192"/>
      <c r="M325" s="191"/>
      <c r="N325" s="193">
        <f>ROUND($L$325*$K$325,0)</f>
        <v>0</v>
      </c>
      <c r="O325" s="181"/>
      <c r="P325" s="181"/>
      <c r="Q325" s="181"/>
      <c r="R325" s="104"/>
      <c r="S325" s="20"/>
      <c r="T325" s="107"/>
      <c r="U325" s="108" t="s">
        <v>35</v>
      </c>
      <c r="X325" s="109">
        <v>0.02</v>
      </c>
      <c r="Y325" s="109">
        <f>$X$325*$K$325</f>
        <v>0.8261000000000001</v>
      </c>
      <c r="Z325" s="109">
        <v>0</v>
      </c>
      <c r="AA325" s="110">
        <f>$Z$325*$K$325</f>
        <v>0</v>
      </c>
      <c r="AR325" s="71" t="s">
        <v>295</v>
      </c>
      <c r="AT325" s="71" t="s">
        <v>296</v>
      </c>
      <c r="AU325" s="71" t="s">
        <v>74</v>
      </c>
      <c r="AY325" s="6" t="s">
        <v>149</v>
      </c>
      <c r="BE325" s="111">
        <f>IF($U$325="základní",$N$325,0)</f>
        <v>0</v>
      </c>
      <c r="BF325" s="111">
        <f>IF($U$325="snížená",$N$325,0)</f>
        <v>0</v>
      </c>
      <c r="BG325" s="111">
        <f>IF($U$325="zákl. přenesená",$N$325,0)</f>
        <v>0</v>
      </c>
      <c r="BH325" s="111">
        <f>IF($U$325="sníž. přenesená",$N$325,0)</f>
        <v>0</v>
      </c>
      <c r="BI325" s="111">
        <f>IF($U$325="nulová",$N$325,0)</f>
        <v>0</v>
      </c>
      <c r="BJ325" s="71" t="s">
        <v>8</v>
      </c>
      <c r="BK325" s="111">
        <f>ROUND($L$325*$K$325,0)</f>
        <v>0</v>
      </c>
    </row>
    <row r="326" spans="2:51" s="6" customFormat="1" ht="15.75" customHeight="1">
      <c r="B326" s="112"/>
      <c r="E326" s="113"/>
      <c r="F326" s="184" t="s">
        <v>586</v>
      </c>
      <c r="G326" s="185"/>
      <c r="H326" s="185"/>
      <c r="I326" s="185"/>
      <c r="K326" s="115">
        <v>31.725</v>
      </c>
      <c r="S326" s="112"/>
      <c r="T326" s="116"/>
      <c r="AA326" s="117"/>
      <c r="AT326" s="114" t="s">
        <v>156</v>
      </c>
      <c r="AU326" s="114" t="s">
        <v>74</v>
      </c>
      <c r="AV326" s="114" t="s">
        <v>74</v>
      </c>
      <c r="AW326" s="114" t="s">
        <v>117</v>
      </c>
      <c r="AX326" s="114" t="s">
        <v>65</v>
      </c>
      <c r="AY326" s="114" t="s">
        <v>149</v>
      </c>
    </row>
    <row r="327" spans="2:51" s="6" customFormat="1" ht="15.75" customHeight="1">
      <c r="B327" s="112"/>
      <c r="E327" s="114"/>
      <c r="F327" s="184" t="s">
        <v>587</v>
      </c>
      <c r="G327" s="185"/>
      <c r="H327" s="185"/>
      <c r="I327" s="185"/>
      <c r="K327" s="115">
        <v>5.288</v>
      </c>
      <c r="S327" s="112"/>
      <c r="T327" s="116"/>
      <c r="AA327" s="117"/>
      <c r="AT327" s="114" t="s">
        <v>156</v>
      </c>
      <c r="AU327" s="114" t="s">
        <v>74</v>
      </c>
      <c r="AV327" s="114" t="s">
        <v>74</v>
      </c>
      <c r="AW327" s="114" t="s">
        <v>117</v>
      </c>
      <c r="AX327" s="114" t="s">
        <v>65</v>
      </c>
      <c r="AY327" s="114" t="s">
        <v>149</v>
      </c>
    </row>
    <row r="328" spans="2:51" s="6" customFormat="1" ht="15.75" customHeight="1">
      <c r="B328" s="112"/>
      <c r="E328" s="114"/>
      <c r="F328" s="184" t="s">
        <v>592</v>
      </c>
      <c r="G328" s="185"/>
      <c r="H328" s="185"/>
      <c r="I328" s="185"/>
      <c r="K328" s="115">
        <v>4.292</v>
      </c>
      <c r="S328" s="112"/>
      <c r="T328" s="116"/>
      <c r="AA328" s="117"/>
      <c r="AT328" s="114" t="s">
        <v>156</v>
      </c>
      <c r="AU328" s="114" t="s">
        <v>74</v>
      </c>
      <c r="AV328" s="114" t="s">
        <v>74</v>
      </c>
      <c r="AW328" s="114" t="s">
        <v>117</v>
      </c>
      <c r="AX328" s="114" t="s">
        <v>65</v>
      </c>
      <c r="AY328" s="114" t="s">
        <v>149</v>
      </c>
    </row>
    <row r="329" spans="2:51" s="6" customFormat="1" ht="15.75" customHeight="1">
      <c r="B329" s="118"/>
      <c r="E329" s="119"/>
      <c r="F329" s="186" t="s">
        <v>157</v>
      </c>
      <c r="G329" s="187"/>
      <c r="H329" s="187"/>
      <c r="I329" s="187"/>
      <c r="K329" s="120">
        <v>41.305</v>
      </c>
      <c r="S329" s="118"/>
      <c r="T329" s="121"/>
      <c r="AA329" s="122"/>
      <c r="AT329" s="119" t="s">
        <v>156</v>
      </c>
      <c r="AU329" s="119" t="s">
        <v>74</v>
      </c>
      <c r="AV329" s="119" t="s">
        <v>77</v>
      </c>
      <c r="AW329" s="119" t="s">
        <v>117</v>
      </c>
      <c r="AX329" s="119" t="s">
        <v>8</v>
      </c>
      <c r="AY329" s="119" t="s">
        <v>149</v>
      </c>
    </row>
    <row r="330" spans="2:63" s="6" customFormat="1" ht="27" customHeight="1">
      <c r="B330" s="20"/>
      <c r="C330" s="102" t="s">
        <v>593</v>
      </c>
      <c r="D330" s="102" t="s">
        <v>150</v>
      </c>
      <c r="E330" s="103" t="s">
        <v>367</v>
      </c>
      <c r="F330" s="180" t="s">
        <v>368</v>
      </c>
      <c r="G330" s="181"/>
      <c r="H330" s="181"/>
      <c r="I330" s="181"/>
      <c r="J330" s="105" t="s">
        <v>294</v>
      </c>
      <c r="K330" s="106">
        <v>12</v>
      </c>
      <c r="L330" s="182"/>
      <c r="M330" s="181"/>
      <c r="N330" s="183">
        <f>ROUND($L$330*$K$330,0)</f>
        <v>0</v>
      </c>
      <c r="O330" s="181"/>
      <c r="P330" s="181"/>
      <c r="Q330" s="181"/>
      <c r="R330" s="104" t="s">
        <v>154</v>
      </c>
      <c r="S330" s="20"/>
      <c r="T330" s="107"/>
      <c r="U330" s="108" t="s">
        <v>35</v>
      </c>
      <c r="X330" s="109">
        <v>0</v>
      </c>
      <c r="Y330" s="109">
        <f>$X$330*$K$330</f>
        <v>0</v>
      </c>
      <c r="Z330" s="109">
        <v>0</v>
      </c>
      <c r="AA330" s="110">
        <f>$Z$330*$K$330</f>
        <v>0</v>
      </c>
      <c r="AR330" s="71" t="s">
        <v>238</v>
      </c>
      <c r="AT330" s="71" t="s">
        <v>150</v>
      </c>
      <c r="AU330" s="71" t="s">
        <v>74</v>
      </c>
      <c r="AY330" s="6" t="s">
        <v>149</v>
      </c>
      <c r="BE330" s="111">
        <f>IF($U$330="základní",$N$330,0)</f>
        <v>0</v>
      </c>
      <c r="BF330" s="111">
        <f>IF($U$330="snížená",$N$330,0)</f>
        <v>0</v>
      </c>
      <c r="BG330" s="111">
        <f>IF($U$330="zákl. přenesená",$N$330,0)</f>
        <v>0</v>
      </c>
      <c r="BH330" s="111">
        <f>IF($U$330="sníž. přenesená",$N$330,0)</f>
        <v>0</v>
      </c>
      <c r="BI330" s="111">
        <f>IF($U$330="nulová",$N$330,0)</f>
        <v>0</v>
      </c>
      <c r="BJ330" s="71" t="s">
        <v>8</v>
      </c>
      <c r="BK330" s="111">
        <f>ROUND($L$330*$K$330,0)</f>
        <v>0</v>
      </c>
    </row>
    <row r="331" spans="2:51" s="6" customFormat="1" ht="15.75" customHeight="1">
      <c r="B331" s="112"/>
      <c r="E331" s="113"/>
      <c r="F331" s="184" t="s">
        <v>594</v>
      </c>
      <c r="G331" s="185"/>
      <c r="H331" s="185"/>
      <c r="I331" s="185"/>
      <c r="K331" s="115">
        <v>10</v>
      </c>
      <c r="S331" s="112"/>
      <c r="T331" s="116"/>
      <c r="AA331" s="117"/>
      <c r="AT331" s="114" t="s">
        <v>156</v>
      </c>
      <c r="AU331" s="114" t="s">
        <v>74</v>
      </c>
      <c r="AV331" s="114" t="s">
        <v>74</v>
      </c>
      <c r="AW331" s="114" t="s">
        <v>117</v>
      </c>
      <c r="AX331" s="114" t="s">
        <v>65</v>
      </c>
      <c r="AY331" s="114" t="s">
        <v>149</v>
      </c>
    </row>
    <row r="332" spans="2:51" s="6" customFormat="1" ht="15.75" customHeight="1">
      <c r="B332" s="112"/>
      <c r="E332" s="114"/>
      <c r="F332" s="184" t="s">
        <v>595</v>
      </c>
      <c r="G332" s="185"/>
      <c r="H332" s="185"/>
      <c r="I332" s="185"/>
      <c r="K332" s="115">
        <v>2</v>
      </c>
      <c r="S332" s="112"/>
      <c r="T332" s="116"/>
      <c r="AA332" s="117"/>
      <c r="AT332" s="114" t="s">
        <v>156</v>
      </c>
      <c r="AU332" s="114" t="s">
        <v>74</v>
      </c>
      <c r="AV332" s="114" t="s">
        <v>74</v>
      </c>
      <c r="AW332" s="114" t="s">
        <v>117</v>
      </c>
      <c r="AX332" s="114" t="s">
        <v>65</v>
      </c>
      <c r="AY332" s="114" t="s">
        <v>149</v>
      </c>
    </row>
    <row r="333" spans="2:51" s="6" customFormat="1" ht="15.75" customHeight="1">
      <c r="B333" s="118"/>
      <c r="E333" s="119"/>
      <c r="F333" s="186" t="s">
        <v>157</v>
      </c>
      <c r="G333" s="187"/>
      <c r="H333" s="187"/>
      <c r="I333" s="187"/>
      <c r="K333" s="120">
        <v>12</v>
      </c>
      <c r="S333" s="118"/>
      <c r="T333" s="121"/>
      <c r="AA333" s="122"/>
      <c r="AT333" s="119" t="s">
        <v>156</v>
      </c>
      <c r="AU333" s="119" t="s">
        <v>74</v>
      </c>
      <c r="AV333" s="119" t="s">
        <v>77</v>
      </c>
      <c r="AW333" s="119" t="s">
        <v>117</v>
      </c>
      <c r="AX333" s="119" t="s">
        <v>8</v>
      </c>
      <c r="AY333" s="119" t="s">
        <v>149</v>
      </c>
    </row>
    <row r="334" spans="2:63" s="6" customFormat="1" ht="15.75" customHeight="1">
      <c r="B334" s="20"/>
      <c r="C334" s="131" t="s">
        <v>596</v>
      </c>
      <c r="D334" s="131" t="s">
        <v>296</v>
      </c>
      <c r="E334" s="129" t="s">
        <v>371</v>
      </c>
      <c r="F334" s="190" t="s">
        <v>372</v>
      </c>
      <c r="G334" s="191"/>
      <c r="H334" s="191"/>
      <c r="I334" s="191"/>
      <c r="J334" s="128" t="s">
        <v>241</v>
      </c>
      <c r="K334" s="130">
        <v>15.8</v>
      </c>
      <c r="L334" s="192"/>
      <c r="M334" s="191"/>
      <c r="N334" s="193">
        <f>ROUND($L$334*$K$334,0)</f>
        <v>0</v>
      </c>
      <c r="O334" s="181"/>
      <c r="P334" s="181"/>
      <c r="Q334" s="181"/>
      <c r="R334" s="104"/>
      <c r="S334" s="20"/>
      <c r="T334" s="107"/>
      <c r="U334" s="108" t="s">
        <v>35</v>
      </c>
      <c r="X334" s="109">
        <v>0.006</v>
      </c>
      <c r="Y334" s="109">
        <f>$X$334*$K$334</f>
        <v>0.09480000000000001</v>
      </c>
      <c r="Z334" s="109">
        <v>0</v>
      </c>
      <c r="AA334" s="110">
        <f>$Z$334*$K$334</f>
        <v>0</v>
      </c>
      <c r="AR334" s="71" t="s">
        <v>295</v>
      </c>
      <c r="AT334" s="71" t="s">
        <v>296</v>
      </c>
      <c r="AU334" s="71" t="s">
        <v>74</v>
      </c>
      <c r="AY334" s="6" t="s">
        <v>149</v>
      </c>
      <c r="BE334" s="111">
        <f>IF($U$334="základní",$N$334,0)</f>
        <v>0</v>
      </c>
      <c r="BF334" s="111">
        <f>IF($U$334="snížená",$N$334,0)</f>
        <v>0</v>
      </c>
      <c r="BG334" s="111">
        <f>IF($U$334="zákl. přenesená",$N$334,0)</f>
        <v>0</v>
      </c>
      <c r="BH334" s="111">
        <f>IF($U$334="sníž. přenesená",$N$334,0)</f>
        <v>0</v>
      </c>
      <c r="BI334" s="111">
        <f>IF($U$334="nulová",$N$334,0)</f>
        <v>0</v>
      </c>
      <c r="BJ334" s="71" t="s">
        <v>8</v>
      </c>
      <c r="BK334" s="111">
        <f>ROUND($L$334*$K$334,0)</f>
        <v>0</v>
      </c>
    </row>
    <row r="335" spans="2:51" s="6" customFormat="1" ht="15.75" customHeight="1">
      <c r="B335" s="112"/>
      <c r="E335" s="113"/>
      <c r="F335" s="184" t="s">
        <v>597</v>
      </c>
      <c r="G335" s="185"/>
      <c r="H335" s="185"/>
      <c r="I335" s="185"/>
      <c r="K335" s="115">
        <v>13.5</v>
      </c>
      <c r="S335" s="112"/>
      <c r="T335" s="116"/>
      <c r="AA335" s="117"/>
      <c r="AT335" s="114" t="s">
        <v>156</v>
      </c>
      <c r="AU335" s="114" t="s">
        <v>74</v>
      </c>
      <c r="AV335" s="114" t="s">
        <v>74</v>
      </c>
      <c r="AW335" s="114" t="s">
        <v>117</v>
      </c>
      <c r="AX335" s="114" t="s">
        <v>65</v>
      </c>
      <c r="AY335" s="114" t="s">
        <v>149</v>
      </c>
    </row>
    <row r="336" spans="2:51" s="6" customFormat="1" ht="15.75" customHeight="1">
      <c r="B336" s="112"/>
      <c r="E336" s="114"/>
      <c r="F336" s="184" t="s">
        <v>598</v>
      </c>
      <c r="G336" s="185"/>
      <c r="H336" s="185"/>
      <c r="I336" s="185"/>
      <c r="K336" s="115">
        <v>2.3</v>
      </c>
      <c r="S336" s="112"/>
      <c r="T336" s="116"/>
      <c r="AA336" s="117"/>
      <c r="AT336" s="114" t="s">
        <v>156</v>
      </c>
      <c r="AU336" s="114" t="s">
        <v>74</v>
      </c>
      <c r="AV336" s="114" t="s">
        <v>74</v>
      </c>
      <c r="AW336" s="114" t="s">
        <v>117</v>
      </c>
      <c r="AX336" s="114" t="s">
        <v>65</v>
      </c>
      <c r="AY336" s="114" t="s">
        <v>149</v>
      </c>
    </row>
    <row r="337" spans="2:51" s="6" customFormat="1" ht="15.75" customHeight="1">
      <c r="B337" s="118"/>
      <c r="E337" s="119"/>
      <c r="F337" s="186" t="s">
        <v>157</v>
      </c>
      <c r="G337" s="187"/>
      <c r="H337" s="187"/>
      <c r="I337" s="187"/>
      <c r="K337" s="120">
        <v>15.8</v>
      </c>
      <c r="S337" s="118"/>
      <c r="T337" s="121"/>
      <c r="AA337" s="122"/>
      <c r="AT337" s="119" t="s">
        <v>156</v>
      </c>
      <c r="AU337" s="119" t="s">
        <v>74</v>
      </c>
      <c r="AV337" s="119" t="s">
        <v>77</v>
      </c>
      <c r="AW337" s="119" t="s">
        <v>117</v>
      </c>
      <c r="AX337" s="119" t="s">
        <v>8</v>
      </c>
      <c r="AY337" s="119" t="s">
        <v>149</v>
      </c>
    </row>
    <row r="338" spans="2:63" s="6" customFormat="1" ht="27" customHeight="1">
      <c r="B338" s="20"/>
      <c r="C338" s="102" t="s">
        <v>599</v>
      </c>
      <c r="D338" s="102" t="s">
        <v>150</v>
      </c>
      <c r="E338" s="103" t="s">
        <v>375</v>
      </c>
      <c r="F338" s="180" t="s">
        <v>376</v>
      </c>
      <c r="G338" s="181"/>
      <c r="H338" s="181"/>
      <c r="I338" s="181"/>
      <c r="J338" s="105" t="s">
        <v>267</v>
      </c>
      <c r="K338" s="106">
        <v>0.931</v>
      </c>
      <c r="L338" s="182"/>
      <c r="M338" s="181"/>
      <c r="N338" s="183">
        <f>ROUND($L$338*$K$338,0)</f>
        <v>0</v>
      </c>
      <c r="O338" s="181"/>
      <c r="P338" s="181"/>
      <c r="Q338" s="181"/>
      <c r="R338" s="104" t="s">
        <v>154</v>
      </c>
      <c r="S338" s="20"/>
      <c r="T338" s="107"/>
      <c r="U338" s="108" t="s">
        <v>35</v>
      </c>
      <c r="X338" s="109">
        <v>0</v>
      </c>
      <c r="Y338" s="109">
        <f>$X$338*$K$338</f>
        <v>0</v>
      </c>
      <c r="Z338" s="109">
        <v>0</v>
      </c>
      <c r="AA338" s="110">
        <f>$Z$338*$K$338</f>
        <v>0</v>
      </c>
      <c r="AR338" s="71" t="s">
        <v>238</v>
      </c>
      <c r="AT338" s="71" t="s">
        <v>150</v>
      </c>
      <c r="AU338" s="71" t="s">
        <v>74</v>
      </c>
      <c r="AY338" s="6" t="s">
        <v>149</v>
      </c>
      <c r="BE338" s="111">
        <f>IF($U$338="základní",$N$338,0)</f>
        <v>0</v>
      </c>
      <c r="BF338" s="111">
        <f>IF($U$338="snížená",$N$338,0)</f>
        <v>0</v>
      </c>
      <c r="BG338" s="111">
        <f>IF($U$338="zákl. přenesená",$N$338,0)</f>
        <v>0</v>
      </c>
      <c r="BH338" s="111">
        <f>IF($U$338="sníž. přenesená",$N$338,0)</f>
        <v>0</v>
      </c>
      <c r="BI338" s="111">
        <f>IF($U$338="nulová",$N$338,0)</f>
        <v>0</v>
      </c>
      <c r="BJ338" s="71" t="s">
        <v>8</v>
      </c>
      <c r="BK338" s="111">
        <f>ROUND($L$338*$K$338,0)</f>
        <v>0</v>
      </c>
    </row>
    <row r="339" spans="2:63" s="93" customFormat="1" ht="30.75" customHeight="1">
      <c r="B339" s="94"/>
      <c r="D339" s="101" t="s">
        <v>129</v>
      </c>
      <c r="N339" s="197">
        <f>$BK$339</f>
        <v>0</v>
      </c>
      <c r="O339" s="196"/>
      <c r="P339" s="196"/>
      <c r="Q339" s="196"/>
      <c r="S339" s="94"/>
      <c r="T339" s="97"/>
      <c r="W339" s="98">
        <f>SUM($W$340:$W$343)</f>
        <v>0</v>
      </c>
      <c r="Y339" s="98">
        <f>SUM($Y$340:$Y$343)</f>
        <v>0.00018612000000000001</v>
      </c>
      <c r="AA339" s="99">
        <f>SUM($AA$340:$AA$343)</f>
        <v>0</v>
      </c>
      <c r="AR339" s="96" t="s">
        <v>74</v>
      </c>
      <c r="AT339" s="96" t="s">
        <v>64</v>
      </c>
      <c r="AU339" s="96" t="s">
        <v>8</v>
      </c>
      <c r="AY339" s="96" t="s">
        <v>149</v>
      </c>
      <c r="BK339" s="100">
        <f>SUM($BK$340:$BK$343)</f>
        <v>0</v>
      </c>
    </row>
    <row r="340" spans="2:63" s="6" customFormat="1" ht="27" customHeight="1">
      <c r="B340" s="20"/>
      <c r="C340" s="105" t="s">
        <v>600</v>
      </c>
      <c r="D340" s="105" t="s">
        <v>150</v>
      </c>
      <c r="E340" s="103" t="s">
        <v>601</v>
      </c>
      <c r="F340" s="180" t="s">
        <v>602</v>
      </c>
      <c r="G340" s="181"/>
      <c r="H340" s="181"/>
      <c r="I340" s="181"/>
      <c r="J340" s="105" t="s">
        <v>241</v>
      </c>
      <c r="K340" s="106">
        <v>1.1</v>
      </c>
      <c r="L340" s="182"/>
      <c r="M340" s="181"/>
      <c r="N340" s="183">
        <f>ROUND($L$340*$K$340,0)</f>
        <v>0</v>
      </c>
      <c r="O340" s="181"/>
      <c r="P340" s="181"/>
      <c r="Q340" s="181"/>
      <c r="R340" s="104" t="s">
        <v>154</v>
      </c>
      <c r="S340" s="20"/>
      <c r="T340" s="107"/>
      <c r="U340" s="108" t="s">
        <v>35</v>
      </c>
      <c r="X340" s="109">
        <v>0.0001692</v>
      </c>
      <c r="Y340" s="109">
        <f>$X$340*$K$340</f>
        <v>0.00018612000000000001</v>
      </c>
      <c r="Z340" s="109">
        <v>0</v>
      </c>
      <c r="AA340" s="110">
        <f>$Z$340*$K$340</f>
        <v>0</v>
      </c>
      <c r="AR340" s="71" t="s">
        <v>238</v>
      </c>
      <c r="AT340" s="71" t="s">
        <v>150</v>
      </c>
      <c r="AU340" s="71" t="s">
        <v>74</v>
      </c>
      <c r="AY340" s="71" t="s">
        <v>149</v>
      </c>
      <c r="BE340" s="111">
        <f>IF($U$340="základní",$N$340,0)</f>
        <v>0</v>
      </c>
      <c r="BF340" s="111">
        <f>IF($U$340="snížená",$N$340,0)</f>
        <v>0</v>
      </c>
      <c r="BG340" s="111">
        <f>IF($U$340="zákl. přenesená",$N$340,0)</f>
        <v>0</v>
      </c>
      <c r="BH340" s="111">
        <f>IF($U$340="sníž. přenesená",$N$340,0)</f>
        <v>0</v>
      </c>
      <c r="BI340" s="111">
        <f>IF($U$340="nulová",$N$340,0)</f>
        <v>0</v>
      </c>
      <c r="BJ340" s="71" t="s">
        <v>8</v>
      </c>
      <c r="BK340" s="111">
        <f>ROUND($L$340*$K$340,0)</f>
        <v>0</v>
      </c>
    </row>
    <row r="341" spans="2:51" s="6" customFormat="1" ht="15.75" customHeight="1">
      <c r="B341" s="112"/>
      <c r="E341" s="113"/>
      <c r="F341" s="184" t="s">
        <v>603</v>
      </c>
      <c r="G341" s="185"/>
      <c r="H341" s="185"/>
      <c r="I341" s="185"/>
      <c r="K341" s="115">
        <v>1.1</v>
      </c>
      <c r="S341" s="112"/>
      <c r="T341" s="116"/>
      <c r="AA341" s="117"/>
      <c r="AT341" s="114" t="s">
        <v>156</v>
      </c>
      <c r="AU341" s="114" t="s">
        <v>74</v>
      </c>
      <c r="AV341" s="114" t="s">
        <v>74</v>
      </c>
      <c r="AW341" s="114" t="s">
        <v>117</v>
      </c>
      <c r="AX341" s="114" t="s">
        <v>8</v>
      </c>
      <c r="AY341" s="114" t="s">
        <v>149</v>
      </c>
    </row>
    <row r="342" spans="2:63" s="6" customFormat="1" ht="15.75" customHeight="1">
      <c r="B342" s="20"/>
      <c r="C342" s="131" t="s">
        <v>604</v>
      </c>
      <c r="D342" s="131" t="s">
        <v>296</v>
      </c>
      <c r="E342" s="129" t="s">
        <v>605</v>
      </c>
      <c r="F342" s="190" t="s">
        <v>606</v>
      </c>
      <c r="G342" s="191"/>
      <c r="H342" s="191"/>
      <c r="I342" s="191"/>
      <c r="J342" s="128" t="s">
        <v>241</v>
      </c>
      <c r="K342" s="130">
        <v>1.1</v>
      </c>
      <c r="L342" s="192"/>
      <c r="M342" s="191"/>
      <c r="N342" s="193">
        <f>ROUND($L$342*$K$342,0)</f>
        <v>0</v>
      </c>
      <c r="O342" s="181"/>
      <c r="P342" s="181"/>
      <c r="Q342" s="181"/>
      <c r="R342" s="104"/>
      <c r="S342" s="20"/>
      <c r="T342" s="107"/>
      <c r="U342" s="108" t="s">
        <v>35</v>
      </c>
      <c r="X342" s="109">
        <v>0</v>
      </c>
      <c r="Y342" s="109">
        <f>$X$342*$K$342</f>
        <v>0</v>
      </c>
      <c r="Z342" s="109">
        <v>0</v>
      </c>
      <c r="AA342" s="110">
        <f>$Z$342*$K$342</f>
        <v>0</v>
      </c>
      <c r="AR342" s="71" t="s">
        <v>295</v>
      </c>
      <c r="AT342" s="71" t="s">
        <v>296</v>
      </c>
      <c r="AU342" s="71" t="s">
        <v>74</v>
      </c>
      <c r="AY342" s="6" t="s">
        <v>149</v>
      </c>
      <c r="BE342" s="111">
        <f>IF($U$342="základní",$N$342,0)</f>
        <v>0</v>
      </c>
      <c r="BF342" s="111">
        <f>IF($U$342="snížená",$N$342,0)</f>
        <v>0</v>
      </c>
      <c r="BG342" s="111">
        <f>IF($U$342="zákl. přenesená",$N$342,0)</f>
        <v>0</v>
      </c>
      <c r="BH342" s="111">
        <f>IF($U$342="sníž. přenesená",$N$342,0)</f>
        <v>0</v>
      </c>
      <c r="BI342" s="111">
        <f>IF($U$342="nulová",$N$342,0)</f>
        <v>0</v>
      </c>
      <c r="BJ342" s="71" t="s">
        <v>8</v>
      </c>
      <c r="BK342" s="111">
        <f>ROUND($L$342*$K$342,0)</f>
        <v>0</v>
      </c>
    </row>
    <row r="343" spans="2:51" s="6" customFormat="1" ht="15.75" customHeight="1">
      <c r="B343" s="112"/>
      <c r="E343" s="113"/>
      <c r="F343" s="184" t="s">
        <v>603</v>
      </c>
      <c r="G343" s="185"/>
      <c r="H343" s="185"/>
      <c r="I343" s="185"/>
      <c r="K343" s="115">
        <v>1.1</v>
      </c>
      <c r="S343" s="112"/>
      <c r="T343" s="116"/>
      <c r="AA343" s="117"/>
      <c r="AT343" s="114" t="s">
        <v>156</v>
      </c>
      <c r="AU343" s="114" t="s">
        <v>74</v>
      </c>
      <c r="AV343" s="114" t="s">
        <v>74</v>
      </c>
      <c r="AW343" s="114" t="s">
        <v>117</v>
      </c>
      <c r="AX343" s="114" t="s">
        <v>8</v>
      </c>
      <c r="AY343" s="114" t="s">
        <v>149</v>
      </c>
    </row>
    <row r="344" spans="2:63" s="93" customFormat="1" ht="30.75" customHeight="1">
      <c r="B344" s="94"/>
      <c r="D344" s="101" t="s">
        <v>130</v>
      </c>
      <c r="N344" s="197">
        <f>$BK$344</f>
        <v>0</v>
      </c>
      <c r="O344" s="196"/>
      <c r="P344" s="196"/>
      <c r="Q344" s="196"/>
      <c r="S344" s="94"/>
      <c r="T344" s="97"/>
      <c r="W344" s="98">
        <f>SUM($W$345:$W$346)</f>
        <v>0</v>
      </c>
      <c r="Y344" s="98">
        <f>SUM($Y$345:$Y$346)</f>
        <v>0.013149431999999999</v>
      </c>
      <c r="AA344" s="99">
        <f>SUM($AA$345:$AA$346)</f>
        <v>0</v>
      </c>
      <c r="AR344" s="96" t="s">
        <v>74</v>
      </c>
      <c r="AT344" s="96" t="s">
        <v>64</v>
      </c>
      <c r="AU344" s="96" t="s">
        <v>8</v>
      </c>
      <c r="AY344" s="96" t="s">
        <v>149</v>
      </c>
      <c r="BK344" s="100">
        <f>SUM($BK$345:$BK$346)</f>
        <v>0</v>
      </c>
    </row>
    <row r="345" spans="2:63" s="6" customFormat="1" ht="27" customHeight="1">
      <c r="B345" s="20"/>
      <c r="C345" s="102" t="s">
        <v>607</v>
      </c>
      <c r="D345" s="102" t="s">
        <v>150</v>
      </c>
      <c r="E345" s="103" t="s">
        <v>392</v>
      </c>
      <c r="F345" s="180" t="s">
        <v>393</v>
      </c>
      <c r="G345" s="181"/>
      <c r="H345" s="181"/>
      <c r="I345" s="181"/>
      <c r="J345" s="105" t="s">
        <v>153</v>
      </c>
      <c r="K345" s="106">
        <v>22.95</v>
      </c>
      <c r="L345" s="182"/>
      <c r="M345" s="181"/>
      <c r="N345" s="183">
        <f>ROUND($L$345*$K$345,0)</f>
        <v>0</v>
      </c>
      <c r="O345" s="181"/>
      <c r="P345" s="181"/>
      <c r="Q345" s="181"/>
      <c r="R345" s="104" t="s">
        <v>154</v>
      </c>
      <c r="S345" s="20"/>
      <c r="T345" s="107"/>
      <c r="U345" s="108" t="s">
        <v>35</v>
      </c>
      <c r="X345" s="109">
        <v>0.00057296</v>
      </c>
      <c r="Y345" s="109">
        <f>$X$345*$K$345</f>
        <v>0.013149431999999999</v>
      </c>
      <c r="Z345" s="109">
        <v>0</v>
      </c>
      <c r="AA345" s="110">
        <f>$Z$345*$K$345</f>
        <v>0</v>
      </c>
      <c r="AR345" s="71" t="s">
        <v>238</v>
      </c>
      <c r="AT345" s="71" t="s">
        <v>150</v>
      </c>
      <c r="AU345" s="71" t="s">
        <v>74</v>
      </c>
      <c r="AY345" s="6" t="s">
        <v>149</v>
      </c>
      <c r="BE345" s="111">
        <f>IF($U$345="základní",$N$345,0)</f>
        <v>0</v>
      </c>
      <c r="BF345" s="111">
        <f>IF($U$345="snížená",$N$345,0)</f>
        <v>0</v>
      </c>
      <c r="BG345" s="111">
        <f>IF($U$345="zákl. přenesená",$N$345,0)</f>
        <v>0</v>
      </c>
      <c r="BH345" s="111">
        <f>IF($U$345="sníž. přenesená",$N$345,0)</f>
        <v>0</v>
      </c>
      <c r="BI345" s="111">
        <f>IF($U$345="nulová",$N$345,0)</f>
        <v>0</v>
      </c>
      <c r="BJ345" s="71" t="s">
        <v>8</v>
      </c>
      <c r="BK345" s="111">
        <f>ROUND($L$345*$K$345,0)</f>
        <v>0</v>
      </c>
    </row>
    <row r="346" spans="2:51" s="6" customFormat="1" ht="15.75" customHeight="1">
      <c r="B346" s="112"/>
      <c r="E346" s="113"/>
      <c r="F346" s="184" t="s">
        <v>608</v>
      </c>
      <c r="G346" s="185"/>
      <c r="H346" s="185"/>
      <c r="I346" s="185"/>
      <c r="K346" s="115">
        <v>22.95</v>
      </c>
      <c r="S346" s="112"/>
      <c r="T346" s="116"/>
      <c r="AA346" s="117"/>
      <c r="AT346" s="114" t="s">
        <v>156</v>
      </c>
      <c r="AU346" s="114" t="s">
        <v>74</v>
      </c>
      <c r="AV346" s="114" t="s">
        <v>74</v>
      </c>
      <c r="AW346" s="114" t="s">
        <v>117</v>
      </c>
      <c r="AX346" s="114" t="s">
        <v>8</v>
      </c>
      <c r="AY346" s="114" t="s">
        <v>149</v>
      </c>
    </row>
    <row r="347" spans="2:63" s="93" customFormat="1" ht="30.75" customHeight="1">
      <c r="B347" s="94"/>
      <c r="D347" s="101" t="s">
        <v>131</v>
      </c>
      <c r="N347" s="197">
        <f>$BK$347</f>
        <v>0</v>
      </c>
      <c r="O347" s="196"/>
      <c r="P347" s="196"/>
      <c r="Q347" s="196"/>
      <c r="S347" s="94"/>
      <c r="T347" s="97"/>
      <c r="W347" s="98">
        <f>SUM($W$348:$W$349)</f>
        <v>0</v>
      </c>
      <c r="Y347" s="98">
        <f>SUM($Y$348:$Y$349)</f>
        <v>0.011187825</v>
      </c>
      <c r="AA347" s="99">
        <f>SUM($AA$348:$AA$349)</f>
        <v>0</v>
      </c>
      <c r="AR347" s="96" t="s">
        <v>74</v>
      </c>
      <c r="AT347" s="96" t="s">
        <v>64</v>
      </c>
      <c r="AU347" s="96" t="s">
        <v>8</v>
      </c>
      <c r="AY347" s="96" t="s">
        <v>149</v>
      </c>
      <c r="BK347" s="100">
        <f>SUM($BK$348:$BK$349)</f>
        <v>0</v>
      </c>
    </row>
    <row r="348" spans="2:63" s="6" customFormat="1" ht="27" customHeight="1">
      <c r="B348" s="20"/>
      <c r="C348" s="102" t="s">
        <v>609</v>
      </c>
      <c r="D348" s="102" t="s">
        <v>150</v>
      </c>
      <c r="E348" s="103" t="s">
        <v>403</v>
      </c>
      <c r="F348" s="180" t="s">
        <v>404</v>
      </c>
      <c r="G348" s="181"/>
      <c r="H348" s="181"/>
      <c r="I348" s="181"/>
      <c r="J348" s="105" t="s">
        <v>153</v>
      </c>
      <c r="K348" s="106">
        <v>28.65</v>
      </c>
      <c r="L348" s="182"/>
      <c r="M348" s="181"/>
      <c r="N348" s="183">
        <f>ROUND($L$348*$K$348,0)</f>
        <v>0</v>
      </c>
      <c r="O348" s="181"/>
      <c r="P348" s="181"/>
      <c r="Q348" s="181"/>
      <c r="R348" s="104" t="s">
        <v>154</v>
      </c>
      <c r="S348" s="20"/>
      <c r="T348" s="107"/>
      <c r="U348" s="108" t="s">
        <v>35</v>
      </c>
      <c r="X348" s="109">
        <v>0.0003905</v>
      </c>
      <c r="Y348" s="109">
        <f>$X$348*$K$348</f>
        <v>0.011187825</v>
      </c>
      <c r="Z348" s="109">
        <v>0</v>
      </c>
      <c r="AA348" s="110">
        <f>$Z$348*$K$348</f>
        <v>0</v>
      </c>
      <c r="AR348" s="71" t="s">
        <v>238</v>
      </c>
      <c r="AT348" s="71" t="s">
        <v>150</v>
      </c>
      <c r="AU348" s="71" t="s">
        <v>74</v>
      </c>
      <c r="AY348" s="6" t="s">
        <v>149</v>
      </c>
      <c r="BE348" s="111">
        <f>IF($U$348="základní",$N$348,0)</f>
        <v>0</v>
      </c>
      <c r="BF348" s="111">
        <f>IF($U$348="snížená",$N$348,0)</f>
        <v>0</v>
      </c>
      <c r="BG348" s="111">
        <f>IF($U$348="zákl. přenesená",$N$348,0)</f>
        <v>0</v>
      </c>
      <c r="BH348" s="111">
        <f>IF($U$348="sníž. přenesená",$N$348,0)</f>
        <v>0</v>
      </c>
      <c r="BI348" s="111">
        <f>IF($U$348="nulová",$N$348,0)</f>
        <v>0</v>
      </c>
      <c r="BJ348" s="71" t="s">
        <v>8</v>
      </c>
      <c r="BK348" s="111">
        <f>ROUND($L$348*$K$348,0)</f>
        <v>0</v>
      </c>
    </row>
    <row r="349" spans="2:51" s="6" customFormat="1" ht="15.75" customHeight="1">
      <c r="B349" s="112"/>
      <c r="E349" s="113"/>
      <c r="F349" s="184" t="s">
        <v>88</v>
      </c>
      <c r="G349" s="185"/>
      <c r="H349" s="185"/>
      <c r="I349" s="185"/>
      <c r="K349" s="115">
        <v>28.65</v>
      </c>
      <c r="S349" s="112"/>
      <c r="T349" s="116"/>
      <c r="AA349" s="117"/>
      <c r="AT349" s="114" t="s">
        <v>156</v>
      </c>
      <c r="AU349" s="114" t="s">
        <v>74</v>
      </c>
      <c r="AV349" s="114" t="s">
        <v>74</v>
      </c>
      <c r="AW349" s="114" t="s">
        <v>117</v>
      </c>
      <c r="AX349" s="114" t="s">
        <v>8</v>
      </c>
      <c r="AY349" s="114" t="s">
        <v>149</v>
      </c>
    </row>
    <row r="350" spans="2:63" s="93" customFormat="1" ht="30.75" customHeight="1">
      <c r="B350" s="94"/>
      <c r="D350" s="101" t="s">
        <v>132</v>
      </c>
      <c r="N350" s="197">
        <f>$BK$350</f>
        <v>0</v>
      </c>
      <c r="O350" s="196"/>
      <c r="P350" s="196"/>
      <c r="Q350" s="196"/>
      <c r="S350" s="94"/>
      <c r="T350" s="97"/>
      <c r="W350" s="98">
        <f>SUM($W$351:$W$361)</f>
        <v>0</v>
      </c>
      <c r="Y350" s="98">
        <f>SUM($Y$351:$Y$361)</f>
        <v>0.053696499999999994</v>
      </c>
      <c r="AA350" s="99">
        <f>SUM($AA$351:$AA$361)</f>
        <v>0</v>
      </c>
      <c r="AR350" s="96" t="s">
        <v>74</v>
      </c>
      <c r="AT350" s="96" t="s">
        <v>64</v>
      </c>
      <c r="AU350" s="96" t="s">
        <v>8</v>
      </c>
      <c r="AY350" s="96" t="s">
        <v>149</v>
      </c>
      <c r="BK350" s="100">
        <f>SUM($BK$351:$BK$361)</f>
        <v>0</v>
      </c>
    </row>
    <row r="351" spans="2:63" s="6" customFormat="1" ht="39" customHeight="1">
      <c r="B351" s="20"/>
      <c r="C351" s="102" t="s">
        <v>610</v>
      </c>
      <c r="D351" s="102" t="s">
        <v>150</v>
      </c>
      <c r="E351" s="103" t="s">
        <v>406</v>
      </c>
      <c r="F351" s="180" t="s">
        <v>407</v>
      </c>
      <c r="G351" s="181"/>
      <c r="H351" s="181"/>
      <c r="I351" s="181"/>
      <c r="J351" s="105" t="s">
        <v>153</v>
      </c>
      <c r="K351" s="106">
        <v>41.305</v>
      </c>
      <c r="L351" s="182"/>
      <c r="M351" s="181"/>
      <c r="N351" s="183">
        <f>ROUND($L$351*$K$351,0)</f>
        <v>0</v>
      </c>
      <c r="O351" s="181"/>
      <c r="P351" s="181"/>
      <c r="Q351" s="181"/>
      <c r="R351" s="104" t="s">
        <v>154</v>
      </c>
      <c r="S351" s="20"/>
      <c r="T351" s="107"/>
      <c r="U351" s="108" t="s">
        <v>35</v>
      </c>
      <c r="X351" s="109">
        <v>0</v>
      </c>
      <c r="Y351" s="109">
        <f>$X$351*$K$351</f>
        <v>0</v>
      </c>
      <c r="Z351" s="109">
        <v>0</v>
      </c>
      <c r="AA351" s="110">
        <f>$Z$351*$K$351</f>
        <v>0</v>
      </c>
      <c r="AR351" s="71" t="s">
        <v>238</v>
      </c>
      <c r="AT351" s="71" t="s">
        <v>150</v>
      </c>
      <c r="AU351" s="71" t="s">
        <v>74</v>
      </c>
      <c r="AY351" s="6" t="s">
        <v>149</v>
      </c>
      <c r="BE351" s="111">
        <f>IF($U$351="základní",$N$351,0)</f>
        <v>0</v>
      </c>
      <c r="BF351" s="111">
        <f>IF($U$351="snížená",$N$351,0)</f>
        <v>0</v>
      </c>
      <c r="BG351" s="111">
        <f>IF($U$351="zákl. přenesená",$N$351,0)</f>
        <v>0</v>
      </c>
      <c r="BH351" s="111">
        <f>IF($U$351="sníž. přenesená",$N$351,0)</f>
        <v>0</v>
      </c>
      <c r="BI351" s="111">
        <f>IF($U$351="nulová",$N$351,0)</f>
        <v>0</v>
      </c>
      <c r="BJ351" s="71" t="s">
        <v>8</v>
      </c>
      <c r="BK351" s="111">
        <f>ROUND($L$351*$K$351,0)</f>
        <v>0</v>
      </c>
    </row>
    <row r="352" spans="2:51" s="6" customFormat="1" ht="15.75" customHeight="1">
      <c r="B352" s="112"/>
      <c r="E352" s="113"/>
      <c r="F352" s="184" t="s">
        <v>611</v>
      </c>
      <c r="G352" s="185"/>
      <c r="H352" s="185"/>
      <c r="I352" s="185"/>
      <c r="K352" s="115">
        <v>31.725</v>
      </c>
      <c r="S352" s="112"/>
      <c r="T352" s="116"/>
      <c r="AA352" s="117"/>
      <c r="AT352" s="114" t="s">
        <v>156</v>
      </c>
      <c r="AU352" s="114" t="s">
        <v>74</v>
      </c>
      <c r="AV352" s="114" t="s">
        <v>74</v>
      </c>
      <c r="AW352" s="114" t="s">
        <v>117</v>
      </c>
      <c r="AX352" s="114" t="s">
        <v>65</v>
      </c>
      <c r="AY352" s="114" t="s">
        <v>149</v>
      </c>
    </row>
    <row r="353" spans="2:51" s="6" customFormat="1" ht="15.75" customHeight="1">
      <c r="B353" s="112"/>
      <c r="E353" s="114"/>
      <c r="F353" s="184" t="s">
        <v>612</v>
      </c>
      <c r="G353" s="185"/>
      <c r="H353" s="185"/>
      <c r="I353" s="185"/>
      <c r="K353" s="115">
        <v>5.288</v>
      </c>
      <c r="S353" s="112"/>
      <c r="T353" s="116"/>
      <c r="AA353" s="117"/>
      <c r="AT353" s="114" t="s">
        <v>156</v>
      </c>
      <c r="AU353" s="114" t="s">
        <v>74</v>
      </c>
      <c r="AV353" s="114" t="s">
        <v>74</v>
      </c>
      <c r="AW353" s="114" t="s">
        <v>117</v>
      </c>
      <c r="AX353" s="114" t="s">
        <v>65</v>
      </c>
      <c r="AY353" s="114" t="s">
        <v>149</v>
      </c>
    </row>
    <row r="354" spans="2:51" s="6" customFormat="1" ht="15.75" customHeight="1">
      <c r="B354" s="112"/>
      <c r="E354" s="114"/>
      <c r="F354" s="184" t="s">
        <v>613</v>
      </c>
      <c r="G354" s="185"/>
      <c r="H354" s="185"/>
      <c r="I354" s="185"/>
      <c r="K354" s="115">
        <v>4.292</v>
      </c>
      <c r="S354" s="112"/>
      <c r="T354" s="116"/>
      <c r="AA354" s="117"/>
      <c r="AT354" s="114" t="s">
        <v>156</v>
      </c>
      <c r="AU354" s="114" t="s">
        <v>74</v>
      </c>
      <c r="AV354" s="114" t="s">
        <v>74</v>
      </c>
      <c r="AW354" s="114" t="s">
        <v>117</v>
      </c>
      <c r="AX354" s="114" t="s">
        <v>65</v>
      </c>
      <c r="AY354" s="114" t="s">
        <v>149</v>
      </c>
    </row>
    <row r="355" spans="2:51" s="6" customFormat="1" ht="15.75" customHeight="1">
      <c r="B355" s="118"/>
      <c r="E355" s="119"/>
      <c r="F355" s="186" t="s">
        <v>157</v>
      </c>
      <c r="G355" s="187"/>
      <c r="H355" s="187"/>
      <c r="I355" s="187"/>
      <c r="K355" s="120">
        <v>41.305</v>
      </c>
      <c r="S355" s="118"/>
      <c r="T355" s="121"/>
      <c r="AA355" s="122"/>
      <c r="AT355" s="119" t="s">
        <v>156</v>
      </c>
      <c r="AU355" s="119" t="s">
        <v>74</v>
      </c>
      <c r="AV355" s="119" t="s">
        <v>77</v>
      </c>
      <c r="AW355" s="119" t="s">
        <v>117</v>
      </c>
      <c r="AX355" s="119" t="s">
        <v>8</v>
      </c>
      <c r="AY355" s="119" t="s">
        <v>149</v>
      </c>
    </row>
    <row r="356" spans="2:63" s="6" customFormat="1" ht="15.75" customHeight="1">
      <c r="B356" s="20"/>
      <c r="C356" s="131" t="s">
        <v>614</v>
      </c>
      <c r="D356" s="131" t="s">
        <v>296</v>
      </c>
      <c r="E356" s="129" t="s">
        <v>410</v>
      </c>
      <c r="F356" s="190" t="s">
        <v>411</v>
      </c>
      <c r="G356" s="191"/>
      <c r="H356" s="191"/>
      <c r="I356" s="191"/>
      <c r="J356" s="128" t="s">
        <v>153</v>
      </c>
      <c r="K356" s="130">
        <v>41.305</v>
      </c>
      <c r="L356" s="192"/>
      <c r="M356" s="191"/>
      <c r="N356" s="193">
        <f>ROUND($L$356*$K$356,0)</f>
        <v>0</v>
      </c>
      <c r="O356" s="181"/>
      <c r="P356" s="181"/>
      <c r="Q356" s="181"/>
      <c r="R356" s="104" t="s">
        <v>154</v>
      </c>
      <c r="S356" s="20"/>
      <c r="T356" s="107"/>
      <c r="U356" s="108" t="s">
        <v>35</v>
      </c>
      <c r="X356" s="109">
        <v>0.0013</v>
      </c>
      <c r="Y356" s="109">
        <f>$X$356*$K$356</f>
        <v>0.053696499999999994</v>
      </c>
      <c r="Z356" s="109">
        <v>0</v>
      </c>
      <c r="AA356" s="110">
        <f>$Z$356*$K$356</f>
        <v>0</v>
      </c>
      <c r="AR356" s="71" t="s">
        <v>295</v>
      </c>
      <c r="AT356" s="71" t="s">
        <v>296</v>
      </c>
      <c r="AU356" s="71" t="s">
        <v>74</v>
      </c>
      <c r="AY356" s="6" t="s">
        <v>149</v>
      </c>
      <c r="BE356" s="111">
        <f>IF($U$356="základní",$N$356,0)</f>
        <v>0</v>
      </c>
      <c r="BF356" s="111">
        <f>IF($U$356="snížená",$N$356,0)</f>
        <v>0</v>
      </c>
      <c r="BG356" s="111">
        <f>IF($U$356="zákl. přenesená",$N$356,0)</f>
        <v>0</v>
      </c>
      <c r="BH356" s="111">
        <f>IF($U$356="sníž. přenesená",$N$356,0)</f>
        <v>0</v>
      </c>
      <c r="BI356" s="111">
        <f>IF($U$356="nulová",$N$356,0)</f>
        <v>0</v>
      </c>
      <c r="BJ356" s="71" t="s">
        <v>8</v>
      </c>
      <c r="BK356" s="111">
        <f>ROUND($L$356*$K$356,0)</f>
        <v>0</v>
      </c>
    </row>
    <row r="357" spans="2:51" s="6" customFormat="1" ht="15.75" customHeight="1">
      <c r="B357" s="112"/>
      <c r="E357" s="113"/>
      <c r="F357" s="184" t="s">
        <v>611</v>
      </c>
      <c r="G357" s="185"/>
      <c r="H357" s="185"/>
      <c r="I357" s="185"/>
      <c r="K357" s="115">
        <v>31.725</v>
      </c>
      <c r="S357" s="112"/>
      <c r="T357" s="116"/>
      <c r="AA357" s="117"/>
      <c r="AT357" s="114" t="s">
        <v>156</v>
      </c>
      <c r="AU357" s="114" t="s">
        <v>74</v>
      </c>
      <c r="AV357" s="114" t="s">
        <v>74</v>
      </c>
      <c r="AW357" s="114" t="s">
        <v>117</v>
      </c>
      <c r="AX357" s="114" t="s">
        <v>65</v>
      </c>
      <c r="AY357" s="114" t="s">
        <v>149</v>
      </c>
    </row>
    <row r="358" spans="2:51" s="6" customFormat="1" ht="15.75" customHeight="1">
      <c r="B358" s="112"/>
      <c r="E358" s="114"/>
      <c r="F358" s="184" t="s">
        <v>612</v>
      </c>
      <c r="G358" s="185"/>
      <c r="H358" s="185"/>
      <c r="I358" s="185"/>
      <c r="K358" s="115">
        <v>5.288</v>
      </c>
      <c r="S358" s="112"/>
      <c r="T358" s="116"/>
      <c r="AA358" s="117"/>
      <c r="AT358" s="114" t="s">
        <v>156</v>
      </c>
      <c r="AU358" s="114" t="s">
        <v>74</v>
      </c>
      <c r="AV358" s="114" t="s">
        <v>74</v>
      </c>
      <c r="AW358" s="114" t="s">
        <v>117</v>
      </c>
      <c r="AX358" s="114" t="s">
        <v>65</v>
      </c>
      <c r="AY358" s="114" t="s">
        <v>149</v>
      </c>
    </row>
    <row r="359" spans="2:51" s="6" customFormat="1" ht="15.75" customHeight="1">
      <c r="B359" s="112"/>
      <c r="E359" s="114"/>
      <c r="F359" s="184" t="s">
        <v>613</v>
      </c>
      <c r="G359" s="185"/>
      <c r="H359" s="185"/>
      <c r="I359" s="185"/>
      <c r="K359" s="115">
        <v>4.292</v>
      </c>
      <c r="S359" s="112"/>
      <c r="T359" s="116"/>
      <c r="AA359" s="117"/>
      <c r="AT359" s="114" t="s">
        <v>156</v>
      </c>
      <c r="AU359" s="114" t="s">
        <v>74</v>
      </c>
      <c r="AV359" s="114" t="s">
        <v>74</v>
      </c>
      <c r="AW359" s="114" t="s">
        <v>117</v>
      </c>
      <c r="AX359" s="114" t="s">
        <v>65</v>
      </c>
      <c r="AY359" s="114" t="s">
        <v>149</v>
      </c>
    </row>
    <row r="360" spans="2:51" s="6" customFormat="1" ht="15.75" customHeight="1">
      <c r="B360" s="118"/>
      <c r="E360" s="119"/>
      <c r="F360" s="186" t="s">
        <v>157</v>
      </c>
      <c r="G360" s="187"/>
      <c r="H360" s="187"/>
      <c r="I360" s="187"/>
      <c r="K360" s="120">
        <v>41.305</v>
      </c>
      <c r="S360" s="118"/>
      <c r="T360" s="121"/>
      <c r="AA360" s="122"/>
      <c r="AT360" s="119" t="s">
        <v>156</v>
      </c>
      <c r="AU360" s="119" t="s">
        <v>74</v>
      </c>
      <c r="AV360" s="119" t="s">
        <v>77</v>
      </c>
      <c r="AW360" s="119" t="s">
        <v>117</v>
      </c>
      <c r="AX360" s="119" t="s">
        <v>8</v>
      </c>
      <c r="AY360" s="119" t="s">
        <v>149</v>
      </c>
    </row>
    <row r="361" spans="2:63" s="6" customFormat="1" ht="27" customHeight="1">
      <c r="B361" s="20"/>
      <c r="C361" s="102" t="s">
        <v>615</v>
      </c>
      <c r="D361" s="102" t="s">
        <v>150</v>
      </c>
      <c r="E361" s="103" t="s">
        <v>413</v>
      </c>
      <c r="F361" s="180" t="s">
        <v>414</v>
      </c>
      <c r="G361" s="181"/>
      <c r="H361" s="181"/>
      <c r="I361" s="181"/>
      <c r="J361" s="105" t="s">
        <v>267</v>
      </c>
      <c r="K361" s="106">
        <v>0.054</v>
      </c>
      <c r="L361" s="182"/>
      <c r="M361" s="181"/>
      <c r="N361" s="183">
        <f>ROUND($L$361*$K$361,0)</f>
        <v>0</v>
      </c>
      <c r="O361" s="181"/>
      <c r="P361" s="181"/>
      <c r="Q361" s="181"/>
      <c r="R361" s="104" t="s">
        <v>154</v>
      </c>
      <c r="S361" s="20"/>
      <c r="T361" s="107"/>
      <c r="U361" s="132" t="s">
        <v>35</v>
      </c>
      <c r="V361" s="133"/>
      <c r="W361" s="133"/>
      <c r="X361" s="134">
        <v>0</v>
      </c>
      <c r="Y361" s="134">
        <f>$X$361*$K$361</f>
        <v>0</v>
      </c>
      <c r="Z361" s="134">
        <v>0</v>
      </c>
      <c r="AA361" s="135">
        <f>$Z$361*$K$361</f>
        <v>0</v>
      </c>
      <c r="AR361" s="71" t="s">
        <v>238</v>
      </c>
      <c r="AT361" s="71" t="s">
        <v>150</v>
      </c>
      <c r="AU361" s="71" t="s">
        <v>74</v>
      </c>
      <c r="AY361" s="6" t="s">
        <v>149</v>
      </c>
      <c r="BE361" s="111">
        <f>IF($U$361="základní",$N$361,0)</f>
        <v>0</v>
      </c>
      <c r="BF361" s="111">
        <f>IF($U$361="snížená",$N$361,0)</f>
        <v>0</v>
      </c>
      <c r="BG361" s="111">
        <f>IF($U$361="zákl. přenesená",$N$361,0)</f>
        <v>0</v>
      </c>
      <c r="BH361" s="111">
        <f>IF($U$361="sníž. přenesená",$N$361,0)</f>
        <v>0</v>
      </c>
      <c r="BI361" s="111">
        <f>IF($U$361="nulová",$N$361,0)</f>
        <v>0</v>
      </c>
      <c r="BJ361" s="71" t="s">
        <v>8</v>
      </c>
      <c r="BK361" s="111">
        <f>ROUND($L$361*$K$361,0)</f>
        <v>0</v>
      </c>
    </row>
    <row r="362" spans="2:19" s="6" customFormat="1" ht="7.5" customHeight="1">
      <c r="B362" s="34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20"/>
    </row>
    <row r="363" s="2" customFormat="1" ht="14.25" customHeight="1"/>
  </sheetData>
  <sheetProtection/>
  <mergeCells count="509">
    <mergeCell ref="H1:K1"/>
    <mergeCell ref="S2:AC2"/>
    <mergeCell ref="N276:Q276"/>
    <mergeCell ref="N282:Q282"/>
    <mergeCell ref="N318:Q318"/>
    <mergeCell ref="N339:Q339"/>
    <mergeCell ref="N344:Q344"/>
    <mergeCell ref="N347:Q347"/>
    <mergeCell ref="N85:Q85"/>
    <mergeCell ref="N86:Q86"/>
    <mergeCell ref="N87:Q87"/>
    <mergeCell ref="N110:Q110"/>
    <mergeCell ref="N131:Q131"/>
    <mergeCell ref="N204:Q204"/>
    <mergeCell ref="N356:Q356"/>
    <mergeCell ref="F357:I357"/>
    <mergeCell ref="F358:I358"/>
    <mergeCell ref="F359:I359"/>
    <mergeCell ref="F360:I360"/>
    <mergeCell ref="F361:I361"/>
    <mergeCell ref="L361:M361"/>
    <mergeCell ref="N361:Q361"/>
    <mergeCell ref="F352:I352"/>
    <mergeCell ref="F353:I353"/>
    <mergeCell ref="F354:I354"/>
    <mergeCell ref="F355:I355"/>
    <mergeCell ref="F356:I356"/>
    <mergeCell ref="L356:M356"/>
    <mergeCell ref="F346:I346"/>
    <mergeCell ref="F348:I348"/>
    <mergeCell ref="L348:M348"/>
    <mergeCell ref="N348:Q348"/>
    <mergeCell ref="F349:I349"/>
    <mergeCell ref="F351:I351"/>
    <mergeCell ref="L351:M351"/>
    <mergeCell ref="N351:Q351"/>
    <mergeCell ref="N350:Q350"/>
    <mergeCell ref="F341:I341"/>
    <mergeCell ref="F342:I342"/>
    <mergeCell ref="L342:M342"/>
    <mergeCell ref="N342:Q342"/>
    <mergeCell ref="F343:I343"/>
    <mergeCell ref="F345:I345"/>
    <mergeCell ref="L345:M345"/>
    <mergeCell ref="N345:Q345"/>
    <mergeCell ref="F336:I336"/>
    <mergeCell ref="F337:I337"/>
    <mergeCell ref="F338:I338"/>
    <mergeCell ref="L338:M338"/>
    <mergeCell ref="N338:Q338"/>
    <mergeCell ref="F340:I340"/>
    <mergeCell ref="L340:M340"/>
    <mergeCell ref="N340:Q340"/>
    <mergeCell ref="F332:I332"/>
    <mergeCell ref="F333:I333"/>
    <mergeCell ref="F334:I334"/>
    <mergeCell ref="L334:M334"/>
    <mergeCell ref="N334:Q334"/>
    <mergeCell ref="F335:I335"/>
    <mergeCell ref="F328:I328"/>
    <mergeCell ref="F329:I329"/>
    <mergeCell ref="F330:I330"/>
    <mergeCell ref="L330:M330"/>
    <mergeCell ref="N330:Q330"/>
    <mergeCell ref="F331:I331"/>
    <mergeCell ref="F324:I324"/>
    <mergeCell ref="F325:I325"/>
    <mergeCell ref="L325:M325"/>
    <mergeCell ref="N325:Q325"/>
    <mergeCell ref="F326:I326"/>
    <mergeCell ref="F327:I327"/>
    <mergeCell ref="F320:I320"/>
    <mergeCell ref="F321:I321"/>
    <mergeCell ref="F322:I322"/>
    <mergeCell ref="F323:I323"/>
    <mergeCell ref="L323:M323"/>
    <mergeCell ref="N323:Q323"/>
    <mergeCell ref="F315:I315"/>
    <mergeCell ref="F316:I316"/>
    <mergeCell ref="F317:I317"/>
    <mergeCell ref="L317:M317"/>
    <mergeCell ref="N317:Q317"/>
    <mergeCell ref="F319:I319"/>
    <mergeCell ref="L319:M319"/>
    <mergeCell ref="N319:Q319"/>
    <mergeCell ref="F312:I312"/>
    <mergeCell ref="L312:M312"/>
    <mergeCell ref="N312:Q312"/>
    <mergeCell ref="F313:I313"/>
    <mergeCell ref="F314:I314"/>
    <mergeCell ref="L314:M314"/>
    <mergeCell ref="N314:Q314"/>
    <mergeCell ref="F308:I308"/>
    <mergeCell ref="F309:I309"/>
    <mergeCell ref="F310:I310"/>
    <mergeCell ref="L310:M310"/>
    <mergeCell ref="N310:Q310"/>
    <mergeCell ref="F311:I311"/>
    <mergeCell ref="F304:I304"/>
    <mergeCell ref="F305:I305"/>
    <mergeCell ref="F306:I306"/>
    <mergeCell ref="L306:M306"/>
    <mergeCell ref="N306:Q306"/>
    <mergeCell ref="F307:I307"/>
    <mergeCell ref="F300:I300"/>
    <mergeCell ref="L300:M300"/>
    <mergeCell ref="N300:Q300"/>
    <mergeCell ref="F301:I301"/>
    <mergeCell ref="F302:I302"/>
    <mergeCell ref="F303:I303"/>
    <mergeCell ref="F296:I296"/>
    <mergeCell ref="F297:I297"/>
    <mergeCell ref="L297:M297"/>
    <mergeCell ref="N297:Q297"/>
    <mergeCell ref="F298:I298"/>
    <mergeCell ref="F299:I299"/>
    <mergeCell ref="F292:I292"/>
    <mergeCell ref="F293:I293"/>
    <mergeCell ref="F294:I294"/>
    <mergeCell ref="L294:M294"/>
    <mergeCell ref="N294:Q294"/>
    <mergeCell ref="F295:I295"/>
    <mergeCell ref="F288:I288"/>
    <mergeCell ref="F289:I289"/>
    <mergeCell ref="F290:I290"/>
    <mergeCell ref="L290:M290"/>
    <mergeCell ref="N290:Q290"/>
    <mergeCell ref="F291:I291"/>
    <mergeCell ref="F284:I284"/>
    <mergeCell ref="F285:I285"/>
    <mergeCell ref="F286:I286"/>
    <mergeCell ref="L286:M286"/>
    <mergeCell ref="N286:Q286"/>
    <mergeCell ref="F287:I287"/>
    <mergeCell ref="F279:I279"/>
    <mergeCell ref="L279:M279"/>
    <mergeCell ref="N279:Q279"/>
    <mergeCell ref="F280:R280"/>
    <mergeCell ref="F281:I281"/>
    <mergeCell ref="F283:I283"/>
    <mergeCell ref="L283:M283"/>
    <mergeCell ref="N283:Q283"/>
    <mergeCell ref="F277:I277"/>
    <mergeCell ref="L277:M277"/>
    <mergeCell ref="N277:Q277"/>
    <mergeCell ref="F278:I278"/>
    <mergeCell ref="L278:M278"/>
    <mergeCell ref="N278:Q278"/>
    <mergeCell ref="F272:I272"/>
    <mergeCell ref="F273:I273"/>
    <mergeCell ref="F274:I274"/>
    <mergeCell ref="F275:I275"/>
    <mergeCell ref="L275:M275"/>
    <mergeCell ref="N275:Q275"/>
    <mergeCell ref="F268:I268"/>
    <mergeCell ref="F269:I269"/>
    <mergeCell ref="F270:I270"/>
    <mergeCell ref="F271:I271"/>
    <mergeCell ref="L271:M271"/>
    <mergeCell ref="N271:Q271"/>
    <mergeCell ref="F264:I264"/>
    <mergeCell ref="F265:I265"/>
    <mergeCell ref="F266:I266"/>
    <mergeCell ref="F267:I267"/>
    <mergeCell ref="L267:M267"/>
    <mergeCell ref="N267:Q267"/>
    <mergeCell ref="F260:I260"/>
    <mergeCell ref="F261:I261"/>
    <mergeCell ref="F262:I262"/>
    <mergeCell ref="F263:I263"/>
    <mergeCell ref="L263:M263"/>
    <mergeCell ref="N263:Q263"/>
    <mergeCell ref="F256:I256"/>
    <mergeCell ref="L256:M256"/>
    <mergeCell ref="N256:Q256"/>
    <mergeCell ref="F259:I259"/>
    <mergeCell ref="L259:M259"/>
    <mergeCell ref="N259:Q259"/>
    <mergeCell ref="N257:Q257"/>
    <mergeCell ref="N258:Q258"/>
    <mergeCell ref="F254:I254"/>
    <mergeCell ref="L254:M254"/>
    <mergeCell ref="N254:Q254"/>
    <mergeCell ref="F255:I255"/>
    <mergeCell ref="L255:M255"/>
    <mergeCell ref="N255:Q255"/>
    <mergeCell ref="F251:I251"/>
    <mergeCell ref="L251:M251"/>
    <mergeCell ref="N251:Q251"/>
    <mergeCell ref="F252:I252"/>
    <mergeCell ref="F253:I253"/>
    <mergeCell ref="L253:M253"/>
    <mergeCell ref="N253:Q253"/>
    <mergeCell ref="F247:I247"/>
    <mergeCell ref="F249:I249"/>
    <mergeCell ref="L249:M249"/>
    <mergeCell ref="N249:Q249"/>
    <mergeCell ref="F250:I250"/>
    <mergeCell ref="L250:M250"/>
    <mergeCell ref="N250:Q250"/>
    <mergeCell ref="N248:Q248"/>
    <mergeCell ref="F243:I243"/>
    <mergeCell ref="F244:I244"/>
    <mergeCell ref="L244:M244"/>
    <mergeCell ref="N244:Q244"/>
    <mergeCell ref="F245:I245"/>
    <mergeCell ref="F246:I246"/>
    <mergeCell ref="F240:I240"/>
    <mergeCell ref="L240:M240"/>
    <mergeCell ref="N240:Q240"/>
    <mergeCell ref="F241:I241"/>
    <mergeCell ref="F242:I242"/>
    <mergeCell ref="L242:M242"/>
    <mergeCell ref="N242:Q242"/>
    <mergeCell ref="F235:I235"/>
    <mergeCell ref="F237:I237"/>
    <mergeCell ref="L237:M237"/>
    <mergeCell ref="N237:Q237"/>
    <mergeCell ref="F238:I238"/>
    <mergeCell ref="F239:I239"/>
    <mergeCell ref="N236:Q236"/>
    <mergeCell ref="F231:I231"/>
    <mergeCell ref="F232:I232"/>
    <mergeCell ref="L232:M232"/>
    <mergeCell ref="N232:Q232"/>
    <mergeCell ref="F233:I233"/>
    <mergeCell ref="F234:I234"/>
    <mergeCell ref="F227:I227"/>
    <mergeCell ref="F228:I228"/>
    <mergeCell ref="F229:I229"/>
    <mergeCell ref="F230:I230"/>
    <mergeCell ref="L230:M230"/>
    <mergeCell ref="N230:Q230"/>
    <mergeCell ref="F223:I223"/>
    <mergeCell ref="F224:I224"/>
    <mergeCell ref="L224:M224"/>
    <mergeCell ref="N224:Q224"/>
    <mergeCell ref="F225:I225"/>
    <mergeCell ref="F226:I226"/>
    <mergeCell ref="L226:M226"/>
    <mergeCell ref="N226:Q226"/>
    <mergeCell ref="F219:I219"/>
    <mergeCell ref="L219:M219"/>
    <mergeCell ref="N219:Q219"/>
    <mergeCell ref="F220:I220"/>
    <mergeCell ref="F221:I221"/>
    <mergeCell ref="F222:I222"/>
    <mergeCell ref="F215:I215"/>
    <mergeCell ref="F216:I216"/>
    <mergeCell ref="L216:M216"/>
    <mergeCell ref="N216:Q216"/>
    <mergeCell ref="F217:I217"/>
    <mergeCell ref="F218:I218"/>
    <mergeCell ref="F211:I211"/>
    <mergeCell ref="L211:M211"/>
    <mergeCell ref="N211:Q211"/>
    <mergeCell ref="F212:I212"/>
    <mergeCell ref="F213:I213"/>
    <mergeCell ref="F214:I214"/>
    <mergeCell ref="L214:M214"/>
    <mergeCell ref="N214:Q214"/>
    <mergeCell ref="F207:I207"/>
    <mergeCell ref="F208:I208"/>
    <mergeCell ref="F209:I209"/>
    <mergeCell ref="L209:M209"/>
    <mergeCell ref="N209:Q209"/>
    <mergeCell ref="F210:I210"/>
    <mergeCell ref="F202:I202"/>
    <mergeCell ref="F203:I203"/>
    <mergeCell ref="F205:I205"/>
    <mergeCell ref="L205:M205"/>
    <mergeCell ref="N205:Q205"/>
    <mergeCell ref="F206:I206"/>
    <mergeCell ref="F198:I198"/>
    <mergeCell ref="L198:M198"/>
    <mergeCell ref="N198:Q198"/>
    <mergeCell ref="F199:I199"/>
    <mergeCell ref="F200:I200"/>
    <mergeCell ref="F201:I201"/>
    <mergeCell ref="L201:M201"/>
    <mergeCell ref="N201:Q201"/>
    <mergeCell ref="F192:I192"/>
    <mergeCell ref="F193:I193"/>
    <mergeCell ref="F194:I194"/>
    <mergeCell ref="F195:I195"/>
    <mergeCell ref="F196:I196"/>
    <mergeCell ref="F197:I197"/>
    <mergeCell ref="F188:I188"/>
    <mergeCell ref="F189:I189"/>
    <mergeCell ref="F190:I190"/>
    <mergeCell ref="F191:I191"/>
    <mergeCell ref="L191:M191"/>
    <mergeCell ref="N191:Q191"/>
    <mergeCell ref="F184:I184"/>
    <mergeCell ref="L184:M184"/>
    <mergeCell ref="N184:Q184"/>
    <mergeCell ref="F185:I185"/>
    <mergeCell ref="F186:I186"/>
    <mergeCell ref="F187:I187"/>
    <mergeCell ref="F178:I178"/>
    <mergeCell ref="F179:I179"/>
    <mergeCell ref="F180:I180"/>
    <mergeCell ref="F181:I181"/>
    <mergeCell ref="F182:I182"/>
    <mergeCell ref="F183:I183"/>
    <mergeCell ref="F172:I172"/>
    <mergeCell ref="F173:I173"/>
    <mergeCell ref="F174:I174"/>
    <mergeCell ref="F175:I175"/>
    <mergeCell ref="F176:I176"/>
    <mergeCell ref="F177:I177"/>
    <mergeCell ref="F168:I168"/>
    <mergeCell ref="F169:I169"/>
    <mergeCell ref="L169:M169"/>
    <mergeCell ref="N169:Q169"/>
    <mergeCell ref="F170:I170"/>
    <mergeCell ref="F171:I171"/>
    <mergeCell ref="F164:I164"/>
    <mergeCell ref="F165:I165"/>
    <mergeCell ref="L165:M165"/>
    <mergeCell ref="N165:Q165"/>
    <mergeCell ref="F166:I166"/>
    <mergeCell ref="F167:I167"/>
    <mergeCell ref="F160:I160"/>
    <mergeCell ref="F161:I161"/>
    <mergeCell ref="L161:M161"/>
    <mergeCell ref="N161:Q161"/>
    <mergeCell ref="F162:I162"/>
    <mergeCell ref="F163:I163"/>
    <mergeCell ref="L163:M163"/>
    <mergeCell ref="N163:Q163"/>
    <mergeCell ref="F157:I157"/>
    <mergeCell ref="L157:M157"/>
    <mergeCell ref="N157:Q157"/>
    <mergeCell ref="F158:I158"/>
    <mergeCell ref="F159:I159"/>
    <mergeCell ref="L159:M159"/>
    <mergeCell ref="N159:Q159"/>
    <mergeCell ref="F151:I151"/>
    <mergeCell ref="F152:I152"/>
    <mergeCell ref="F153:I153"/>
    <mergeCell ref="F154:I154"/>
    <mergeCell ref="F155:I155"/>
    <mergeCell ref="F156:I156"/>
    <mergeCell ref="F147:I147"/>
    <mergeCell ref="F148:I148"/>
    <mergeCell ref="L148:M148"/>
    <mergeCell ref="N148:Q148"/>
    <mergeCell ref="F149:I149"/>
    <mergeCell ref="F150:I150"/>
    <mergeCell ref="L150:M150"/>
    <mergeCell ref="N150:Q150"/>
    <mergeCell ref="F144:I144"/>
    <mergeCell ref="L144:M144"/>
    <mergeCell ref="N144:Q144"/>
    <mergeCell ref="F145:I145"/>
    <mergeCell ref="F146:I146"/>
    <mergeCell ref="L146:M146"/>
    <mergeCell ref="N146:Q146"/>
    <mergeCell ref="F140:I140"/>
    <mergeCell ref="F141:I141"/>
    <mergeCell ref="F142:I142"/>
    <mergeCell ref="L142:M142"/>
    <mergeCell ref="N142:Q142"/>
    <mergeCell ref="F143:I143"/>
    <mergeCell ref="F136:I136"/>
    <mergeCell ref="F137:I137"/>
    <mergeCell ref="L137:M137"/>
    <mergeCell ref="N137:Q137"/>
    <mergeCell ref="F138:I138"/>
    <mergeCell ref="F139:I139"/>
    <mergeCell ref="F132:I132"/>
    <mergeCell ref="L132:M132"/>
    <mergeCell ref="N132:Q132"/>
    <mergeCell ref="F133:I133"/>
    <mergeCell ref="F134:I134"/>
    <mergeCell ref="F135:I135"/>
    <mergeCell ref="F127:I127"/>
    <mergeCell ref="F128:I128"/>
    <mergeCell ref="L128:M128"/>
    <mergeCell ref="N128:Q128"/>
    <mergeCell ref="F129:R129"/>
    <mergeCell ref="F130:I130"/>
    <mergeCell ref="F123:I123"/>
    <mergeCell ref="F124:I124"/>
    <mergeCell ref="L124:M124"/>
    <mergeCell ref="N124:Q124"/>
    <mergeCell ref="F125:I125"/>
    <mergeCell ref="F126:I126"/>
    <mergeCell ref="L126:M126"/>
    <mergeCell ref="N126:Q126"/>
    <mergeCell ref="F119:I119"/>
    <mergeCell ref="F120:I120"/>
    <mergeCell ref="F121:I121"/>
    <mergeCell ref="L121:M121"/>
    <mergeCell ref="N121:Q121"/>
    <mergeCell ref="F122:I122"/>
    <mergeCell ref="L122:M122"/>
    <mergeCell ref="N122:Q122"/>
    <mergeCell ref="F116:I116"/>
    <mergeCell ref="F117:I117"/>
    <mergeCell ref="L117:M117"/>
    <mergeCell ref="N117:Q117"/>
    <mergeCell ref="F118:I118"/>
    <mergeCell ref="L118:M118"/>
    <mergeCell ref="N118:Q118"/>
    <mergeCell ref="F112:I112"/>
    <mergeCell ref="F113:I113"/>
    <mergeCell ref="F114:I114"/>
    <mergeCell ref="L114:M114"/>
    <mergeCell ref="N114:Q114"/>
    <mergeCell ref="F115:I115"/>
    <mergeCell ref="F107:I107"/>
    <mergeCell ref="L107:M107"/>
    <mergeCell ref="N107:Q107"/>
    <mergeCell ref="F108:I108"/>
    <mergeCell ref="F109:I109"/>
    <mergeCell ref="F111:I111"/>
    <mergeCell ref="L111:M111"/>
    <mergeCell ref="N111:Q111"/>
    <mergeCell ref="F103:I103"/>
    <mergeCell ref="L103:M103"/>
    <mergeCell ref="N103:Q103"/>
    <mergeCell ref="F104:I104"/>
    <mergeCell ref="F105:I105"/>
    <mergeCell ref="F106:I106"/>
    <mergeCell ref="F99:I99"/>
    <mergeCell ref="F100:I100"/>
    <mergeCell ref="F101:I101"/>
    <mergeCell ref="L101:M101"/>
    <mergeCell ref="N101:Q101"/>
    <mergeCell ref="F102:I102"/>
    <mergeCell ref="F96:I96"/>
    <mergeCell ref="F97:I97"/>
    <mergeCell ref="L97:M97"/>
    <mergeCell ref="N97:Q97"/>
    <mergeCell ref="F98:I98"/>
    <mergeCell ref="L98:M98"/>
    <mergeCell ref="N98:Q98"/>
    <mergeCell ref="F92:I92"/>
    <mergeCell ref="F93:I93"/>
    <mergeCell ref="F94:I94"/>
    <mergeCell ref="L94:M94"/>
    <mergeCell ref="N94:Q94"/>
    <mergeCell ref="F95:I95"/>
    <mergeCell ref="F88:I88"/>
    <mergeCell ref="L88:M88"/>
    <mergeCell ref="N88:Q88"/>
    <mergeCell ref="F89:I89"/>
    <mergeCell ref="F90:I90"/>
    <mergeCell ref="F91:I91"/>
    <mergeCell ref="L91:M91"/>
    <mergeCell ref="N91:Q91"/>
    <mergeCell ref="F76:Q76"/>
    <mergeCell ref="F77:Q77"/>
    <mergeCell ref="M79:P79"/>
    <mergeCell ref="M81:Q81"/>
    <mergeCell ref="F84:I84"/>
    <mergeCell ref="L84:M84"/>
    <mergeCell ref="N84:Q84"/>
    <mergeCell ref="N63:Q63"/>
    <mergeCell ref="N64:Q64"/>
    <mergeCell ref="N65:Q65"/>
    <mergeCell ref="N66:Q66"/>
    <mergeCell ref="N67:Q67"/>
    <mergeCell ref="C74:R74"/>
    <mergeCell ref="N57:Q57"/>
    <mergeCell ref="N58:Q58"/>
    <mergeCell ref="N59:Q59"/>
    <mergeCell ref="N60:Q60"/>
    <mergeCell ref="N61:Q61"/>
    <mergeCell ref="N62:Q62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84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3" width="10.5" style="2" hidden="1" customWidth="1"/>
    <col min="64" max="16384" width="10.5" style="1" customWidth="1"/>
  </cols>
  <sheetData>
    <row r="1" spans="1:256" s="3" customFormat="1" ht="22.5" customHeight="1">
      <c r="A1" s="205"/>
      <c r="B1" s="202"/>
      <c r="C1" s="202"/>
      <c r="D1" s="203" t="s">
        <v>1</v>
      </c>
      <c r="E1" s="202"/>
      <c r="F1" s="204" t="s">
        <v>909</v>
      </c>
      <c r="G1" s="204"/>
      <c r="H1" s="206" t="s">
        <v>910</v>
      </c>
      <c r="I1" s="206"/>
      <c r="J1" s="206"/>
      <c r="K1" s="206"/>
      <c r="L1" s="204" t="s">
        <v>911</v>
      </c>
      <c r="M1" s="204"/>
      <c r="N1" s="202"/>
      <c r="O1" s="203" t="s">
        <v>83</v>
      </c>
      <c r="P1" s="202"/>
      <c r="Q1" s="202"/>
      <c r="R1" s="202"/>
      <c r="S1" s="204" t="s">
        <v>912</v>
      </c>
      <c r="T1" s="204"/>
      <c r="U1" s="205"/>
      <c r="V1" s="20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136" t="s">
        <v>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67" t="s">
        <v>5</v>
      </c>
      <c r="T2" s="137"/>
      <c r="U2" s="137"/>
      <c r="V2" s="137"/>
      <c r="W2" s="137"/>
      <c r="X2" s="137"/>
      <c r="Y2" s="137"/>
      <c r="Z2" s="137"/>
      <c r="AA2" s="137"/>
      <c r="AB2" s="137"/>
      <c r="AC2" s="137"/>
      <c r="AT2" s="2" t="s">
        <v>79</v>
      </c>
      <c r="AZ2" s="6" t="s">
        <v>84</v>
      </c>
      <c r="BA2" s="6" t="s">
        <v>85</v>
      </c>
      <c r="BB2" s="6" t="s">
        <v>86</v>
      </c>
      <c r="BC2" s="6" t="s">
        <v>616</v>
      </c>
      <c r="BD2" s="6" t="s">
        <v>74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74</v>
      </c>
      <c r="AZ3" s="6" t="s">
        <v>88</v>
      </c>
      <c r="BA3" s="6" t="s">
        <v>89</v>
      </c>
      <c r="BB3" s="6" t="s">
        <v>86</v>
      </c>
      <c r="BC3" s="6" t="s">
        <v>617</v>
      </c>
      <c r="BD3" s="6" t="s">
        <v>74</v>
      </c>
    </row>
    <row r="4" spans="2:56" s="2" customFormat="1" ht="37.5" customHeight="1">
      <c r="B4" s="10"/>
      <c r="C4" s="138" t="s">
        <v>91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9"/>
      <c r="T4" s="12" t="s">
        <v>11</v>
      </c>
      <c r="AT4" s="2" t="s">
        <v>3</v>
      </c>
      <c r="AZ4" s="6" t="s">
        <v>92</v>
      </c>
      <c r="BA4" s="6" t="s">
        <v>93</v>
      </c>
      <c r="BB4" s="6" t="s">
        <v>86</v>
      </c>
      <c r="BC4" s="6" t="s">
        <v>618</v>
      </c>
      <c r="BD4" s="6" t="s">
        <v>74</v>
      </c>
    </row>
    <row r="5" spans="2:56" s="2" customFormat="1" ht="7.5" customHeight="1">
      <c r="B5" s="10"/>
      <c r="R5" s="11"/>
      <c r="AZ5" s="6" t="s">
        <v>95</v>
      </c>
      <c r="BA5" s="6" t="s">
        <v>96</v>
      </c>
      <c r="BB5" s="6" t="s">
        <v>86</v>
      </c>
      <c r="BC5" s="6" t="s">
        <v>619</v>
      </c>
      <c r="BD5" s="6" t="s">
        <v>74</v>
      </c>
    </row>
    <row r="6" spans="2:56" s="2" customFormat="1" ht="15.75" customHeight="1">
      <c r="B6" s="10"/>
      <c r="D6" s="15" t="s">
        <v>15</v>
      </c>
      <c r="F6" s="168" t="str">
        <f>'Rekapitulace stavby'!$K$6</f>
        <v>Projektis83 - Oprava fasády MŠ Dvůr Králové n.L.</v>
      </c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1"/>
      <c r="AZ6" s="6" t="s">
        <v>98</v>
      </c>
      <c r="BA6" s="6" t="s">
        <v>99</v>
      </c>
      <c r="BB6" s="6" t="s">
        <v>86</v>
      </c>
      <c r="BC6" s="6" t="s">
        <v>620</v>
      </c>
      <c r="BD6" s="6" t="s">
        <v>74</v>
      </c>
    </row>
    <row r="7" spans="2:56" s="6" customFormat="1" ht="18.75" customHeight="1">
      <c r="B7" s="20"/>
      <c r="D7" s="14" t="s">
        <v>101</v>
      </c>
      <c r="F7" s="143" t="s">
        <v>621</v>
      </c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23"/>
      <c r="AZ7" s="6" t="s">
        <v>103</v>
      </c>
      <c r="BA7" s="6" t="s">
        <v>104</v>
      </c>
      <c r="BB7" s="6" t="s">
        <v>86</v>
      </c>
      <c r="BC7" s="6" t="s">
        <v>622</v>
      </c>
      <c r="BD7" s="6" t="s">
        <v>74</v>
      </c>
    </row>
    <row r="8" spans="2:56" s="6" customFormat="1" ht="14.25" customHeight="1">
      <c r="B8" s="20"/>
      <c r="R8" s="23"/>
      <c r="AZ8" s="6" t="s">
        <v>106</v>
      </c>
      <c r="BA8" s="6" t="s">
        <v>107</v>
      </c>
      <c r="BB8" s="6" t="s">
        <v>86</v>
      </c>
      <c r="BC8" s="6" t="s">
        <v>623</v>
      </c>
      <c r="BD8" s="6" t="s">
        <v>74</v>
      </c>
    </row>
    <row r="9" spans="2:56" s="6" customFormat="1" ht="15" customHeight="1">
      <c r="B9" s="20"/>
      <c r="D9" s="15" t="s">
        <v>109</v>
      </c>
      <c r="F9" s="16" t="s">
        <v>73</v>
      </c>
      <c r="R9" s="23"/>
      <c r="AZ9" s="6" t="s">
        <v>110</v>
      </c>
      <c r="BA9" s="6" t="s">
        <v>111</v>
      </c>
      <c r="BB9" s="6" t="s">
        <v>86</v>
      </c>
      <c r="BC9" s="6" t="s">
        <v>624</v>
      </c>
      <c r="BD9" s="6" t="s">
        <v>74</v>
      </c>
    </row>
    <row r="10" spans="2:18" s="6" customFormat="1" ht="15" customHeight="1">
      <c r="B10" s="20"/>
      <c r="D10" s="15" t="s">
        <v>17</v>
      </c>
      <c r="F10" s="16" t="s">
        <v>18</v>
      </c>
      <c r="M10" s="15" t="s">
        <v>19</v>
      </c>
      <c r="O10" s="169" t="str">
        <f>'Rekapitulace stavby'!$AN$8</f>
        <v>07.05.2013</v>
      </c>
      <c r="P10" s="141"/>
      <c r="R10" s="23"/>
    </row>
    <row r="11" spans="2:18" s="6" customFormat="1" ht="7.5" customHeight="1">
      <c r="B11" s="20"/>
      <c r="R11" s="23"/>
    </row>
    <row r="12" spans="2:18" s="6" customFormat="1" ht="15" customHeight="1">
      <c r="B12" s="20"/>
      <c r="D12" s="15" t="s">
        <v>23</v>
      </c>
      <c r="M12" s="15" t="s">
        <v>24</v>
      </c>
      <c r="O12" s="154"/>
      <c r="P12" s="141"/>
      <c r="R12" s="23"/>
    </row>
    <row r="13" spans="2:18" s="6" customFormat="1" ht="18.75" customHeight="1">
      <c r="B13" s="20"/>
      <c r="E13" s="16" t="s">
        <v>25</v>
      </c>
      <c r="M13" s="15" t="s">
        <v>26</v>
      </c>
      <c r="O13" s="154"/>
      <c r="P13" s="141"/>
      <c r="R13" s="23"/>
    </row>
    <row r="14" spans="2:18" s="6" customFormat="1" ht="7.5" customHeight="1">
      <c r="B14" s="20"/>
      <c r="R14" s="23"/>
    </row>
    <row r="15" spans="2:18" s="6" customFormat="1" ht="15" customHeight="1">
      <c r="B15" s="20"/>
      <c r="D15" s="15" t="s">
        <v>27</v>
      </c>
      <c r="M15" s="15" t="s">
        <v>24</v>
      </c>
      <c r="O15" s="154" t="str">
        <f>IF('Rekapitulace stavby'!$AN$13="","",'Rekapitulace stavby'!$AN$13)</f>
        <v>Vyplň údaj</v>
      </c>
      <c r="P15" s="141"/>
      <c r="R15" s="23"/>
    </row>
    <row r="16" spans="2:18" s="6" customFormat="1" ht="18.75" customHeight="1">
      <c r="B16" s="20"/>
      <c r="E16" s="16" t="str">
        <f>IF('Rekapitulace stavby'!$E$14="","",'Rekapitulace stavby'!$E$14)</f>
        <v>Vyplň údaj</v>
      </c>
      <c r="M16" s="15" t="s">
        <v>26</v>
      </c>
      <c r="O16" s="154" t="str">
        <f>IF('Rekapitulace stavby'!$AN$14="","",'Rekapitulace stavby'!$AN$14)</f>
        <v>Vyplň údaj</v>
      </c>
      <c r="P16" s="141"/>
      <c r="R16" s="23"/>
    </row>
    <row r="17" spans="2:18" s="6" customFormat="1" ht="7.5" customHeight="1">
      <c r="B17" s="20"/>
      <c r="R17" s="23"/>
    </row>
    <row r="18" spans="2:18" s="6" customFormat="1" ht="15" customHeight="1">
      <c r="B18" s="20"/>
      <c r="D18" s="15" t="s">
        <v>29</v>
      </c>
      <c r="M18" s="15" t="s">
        <v>24</v>
      </c>
      <c r="O18" s="154"/>
      <c r="P18" s="141"/>
      <c r="R18" s="23"/>
    </row>
    <row r="19" spans="2:18" s="6" customFormat="1" ht="18.75" customHeight="1">
      <c r="B19" s="20"/>
      <c r="E19" s="16" t="s">
        <v>30</v>
      </c>
      <c r="M19" s="15" t="s">
        <v>26</v>
      </c>
      <c r="O19" s="154"/>
      <c r="P19" s="141"/>
      <c r="R19" s="23"/>
    </row>
    <row r="20" spans="2:18" s="6" customFormat="1" ht="7.5" customHeight="1">
      <c r="B20" s="20"/>
      <c r="R20" s="23"/>
    </row>
    <row r="21" spans="2:18" s="6" customFormat="1" ht="15" customHeight="1">
      <c r="B21" s="20"/>
      <c r="D21" s="15" t="s">
        <v>32</v>
      </c>
      <c r="R21" s="23"/>
    </row>
    <row r="22" spans="2:18" s="71" customFormat="1" ht="15.75" customHeight="1">
      <c r="B22" s="72"/>
      <c r="E22" s="145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R22" s="73"/>
    </row>
    <row r="23" spans="2:18" s="6" customFormat="1" ht="7.5" customHeight="1">
      <c r="B23" s="20"/>
      <c r="R23" s="23"/>
    </row>
    <row r="24" spans="2:18" s="6" customFormat="1" ht="7.5" customHeight="1">
      <c r="B24" s="2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R24" s="23"/>
    </row>
    <row r="25" spans="2:18" s="6" customFormat="1" ht="26.25" customHeight="1">
      <c r="B25" s="20"/>
      <c r="D25" s="74" t="s">
        <v>33</v>
      </c>
      <c r="M25" s="165">
        <f>ROUNDUP($N$87,0)</f>
        <v>0</v>
      </c>
      <c r="N25" s="141"/>
      <c r="O25" s="141"/>
      <c r="P25" s="141"/>
      <c r="R25" s="23"/>
    </row>
    <row r="26" spans="2:18" s="6" customFormat="1" ht="7.5" customHeight="1">
      <c r="B26" s="2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R26" s="23"/>
    </row>
    <row r="27" spans="2:18" s="6" customFormat="1" ht="15" customHeight="1">
      <c r="B27" s="20"/>
      <c r="D27" s="25" t="s">
        <v>34</v>
      </c>
      <c r="E27" s="25" t="s">
        <v>35</v>
      </c>
      <c r="F27" s="26">
        <v>0.21</v>
      </c>
      <c r="G27" s="75" t="s">
        <v>36</v>
      </c>
      <c r="H27" s="171">
        <f>SUM($BE$87:$BE$292)</f>
        <v>0</v>
      </c>
      <c r="I27" s="141"/>
      <c r="J27" s="141"/>
      <c r="M27" s="171">
        <f>SUM($BE$87:$BE$292)*$F$27</f>
        <v>0</v>
      </c>
      <c r="N27" s="141"/>
      <c r="O27" s="141"/>
      <c r="P27" s="141"/>
      <c r="R27" s="23"/>
    </row>
    <row r="28" spans="2:18" s="6" customFormat="1" ht="15" customHeight="1">
      <c r="B28" s="20"/>
      <c r="E28" s="25" t="s">
        <v>37</v>
      </c>
      <c r="F28" s="26">
        <v>0.15</v>
      </c>
      <c r="G28" s="75" t="s">
        <v>36</v>
      </c>
      <c r="H28" s="171">
        <f>SUM($BF$87:$BF$292)</f>
        <v>0</v>
      </c>
      <c r="I28" s="141"/>
      <c r="J28" s="141"/>
      <c r="M28" s="171">
        <f>SUM($BF$87:$BF$292)*$F$28</f>
        <v>0</v>
      </c>
      <c r="N28" s="141"/>
      <c r="O28" s="141"/>
      <c r="P28" s="141"/>
      <c r="R28" s="23"/>
    </row>
    <row r="29" spans="2:18" s="6" customFormat="1" ht="15" customHeight="1" hidden="1">
      <c r="B29" s="20"/>
      <c r="E29" s="25" t="s">
        <v>38</v>
      </c>
      <c r="F29" s="26">
        <v>0.21</v>
      </c>
      <c r="G29" s="75" t="s">
        <v>36</v>
      </c>
      <c r="H29" s="171">
        <f>SUM($BG$87:$BG$292)</f>
        <v>0</v>
      </c>
      <c r="I29" s="141"/>
      <c r="J29" s="141"/>
      <c r="M29" s="171">
        <v>0</v>
      </c>
      <c r="N29" s="141"/>
      <c r="O29" s="141"/>
      <c r="P29" s="141"/>
      <c r="R29" s="23"/>
    </row>
    <row r="30" spans="2:18" s="6" customFormat="1" ht="15" customHeight="1" hidden="1">
      <c r="B30" s="20"/>
      <c r="E30" s="25" t="s">
        <v>39</v>
      </c>
      <c r="F30" s="26">
        <v>0.15</v>
      </c>
      <c r="G30" s="75" t="s">
        <v>36</v>
      </c>
      <c r="H30" s="171">
        <f>SUM($BH$87:$BH$292)</f>
        <v>0</v>
      </c>
      <c r="I30" s="141"/>
      <c r="J30" s="141"/>
      <c r="M30" s="171">
        <v>0</v>
      </c>
      <c r="N30" s="141"/>
      <c r="O30" s="141"/>
      <c r="P30" s="141"/>
      <c r="R30" s="23"/>
    </row>
    <row r="31" spans="2:18" s="6" customFormat="1" ht="15" customHeight="1" hidden="1">
      <c r="B31" s="20"/>
      <c r="E31" s="25" t="s">
        <v>40</v>
      </c>
      <c r="F31" s="26">
        <v>0</v>
      </c>
      <c r="G31" s="75" t="s">
        <v>36</v>
      </c>
      <c r="H31" s="171">
        <f>SUM($BI$87:$BI$292)</f>
        <v>0</v>
      </c>
      <c r="I31" s="141"/>
      <c r="J31" s="141"/>
      <c r="M31" s="171">
        <v>0</v>
      </c>
      <c r="N31" s="141"/>
      <c r="O31" s="141"/>
      <c r="P31" s="141"/>
      <c r="R31" s="23"/>
    </row>
    <row r="32" spans="2:18" s="6" customFormat="1" ht="7.5" customHeight="1">
      <c r="B32" s="20"/>
      <c r="R32" s="23"/>
    </row>
    <row r="33" spans="2:18" s="6" customFormat="1" ht="26.25" customHeight="1">
      <c r="B33" s="20"/>
      <c r="C33" s="29"/>
      <c r="D33" s="30" t="s">
        <v>41</v>
      </c>
      <c r="E33" s="31"/>
      <c r="F33" s="31"/>
      <c r="G33" s="76" t="s">
        <v>42</v>
      </c>
      <c r="H33" s="32" t="s">
        <v>43</v>
      </c>
      <c r="I33" s="31"/>
      <c r="J33" s="31"/>
      <c r="K33" s="31"/>
      <c r="L33" s="152">
        <f>ROUNDUP(SUM($M$25:$M$31),0)</f>
        <v>0</v>
      </c>
      <c r="M33" s="151"/>
      <c r="N33" s="151"/>
      <c r="O33" s="151"/>
      <c r="P33" s="153"/>
      <c r="Q33" s="29"/>
      <c r="R33" s="33"/>
    </row>
    <row r="34" spans="2:18" s="6" customFormat="1" ht="1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8" spans="2:18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77"/>
    </row>
    <row r="39" spans="2:18" s="6" customFormat="1" ht="37.5" customHeight="1">
      <c r="B39" s="20"/>
      <c r="C39" s="138" t="s">
        <v>113</v>
      </c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72"/>
    </row>
    <row r="40" spans="2:18" s="6" customFormat="1" ht="7.5" customHeight="1">
      <c r="B40" s="20"/>
      <c r="R40" s="23"/>
    </row>
    <row r="41" spans="2:18" s="6" customFormat="1" ht="15" customHeight="1">
      <c r="B41" s="20"/>
      <c r="C41" s="15" t="s">
        <v>15</v>
      </c>
      <c r="F41" s="168" t="str">
        <f>$F$6</f>
        <v>Projektis83 - Oprava fasády MŠ Dvůr Králové n.L.</v>
      </c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23"/>
    </row>
    <row r="42" spans="2:18" s="6" customFormat="1" ht="15" customHeight="1">
      <c r="B42" s="20"/>
      <c r="C42" s="14" t="s">
        <v>101</v>
      </c>
      <c r="F42" s="143" t="str">
        <f>$F$7</f>
        <v>3 - Oprava fasády MŠ - 3.etapa</v>
      </c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23"/>
    </row>
    <row r="43" spans="2:18" s="6" customFormat="1" ht="7.5" customHeight="1">
      <c r="B43" s="20"/>
      <c r="R43" s="23"/>
    </row>
    <row r="44" spans="2:18" s="6" customFormat="1" ht="18.75" customHeight="1">
      <c r="B44" s="20"/>
      <c r="C44" s="15" t="s">
        <v>17</v>
      </c>
      <c r="F44" s="16" t="str">
        <f>$F$10</f>
        <v>Dvůr Králové n.L.</v>
      </c>
      <c r="K44" s="15" t="s">
        <v>19</v>
      </c>
      <c r="M44" s="169" t="str">
        <f>IF($O$10="","",$O$10)</f>
        <v>07.05.2013</v>
      </c>
      <c r="N44" s="141"/>
      <c r="O44" s="141"/>
      <c r="P44" s="141"/>
      <c r="R44" s="23"/>
    </row>
    <row r="45" spans="2:18" s="6" customFormat="1" ht="7.5" customHeight="1">
      <c r="B45" s="20"/>
      <c r="R45" s="23"/>
    </row>
    <row r="46" spans="2:18" s="6" customFormat="1" ht="15.75" customHeight="1">
      <c r="B46" s="20"/>
      <c r="C46" s="15" t="s">
        <v>23</v>
      </c>
      <c r="F46" s="16" t="str">
        <f>$E$13</f>
        <v>Město Dvůr Králové n.L.</v>
      </c>
      <c r="K46" s="15" t="s">
        <v>29</v>
      </c>
      <c r="M46" s="154" t="str">
        <f>$E$19</f>
        <v>Projektis spol. s r.o., Legionářská 562, D.K.n.L.</v>
      </c>
      <c r="N46" s="141"/>
      <c r="O46" s="141"/>
      <c r="P46" s="141"/>
      <c r="Q46" s="141"/>
      <c r="R46" s="23"/>
    </row>
    <row r="47" spans="2:18" s="6" customFormat="1" ht="15" customHeight="1">
      <c r="B47" s="20"/>
      <c r="C47" s="15" t="s">
        <v>27</v>
      </c>
      <c r="F47" s="16" t="str">
        <f>IF($E$16="","",$E$16)</f>
        <v>Vyplň údaj</v>
      </c>
      <c r="R47" s="23"/>
    </row>
    <row r="48" spans="2:18" s="6" customFormat="1" ht="11.25" customHeight="1">
      <c r="B48" s="20"/>
      <c r="R48" s="23"/>
    </row>
    <row r="49" spans="2:18" s="6" customFormat="1" ht="30" customHeight="1">
      <c r="B49" s="20"/>
      <c r="C49" s="173" t="s">
        <v>114</v>
      </c>
      <c r="D49" s="174"/>
      <c r="E49" s="174"/>
      <c r="F49" s="174"/>
      <c r="G49" s="174"/>
      <c r="H49" s="29"/>
      <c r="I49" s="29"/>
      <c r="J49" s="29"/>
      <c r="K49" s="29"/>
      <c r="L49" s="29"/>
      <c r="M49" s="29"/>
      <c r="N49" s="173" t="s">
        <v>115</v>
      </c>
      <c r="O49" s="174"/>
      <c r="P49" s="174"/>
      <c r="Q49" s="174"/>
      <c r="R49" s="33"/>
    </row>
    <row r="50" spans="2:18" s="6" customFormat="1" ht="11.25" customHeight="1">
      <c r="B50" s="20"/>
      <c r="R50" s="23"/>
    </row>
    <row r="51" spans="2:47" s="6" customFormat="1" ht="30" customHeight="1">
      <c r="B51" s="20"/>
      <c r="C51" s="52" t="s">
        <v>116</v>
      </c>
      <c r="N51" s="165">
        <f>ROUNDUP($N$87,0)</f>
        <v>0</v>
      </c>
      <c r="O51" s="141"/>
      <c r="P51" s="141"/>
      <c r="Q51" s="141"/>
      <c r="R51" s="23"/>
      <c r="AU51" s="6" t="s">
        <v>117</v>
      </c>
    </row>
    <row r="52" spans="2:18" s="58" customFormat="1" ht="25.5" customHeight="1">
      <c r="B52" s="78"/>
      <c r="D52" s="79" t="s">
        <v>118</v>
      </c>
      <c r="N52" s="175">
        <f>ROUNDUP($N$88,0)</f>
        <v>0</v>
      </c>
      <c r="O52" s="176"/>
      <c r="P52" s="176"/>
      <c r="Q52" s="176"/>
      <c r="R52" s="80"/>
    </row>
    <row r="53" spans="2:18" s="81" customFormat="1" ht="21" customHeight="1">
      <c r="B53" s="82"/>
      <c r="D53" s="83" t="s">
        <v>119</v>
      </c>
      <c r="N53" s="177">
        <f>ROUNDUP($N$89,0)</f>
        <v>0</v>
      </c>
      <c r="O53" s="176"/>
      <c r="P53" s="176"/>
      <c r="Q53" s="176"/>
      <c r="R53" s="84"/>
    </row>
    <row r="54" spans="2:18" s="81" customFormat="1" ht="21" customHeight="1">
      <c r="B54" s="82"/>
      <c r="D54" s="83" t="s">
        <v>120</v>
      </c>
      <c r="N54" s="177">
        <f>ROUNDUP($N$93,0)</f>
        <v>0</v>
      </c>
      <c r="O54" s="176"/>
      <c r="P54" s="176"/>
      <c r="Q54" s="176"/>
      <c r="R54" s="84"/>
    </row>
    <row r="55" spans="2:18" s="81" customFormat="1" ht="21" customHeight="1">
      <c r="B55" s="82"/>
      <c r="D55" s="83" t="s">
        <v>121</v>
      </c>
      <c r="N55" s="177">
        <f>ROUNDUP($N$160,0)</f>
        <v>0</v>
      </c>
      <c r="O55" s="176"/>
      <c r="P55" s="176"/>
      <c r="Q55" s="176"/>
      <c r="R55" s="84"/>
    </row>
    <row r="56" spans="2:18" s="81" customFormat="1" ht="21" customHeight="1">
      <c r="B56" s="82"/>
      <c r="D56" s="83" t="s">
        <v>122</v>
      </c>
      <c r="N56" s="177">
        <f>ROUNDUP($N$181,0)</f>
        <v>0</v>
      </c>
      <c r="O56" s="176"/>
      <c r="P56" s="176"/>
      <c r="Q56" s="176"/>
      <c r="R56" s="84"/>
    </row>
    <row r="57" spans="2:18" s="81" customFormat="1" ht="21" customHeight="1">
      <c r="B57" s="82"/>
      <c r="D57" s="83" t="s">
        <v>123</v>
      </c>
      <c r="N57" s="177">
        <f>ROUNDUP($N$193,0)</f>
        <v>0</v>
      </c>
      <c r="O57" s="176"/>
      <c r="P57" s="176"/>
      <c r="Q57" s="176"/>
      <c r="R57" s="84"/>
    </row>
    <row r="58" spans="2:18" s="58" customFormat="1" ht="25.5" customHeight="1">
      <c r="B58" s="78"/>
      <c r="D58" s="79" t="s">
        <v>124</v>
      </c>
      <c r="N58" s="175">
        <f>ROUNDUP($N$202,0)</f>
        <v>0</v>
      </c>
      <c r="O58" s="176"/>
      <c r="P58" s="176"/>
      <c r="Q58" s="176"/>
      <c r="R58" s="80"/>
    </row>
    <row r="59" spans="2:18" s="81" customFormat="1" ht="21" customHeight="1">
      <c r="B59" s="82"/>
      <c r="D59" s="83" t="s">
        <v>125</v>
      </c>
      <c r="N59" s="177">
        <f>ROUNDUP($N$203,0)</f>
        <v>0</v>
      </c>
      <c r="O59" s="176"/>
      <c r="P59" s="176"/>
      <c r="Q59" s="176"/>
      <c r="R59" s="84"/>
    </row>
    <row r="60" spans="2:18" s="81" customFormat="1" ht="21" customHeight="1">
      <c r="B60" s="82"/>
      <c r="D60" s="83" t="s">
        <v>437</v>
      </c>
      <c r="N60" s="177">
        <f>ROUNDUP($N$205,0)</f>
        <v>0</v>
      </c>
      <c r="O60" s="176"/>
      <c r="P60" s="176"/>
      <c r="Q60" s="176"/>
      <c r="R60" s="84"/>
    </row>
    <row r="61" spans="2:18" s="81" customFormat="1" ht="21" customHeight="1">
      <c r="B61" s="82"/>
      <c r="D61" s="83" t="s">
        <v>127</v>
      </c>
      <c r="N61" s="177">
        <f>ROUNDUP($N$211,0)</f>
        <v>0</v>
      </c>
      <c r="O61" s="176"/>
      <c r="P61" s="176"/>
      <c r="Q61" s="176"/>
      <c r="R61" s="84"/>
    </row>
    <row r="62" spans="2:18" s="81" customFormat="1" ht="21" customHeight="1">
      <c r="B62" s="82"/>
      <c r="D62" s="83" t="s">
        <v>128</v>
      </c>
      <c r="N62" s="177">
        <f>ROUNDUP($N$238,0)</f>
        <v>0</v>
      </c>
      <c r="O62" s="176"/>
      <c r="P62" s="176"/>
      <c r="Q62" s="176"/>
      <c r="R62" s="84"/>
    </row>
    <row r="63" spans="2:18" s="81" customFormat="1" ht="21" customHeight="1">
      <c r="B63" s="82"/>
      <c r="D63" s="83" t="s">
        <v>129</v>
      </c>
      <c r="N63" s="177">
        <f>ROUNDUP($N$259,0)</f>
        <v>0</v>
      </c>
      <c r="O63" s="176"/>
      <c r="P63" s="176"/>
      <c r="Q63" s="176"/>
      <c r="R63" s="84"/>
    </row>
    <row r="64" spans="2:18" s="81" customFormat="1" ht="21" customHeight="1">
      <c r="B64" s="82"/>
      <c r="D64" s="83" t="s">
        <v>130</v>
      </c>
      <c r="N64" s="177">
        <f>ROUNDUP($N$264,0)</f>
        <v>0</v>
      </c>
      <c r="O64" s="176"/>
      <c r="P64" s="176"/>
      <c r="Q64" s="176"/>
      <c r="R64" s="84"/>
    </row>
    <row r="65" spans="2:18" s="81" customFormat="1" ht="21" customHeight="1">
      <c r="B65" s="82"/>
      <c r="D65" s="83" t="s">
        <v>131</v>
      </c>
      <c r="N65" s="177">
        <f>ROUNDUP($N$267,0)</f>
        <v>0</v>
      </c>
      <c r="O65" s="176"/>
      <c r="P65" s="176"/>
      <c r="Q65" s="176"/>
      <c r="R65" s="84"/>
    </row>
    <row r="66" spans="2:18" s="81" customFormat="1" ht="21" customHeight="1">
      <c r="B66" s="82"/>
      <c r="D66" s="83" t="s">
        <v>132</v>
      </c>
      <c r="N66" s="177">
        <f>ROUNDUP($N$270,0)</f>
        <v>0</v>
      </c>
      <c r="O66" s="176"/>
      <c r="P66" s="176"/>
      <c r="Q66" s="176"/>
      <c r="R66" s="84"/>
    </row>
    <row r="67" spans="2:18" s="81" customFormat="1" ht="21" customHeight="1">
      <c r="B67" s="82"/>
      <c r="D67" s="83" t="s">
        <v>133</v>
      </c>
      <c r="N67" s="177">
        <f>ROUNDUP($N$280,0)</f>
        <v>0</v>
      </c>
      <c r="O67" s="176"/>
      <c r="P67" s="176"/>
      <c r="Q67" s="176"/>
      <c r="R67" s="84"/>
    </row>
    <row r="68" spans="2:18" s="58" customFormat="1" ht="25.5" customHeight="1">
      <c r="B68" s="78"/>
      <c r="D68" s="79" t="s">
        <v>625</v>
      </c>
      <c r="N68" s="175">
        <f>ROUNDUP($N$285,0)</f>
        <v>0</v>
      </c>
      <c r="O68" s="176"/>
      <c r="P68" s="176"/>
      <c r="Q68" s="176"/>
      <c r="R68" s="80"/>
    </row>
    <row r="69" spans="2:18" s="81" customFormat="1" ht="21" customHeight="1">
      <c r="B69" s="82"/>
      <c r="D69" s="83" t="s">
        <v>626</v>
      </c>
      <c r="N69" s="177">
        <f>ROUNDUP($N$286,0)</f>
        <v>0</v>
      </c>
      <c r="O69" s="176"/>
      <c r="P69" s="176"/>
      <c r="Q69" s="176"/>
      <c r="R69" s="84"/>
    </row>
    <row r="70" spans="2:18" s="6" customFormat="1" ht="22.5" customHeight="1">
      <c r="B70" s="20"/>
      <c r="R70" s="23"/>
    </row>
    <row r="71" spans="2:18" s="6" customFormat="1" ht="7.5" customHeight="1"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6"/>
    </row>
    <row r="75" spans="2:19" s="6" customFormat="1" ht="7.5" customHeight="1"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20"/>
    </row>
    <row r="76" spans="2:19" s="6" customFormat="1" ht="37.5" customHeight="1">
      <c r="B76" s="20"/>
      <c r="C76" s="138" t="s">
        <v>134</v>
      </c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20"/>
    </row>
    <row r="77" spans="2:19" s="6" customFormat="1" ht="7.5" customHeight="1">
      <c r="B77" s="20"/>
      <c r="S77" s="20"/>
    </row>
    <row r="78" spans="2:19" s="6" customFormat="1" ht="15" customHeight="1">
      <c r="B78" s="20"/>
      <c r="C78" s="15" t="s">
        <v>15</v>
      </c>
      <c r="F78" s="168" t="str">
        <f>$F$6</f>
        <v>Projektis83 - Oprava fasády MŠ Dvůr Králové n.L.</v>
      </c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S78" s="20"/>
    </row>
    <row r="79" spans="2:19" s="6" customFormat="1" ht="15" customHeight="1">
      <c r="B79" s="20"/>
      <c r="C79" s="14" t="s">
        <v>101</v>
      </c>
      <c r="F79" s="143" t="str">
        <f>$F$7</f>
        <v>3 - Oprava fasády MŠ - 3.etapa</v>
      </c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S79" s="20"/>
    </row>
    <row r="80" spans="2:19" s="6" customFormat="1" ht="7.5" customHeight="1">
      <c r="B80" s="20"/>
      <c r="S80" s="20"/>
    </row>
    <row r="81" spans="2:19" s="6" customFormat="1" ht="18.75" customHeight="1">
      <c r="B81" s="20"/>
      <c r="C81" s="15" t="s">
        <v>17</v>
      </c>
      <c r="F81" s="16" t="str">
        <f>$F$10</f>
        <v>Dvůr Králové n.L.</v>
      </c>
      <c r="K81" s="15" t="s">
        <v>19</v>
      </c>
      <c r="M81" s="169" t="str">
        <f>IF($O$10="","",$O$10)</f>
        <v>07.05.2013</v>
      </c>
      <c r="N81" s="141"/>
      <c r="O81" s="141"/>
      <c r="P81" s="141"/>
      <c r="S81" s="20"/>
    </row>
    <row r="82" spans="2:19" s="6" customFormat="1" ht="7.5" customHeight="1">
      <c r="B82" s="20"/>
      <c r="S82" s="20"/>
    </row>
    <row r="83" spans="2:19" s="6" customFormat="1" ht="15.75" customHeight="1">
      <c r="B83" s="20"/>
      <c r="C83" s="15" t="s">
        <v>23</v>
      </c>
      <c r="F83" s="16" t="str">
        <f>$E$13</f>
        <v>Město Dvůr Králové n.L.</v>
      </c>
      <c r="K83" s="15" t="s">
        <v>29</v>
      </c>
      <c r="M83" s="154" t="str">
        <f>$E$19</f>
        <v>Projektis spol. s r.o., Legionářská 562, D.K.n.L.</v>
      </c>
      <c r="N83" s="141"/>
      <c r="O83" s="141"/>
      <c r="P83" s="141"/>
      <c r="Q83" s="141"/>
      <c r="S83" s="20"/>
    </row>
    <row r="84" spans="2:19" s="6" customFormat="1" ht="15" customHeight="1">
      <c r="B84" s="20"/>
      <c r="C84" s="15" t="s">
        <v>27</v>
      </c>
      <c r="F84" s="16" t="str">
        <f>IF($E$16="","",$E$16)</f>
        <v>Vyplň údaj</v>
      </c>
      <c r="S84" s="20"/>
    </row>
    <row r="85" spans="2:19" s="6" customFormat="1" ht="11.25" customHeight="1">
      <c r="B85" s="20"/>
      <c r="S85" s="20"/>
    </row>
    <row r="86" spans="2:27" s="85" customFormat="1" ht="30" customHeight="1">
      <c r="B86" s="86"/>
      <c r="C86" s="87" t="s">
        <v>135</v>
      </c>
      <c r="D86" s="88" t="s">
        <v>50</v>
      </c>
      <c r="E86" s="88" t="s">
        <v>46</v>
      </c>
      <c r="F86" s="178" t="s">
        <v>136</v>
      </c>
      <c r="G86" s="179"/>
      <c r="H86" s="179"/>
      <c r="I86" s="179"/>
      <c r="J86" s="88" t="s">
        <v>137</v>
      </c>
      <c r="K86" s="88" t="s">
        <v>138</v>
      </c>
      <c r="L86" s="178" t="s">
        <v>139</v>
      </c>
      <c r="M86" s="179"/>
      <c r="N86" s="178" t="s">
        <v>140</v>
      </c>
      <c r="O86" s="179"/>
      <c r="P86" s="179"/>
      <c r="Q86" s="179"/>
      <c r="R86" s="89" t="s">
        <v>141</v>
      </c>
      <c r="S86" s="86"/>
      <c r="T86" s="47" t="s">
        <v>142</v>
      </c>
      <c r="U86" s="48" t="s">
        <v>34</v>
      </c>
      <c r="V86" s="48" t="s">
        <v>143</v>
      </c>
      <c r="W86" s="48" t="s">
        <v>144</v>
      </c>
      <c r="X86" s="48" t="s">
        <v>145</v>
      </c>
      <c r="Y86" s="48" t="s">
        <v>146</v>
      </c>
      <c r="Z86" s="48" t="s">
        <v>147</v>
      </c>
      <c r="AA86" s="49" t="s">
        <v>148</v>
      </c>
    </row>
    <row r="87" spans="2:63" s="6" customFormat="1" ht="30" customHeight="1">
      <c r="B87" s="20"/>
      <c r="C87" s="52" t="s">
        <v>116</v>
      </c>
      <c r="N87" s="194">
        <f>$BK$87</f>
        <v>0</v>
      </c>
      <c r="O87" s="141"/>
      <c r="P87" s="141"/>
      <c r="Q87" s="141"/>
      <c r="S87" s="20"/>
      <c r="T87" s="51"/>
      <c r="U87" s="42"/>
      <c r="V87" s="42"/>
      <c r="W87" s="90">
        <f>$W$88+$W$202+$W$285</f>
        <v>0</v>
      </c>
      <c r="X87" s="42"/>
      <c r="Y87" s="90">
        <f>$Y$88+$Y$202+$Y$285</f>
        <v>14.1825002868351</v>
      </c>
      <c r="Z87" s="42"/>
      <c r="AA87" s="91">
        <f>$AA$88+$AA$202+$AA$285</f>
        <v>8.178343</v>
      </c>
      <c r="AT87" s="6" t="s">
        <v>64</v>
      </c>
      <c r="AU87" s="6" t="s">
        <v>117</v>
      </c>
      <c r="BK87" s="92">
        <f>$BK$88+$BK$202+$BK$285</f>
        <v>0</v>
      </c>
    </row>
    <row r="88" spans="2:63" s="93" customFormat="1" ht="37.5" customHeight="1">
      <c r="B88" s="94"/>
      <c r="D88" s="95" t="s">
        <v>118</v>
      </c>
      <c r="N88" s="195">
        <f>$BK$88</f>
        <v>0</v>
      </c>
      <c r="O88" s="196"/>
      <c r="P88" s="196"/>
      <c r="Q88" s="196"/>
      <c r="S88" s="94"/>
      <c r="T88" s="97"/>
      <c r="W88" s="98">
        <f>$W$89+$W$93+$W$160+$W$181+$W$193</f>
        <v>0</v>
      </c>
      <c r="Y88" s="98">
        <f>$Y$89+$Y$93+$Y$160+$Y$181+$Y$193</f>
        <v>13.53977202047</v>
      </c>
      <c r="AA88" s="99">
        <f>$AA$89+$AA$93+$AA$160+$AA$181+$AA$193</f>
        <v>8.034409</v>
      </c>
      <c r="AR88" s="96" t="s">
        <v>8</v>
      </c>
      <c r="AT88" s="96" t="s">
        <v>64</v>
      </c>
      <c r="AU88" s="96" t="s">
        <v>65</v>
      </c>
      <c r="AY88" s="96" t="s">
        <v>149</v>
      </c>
      <c r="BK88" s="100">
        <f>$BK$89+$BK$93+$BK$160+$BK$181+$BK$193</f>
        <v>0</v>
      </c>
    </row>
    <row r="89" spans="2:63" s="93" customFormat="1" ht="21" customHeight="1">
      <c r="B89" s="94"/>
      <c r="D89" s="101" t="s">
        <v>119</v>
      </c>
      <c r="N89" s="197">
        <f>$BK$89</f>
        <v>0</v>
      </c>
      <c r="O89" s="196"/>
      <c r="P89" s="196"/>
      <c r="Q89" s="196"/>
      <c r="S89" s="94"/>
      <c r="T89" s="97"/>
      <c r="W89" s="98">
        <f>SUM($W$90:$W$92)</f>
        <v>0</v>
      </c>
      <c r="Y89" s="98">
        <f>SUM($Y$90:$Y$92)</f>
        <v>0.27052512165000003</v>
      </c>
      <c r="AA89" s="99">
        <f>SUM($AA$90:$AA$92)</f>
        <v>0</v>
      </c>
      <c r="AR89" s="96" t="s">
        <v>8</v>
      </c>
      <c r="AT89" s="96" t="s">
        <v>64</v>
      </c>
      <c r="AU89" s="96" t="s">
        <v>8</v>
      </c>
      <c r="AY89" s="96" t="s">
        <v>149</v>
      </c>
      <c r="BK89" s="100">
        <f>SUM($BK$90:$BK$92)</f>
        <v>0</v>
      </c>
    </row>
    <row r="90" spans="2:63" s="6" customFormat="1" ht="27" customHeight="1">
      <c r="B90" s="20"/>
      <c r="C90" s="102" t="s">
        <v>8</v>
      </c>
      <c r="D90" s="102" t="s">
        <v>150</v>
      </c>
      <c r="E90" s="103" t="s">
        <v>151</v>
      </c>
      <c r="F90" s="180" t="s">
        <v>152</v>
      </c>
      <c r="G90" s="181"/>
      <c r="H90" s="181"/>
      <c r="I90" s="181"/>
      <c r="J90" s="105" t="s">
        <v>153</v>
      </c>
      <c r="K90" s="106">
        <v>10.71</v>
      </c>
      <c r="L90" s="182"/>
      <c r="M90" s="181"/>
      <c r="N90" s="183">
        <f>ROUND($L$90*$K$90,0)</f>
        <v>0</v>
      </c>
      <c r="O90" s="181"/>
      <c r="P90" s="181"/>
      <c r="Q90" s="181"/>
      <c r="R90" s="104" t="s">
        <v>154</v>
      </c>
      <c r="S90" s="20"/>
      <c r="T90" s="107"/>
      <c r="U90" s="108" t="s">
        <v>35</v>
      </c>
      <c r="X90" s="109">
        <v>0.025259115</v>
      </c>
      <c r="Y90" s="109">
        <f>$X$90*$K$90</f>
        <v>0.27052512165000003</v>
      </c>
      <c r="Z90" s="109">
        <v>0</v>
      </c>
      <c r="AA90" s="110">
        <f>$Z$90*$K$90</f>
        <v>0</v>
      </c>
      <c r="AR90" s="71" t="s">
        <v>80</v>
      </c>
      <c r="AT90" s="71" t="s">
        <v>150</v>
      </c>
      <c r="AU90" s="71" t="s">
        <v>74</v>
      </c>
      <c r="AY90" s="6" t="s">
        <v>149</v>
      </c>
      <c r="BE90" s="111">
        <f>IF($U$90="základní",$N$90,0)</f>
        <v>0</v>
      </c>
      <c r="BF90" s="111">
        <f>IF($U$90="snížená",$N$90,0)</f>
        <v>0</v>
      </c>
      <c r="BG90" s="111">
        <f>IF($U$90="zákl. přenesená",$N$90,0)</f>
        <v>0</v>
      </c>
      <c r="BH90" s="111">
        <f>IF($U$90="sníž. přenesená",$N$90,0)</f>
        <v>0</v>
      </c>
      <c r="BI90" s="111">
        <f>IF($U$90="nulová",$N$90,0)</f>
        <v>0</v>
      </c>
      <c r="BJ90" s="71" t="s">
        <v>8</v>
      </c>
      <c r="BK90" s="111">
        <f>ROUND($L$90*$K$90,0)</f>
        <v>0</v>
      </c>
    </row>
    <row r="91" spans="2:51" s="6" customFormat="1" ht="15.75" customHeight="1">
      <c r="B91" s="112"/>
      <c r="E91" s="113"/>
      <c r="F91" s="184" t="s">
        <v>627</v>
      </c>
      <c r="G91" s="185"/>
      <c r="H91" s="185"/>
      <c r="I91" s="185"/>
      <c r="K91" s="115">
        <v>10.71</v>
      </c>
      <c r="S91" s="112"/>
      <c r="T91" s="116"/>
      <c r="AA91" s="117"/>
      <c r="AT91" s="114" t="s">
        <v>156</v>
      </c>
      <c r="AU91" s="114" t="s">
        <v>74</v>
      </c>
      <c r="AV91" s="114" t="s">
        <v>74</v>
      </c>
      <c r="AW91" s="114" t="s">
        <v>117</v>
      </c>
      <c r="AX91" s="114" t="s">
        <v>65</v>
      </c>
      <c r="AY91" s="114" t="s">
        <v>149</v>
      </c>
    </row>
    <row r="92" spans="2:51" s="6" customFormat="1" ht="15.75" customHeight="1">
      <c r="B92" s="118"/>
      <c r="E92" s="119"/>
      <c r="F92" s="186" t="s">
        <v>157</v>
      </c>
      <c r="G92" s="187"/>
      <c r="H92" s="187"/>
      <c r="I92" s="187"/>
      <c r="K92" s="120">
        <v>10.71</v>
      </c>
      <c r="S92" s="118"/>
      <c r="T92" s="121"/>
      <c r="AA92" s="122"/>
      <c r="AT92" s="119" t="s">
        <v>156</v>
      </c>
      <c r="AU92" s="119" t="s">
        <v>74</v>
      </c>
      <c r="AV92" s="119" t="s">
        <v>77</v>
      </c>
      <c r="AW92" s="119" t="s">
        <v>117</v>
      </c>
      <c r="AX92" s="119" t="s">
        <v>8</v>
      </c>
      <c r="AY92" s="119" t="s">
        <v>149</v>
      </c>
    </row>
    <row r="93" spans="2:63" s="93" customFormat="1" ht="30.75" customHeight="1">
      <c r="B93" s="94"/>
      <c r="D93" s="101" t="s">
        <v>120</v>
      </c>
      <c r="N93" s="197">
        <f>$BK$93</f>
        <v>0</v>
      </c>
      <c r="O93" s="196"/>
      <c r="P93" s="196"/>
      <c r="Q93" s="196"/>
      <c r="S93" s="94"/>
      <c r="T93" s="97"/>
      <c r="W93" s="98">
        <f>SUM($W$94:$W$159)</f>
        <v>0</v>
      </c>
      <c r="Y93" s="98">
        <f>SUM($Y$94:$Y$159)</f>
        <v>13.255015868820001</v>
      </c>
      <c r="AA93" s="99">
        <f>SUM($AA$94:$AA$159)</f>
        <v>3.831381</v>
      </c>
      <c r="AR93" s="96" t="s">
        <v>8</v>
      </c>
      <c r="AT93" s="96" t="s">
        <v>64</v>
      </c>
      <c r="AU93" s="96" t="s">
        <v>8</v>
      </c>
      <c r="AY93" s="96" t="s">
        <v>149</v>
      </c>
      <c r="BK93" s="100">
        <f>SUM($BK$94:$BK$159)</f>
        <v>0</v>
      </c>
    </row>
    <row r="94" spans="2:63" s="6" customFormat="1" ht="27" customHeight="1">
      <c r="B94" s="20"/>
      <c r="C94" s="102" t="s">
        <v>74</v>
      </c>
      <c r="D94" s="102" t="s">
        <v>150</v>
      </c>
      <c r="E94" s="103" t="s">
        <v>158</v>
      </c>
      <c r="F94" s="180" t="s">
        <v>159</v>
      </c>
      <c r="G94" s="181"/>
      <c r="H94" s="181"/>
      <c r="I94" s="181"/>
      <c r="J94" s="105" t="s">
        <v>153</v>
      </c>
      <c r="K94" s="106">
        <v>11.622</v>
      </c>
      <c r="L94" s="182"/>
      <c r="M94" s="181"/>
      <c r="N94" s="183">
        <f>ROUND($L$94*$K$94,0)</f>
        <v>0</v>
      </c>
      <c r="O94" s="181"/>
      <c r="P94" s="181"/>
      <c r="Q94" s="181"/>
      <c r="R94" s="104" t="s">
        <v>154</v>
      </c>
      <c r="S94" s="20"/>
      <c r="T94" s="107"/>
      <c r="U94" s="108" t="s">
        <v>35</v>
      </c>
      <c r="X94" s="109">
        <v>0.03358</v>
      </c>
      <c r="Y94" s="109">
        <f>$X$94*$K$94</f>
        <v>0.39026676</v>
      </c>
      <c r="Z94" s="109">
        <v>0</v>
      </c>
      <c r="AA94" s="110">
        <f>$Z$94*$K$94</f>
        <v>0</v>
      </c>
      <c r="AR94" s="71" t="s">
        <v>80</v>
      </c>
      <c r="AT94" s="71" t="s">
        <v>150</v>
      </c>
      <c r="AU94" s="71" t="s">
        <v>74</v>
      </c>
      <c r="AY94" s="6" t="s">
        <v>149</v>
      </c>
      <c r="BE94" s="111">
        <f>IF($U$94="základní",$N$94,0)</f>
        <v>0</v>
      </c>
      <c r="BF94" s="111">
        <f>IF($U$94="snížená",$N$94,0)</f>
        <v>0</v>
      </c>
      <c r="BG94" s="111">
        <f>IF($U$94="zákl. přenesená",$N$94,0)</f>
        <v>0</v>
      </c>
      <c r="BH94" s="111">
        <f>IF($U$94="sníž. přenesená",$N$94,0)</f>
        <v>0</v>
      </c>
      <c r="BI94" s="111">
        <f>IF($U$94="nulová",$N$94,0)</f>
        <v>0</v>
      </c>
      <c r="BJ94" s="71" t="s">
        <v>8</v>
      </c>
      <c r="BK94" s="111">
        <f>ROUND($L$94*$K$94,0)</f>
        <v>0</v>
      </c>
    </row>
    <row r="95" spans="2:51" s="6" customFormat="1" ht="15.75" customHeight="1">
      <c r="B95" s="112"/>
      <c r="E95" s="113"/>
      <c r="F95" s="184" t="s">
        <v>628</v>
      </c>
      <c r="G95" s="185"/>
      <c r="H95" s="185"/>
      <c r="I95" s="185"/>
      <c r="K95" s="115">
        <v>11.1</v>
      </c>
      <c r="S95" s="112"/>
      <c r="T95" s="116"/>
      <c r="AA95" s="117"/>
      <c r="AT95" s="114" t="s">
        <v>156</v>
      </c>
      <c r="AU95" s="114" t="s">
        <v>74</v>
      </c>
      <c r="AV95" s="114" t="s">
        <v>74</v>
      </c>
      <c r="AW95" s="114" t="s">
        <v>117</v>
      </c>
      <c r="AX95" s="114" t="s">
        <v>65</v>
      </c>
      <c r="AY95" s="114" t="s">
        <v>149</v>
      </c>
    </row>
    <row r="96" spans="2:51" s="6" customFormat="1" ht="15.75" customHeight="1">
      <c r="B96" s="112"/>
      <c r="E96" s="114"/>
      <c r="F96" s="184" t="s">
        <v>629</v>
      </c>
      <c r="G96" s="185"/>
      <c r="H96" s="185"/>
      <c r="I96" s="185"/>
      <c r="K96" s="115">
        <v>0</v>
      </c>
      <c r="S96" s="112"/>
      <c r="T96" s="116"/>
      <c r="AA96" s="117"/>
      <c r="AT96" s="114" t="s">
        <v>156</v>
      </c>
      <c r="AU96" s="114" t="s">
        <v>74</v>
      </c>
      <c r="AV96" s="114" t="s">
        <v>74</v>
      </c>
      <c r="AW96" s="114" t="s">
        <v>117</v>
      </c>
      <c r="AX96" s="114" t="s">
        <v>65</v>
      </c>
      <c r="AY96" s="114" t="s">
        <v>149</v>
      </c>
    </row>
    <row r="97" spans="2:51" s="6" customFormat="1" ht="15.75" customHeight="1">
      <c r="B97" s="112"/>
      <c r="E97" s="114"/>
      <c r="F97" s="184" t="s">
        <v>630</v>
      </c>
      <c r="G97" s="185"/>
      <c r="H97" s="185"/>
      <c r="I97" s="185"/>
      <c r="K97" s="115">
        <v>0.522</v>
      </c>
      <c r="S97" s="112"/>
      <c r="T97" s="116"/>
      <c r="AA97" s="117"/>
      <c r="AT97" s="114" t="s">
        <v>156</v>
      </c>
      <c r="AU97" s="114" t="s">
        <v>74</v>
      </c>
      <c r="AV97" s="114" t="s">
        <v>74</v>
      </c>
      <c r="AW97" s="114" t="s">
        <v>117</v>
      </c>
      <c r="AX97" s="114" t="s">
        <v>65</v>
      </c>
      <c r="AY97" s="114" t="s">
        <v>149</v>
      </c>
    </row>
    <row r="98" spans="2:51" s="6" customFormat="1" ht="15.75" customHeight="1">
      <c r="B98" s="118"/>
      <c r="E98" s="119" t="s">
        <v>88</v>
      </c>
      <c r="F98" s="186" t="s">
        <v>157</v>
      </c>
      <c r="G98" s="187"/>
      <c r="H98" s="187"/>
      <c r="I98" s="187"/>
      <c r="K98" s="120">
        <v>11.622</v>
      </c>
      <c r="S98" s="118"/>
      <c r="T98" s="121"/>
      <c r="AA98" s="122"/>
      <c r="AT98" s="119" t="s">
        <v>156</v>
      </c>
      <c r="AU98" s="119" t="s">
        <v>74</v>
      </c>
      <c r="AV98" s="119" t="s">
        <v>77</v>
      </c>
      <c r="AW98" s="119" t="s">
        <v>117</v>
      </c>
      <c r="AX98" s="119" t="s">
        <v>8</v>
      </c>
      <c r="AY98" s="119" t="s">
        <v>149</v>
      </c>
    </row>
    <row r="99" spans="2:63" s="6" customFormat="1" ht="27" customHeight="1">
      <c r="B99" s="20"/>
      <c r="C99" s="102" t="s">
        <v>77</v>
      </c>
      <c r="D99" s="102" t="s">
        <v>150</v>
      </c>
      <c r="E99" s="103" t="s">
        <v>162</v>
      </c>
      <c r="F99" s="180" t="s">
        <v>163</v>
      </c>
      <c r="G99" s="181"/>
      <c r="H99" s="181"/>
      <c r="I99" s="181"/>
      <c r="J99" s="105" t="s">
        <v>153</v>
      </c>
      <c r="K99" s="106">
        <v>16.039</v>
      </c>
      <c r="L99" s="182"/>
      <c r="M99" s="181"/>
      <c r="N99" s="183">
        <f>ROUND($L$99*$K$99,0)</f>
        <v>0</v>
      </c>
      <c r="O99" s="181"/>
      <c r="P99" s="181"/>
      <c r="Q99" s="181"/>
      <c r="R99" s="104" t="s">
        <v>154</v>
      </c>
      <c r="S99" s="20"/>
      <c r="T99" s="107"/>
      <c r="U99" s="108" t="s">
        <v>35</v>
      </c>
      <c r="X99" s="109">
        <v>0.0002468</v>
      </c>
      <c r="Y99" s="109">
        <f>$X$99*$K$99</f>
        <v>0.0039584252</v>
      </c>
      <c r="Z99" s="109">
        <v>0</v>
      </c>
      <c r="AA99" s="110">
        <f>$Z$99*$K$99</f>
        <v>0</v>
      </c>
      <c r="AR99" s="71" t="s">
        <v>80</v>
      </c>
      <c r="AT99" s="71" t="s">
        <v>150</v>
      </c>
      <c r="AU99" s="71" t="s">
        <v>74</v>
      </c>
      <c r="AY99" s="6" t="s">
        <v>149</v>
      </c>
      <c r="BE99" s="111">
        <f>IF($U$99="základní",$N$99,0)</f>
        <v>0</v>
      </c>
      <c r="BF99" s="111">
        <f>IF($U$99="snížená",$N$99,0)</f>
        <v>0</v>
      </c>
      <c r="BG99" s="111">
        <f>IF($U$99="zákl. přenesená",$N$99,0)</f>
        <v>0</v>
      </c>
      <c r="BH99" s="111">
        <f>IF($U$99="sníž. přenesená",$N$99,0)</f>
        <v>0</v>
      </c>
      <c r="BI99" s="111">
        <f>IF($U$99="nulová",$N$99,0)</f>
        <v>0</v>
      </c>
      <c r="BJ99" s="71" t="s">
        <v>8</v>
      </c>
      <c r="BK99" s="111">
        <f>ROUND($L$99*$K$99,0)</f>
        <v>0</v>
      </c>
    </row>
    <row r="100" spans="2:51" s="6" customFormat="1" ht="15.75" customHeight="1">
      <c r="B100" s="112"/>
      <c r="E100" s="113"/>
      <c r="F100" s="184" t="s">
        <v>631</v>
      </c>
      <c r="G100" s="185"/>
      <c r="H100" s="185"/>
      <c r="I100" s="185"/>
      <c r="K100" s="115">
        <v>15.863</v>
      </c>
      <c r="S100" s="112"/>
      <c r="T100" s="116"/>
      <c r="AA100" s="117"/>
      <c r="AT100" s="114" t="s">
        <v>156</v>
      </c>
      <c r="AU100" s="114" t="s">
        <v>74</v>
      </c>
      <c r="AV100" s="114" t="s">
        <v>74</v>
      </c>
      <c r="AW100" s="114" t="s">
        <v>117</v>
      </c>
      <c r="AX100" s="114" t="s">
        <v>65</v>
      </c>
      <c r="AY100" s="114" t="s">
        <v>149</v>
      </c>
    </row>
    <row r="101" spans="2:51" s="6" customFormat="1" ht="15.75" customHeight="1">
      <c r="B101" s="112"/>
      <c r="E101" s="114"/>
      <c r="F101" s="184" t="s">
        <v>632</v>
      </c>
      <c r="G101" s="185"/>
      <c r="H101" s="185"/>
      <c r="I101" s="185"/>
      <c r="K101" s="115">
        <v>0</v>
      </c>
      <c r="S101" s="112"/>
      <c r="T101" s="116"/>
      <c r="AA101" s="117"/>
      <c r="AT101" s="114" t="s">
        <v>156</v>
      </c>
      <c r="AU101" s="114" t="s">
        <v>74</v>
      </c>
      <c r="AV101" s="114" t="s">
        <v>74</v>
      </c>
      <c r="AW101" s="114" t="s">
        <v>117</v>
      </c>
      <c r="AX101" s="114" t="s">
        <v>65</v>
      </c>
      <c r="AY101" s="114" t="s">
        <v>149</v>
      </c>
    </row>
    <row r="102" spans="2:51" s="6" customFormat="1" ht="15.75" customHeight="1">
      <c r="B102" s="112"/>
      <c r="E102" s="114"/>
      <c r="F102" s="184" t="s">
        <v>633</v>
      </c>
      <c r="G102" s="185"/>
      <c r="H102" s="185"/>
      <c r="I102" s="185"/>
      <c r="K102" s="115">
        <v>0.176</v>
      </c>
      <c r="S102" s="112"/>
      <c r="T102" s="116"/>
      <c r="AA102" s="117"/>
      <c r="AT102" s="114" t="s">
        <v>156</v>
      </c>
      <c r="AU102" s="114" t="s">
        <v>74</v>
      </c>
      <c r="AV102" s="114" t="s">
        <v>74</v>
      </c>
      <c r="AW102" s="114" t="s">
        <v>117</v>
      </c>
      <c r="AX102" s="114" t="s">
        <v>65</v>
      </c>
      <c r="AY102" s="114" t="s">
        <v>149</v>
      </c>
    </row>
    <row r="103" spans="2:51" s="6" customFormat="1" ht="15.75" customHeight="1">
      <c r="B103" s="118"/>
      <c r="E103" s="119"/>
      <c r="F103" s="186" t="s">
        <v>157</v>
      </c>
      <c r="G103" s="187"/>
      <c r="H103" s="187"/>
      <c r="I103" s="187"/>
      <c r="K103" s="120">
        <v>16.039</v>
      </c>
      <c r="S103" s="118"/>
      <c r="T103" s="121"/>
      <c r="AA103" s="122"/>
      <c r="AT103" s="119" t="s">
        <v>156</v>
      </c>
      <c r="AU103" s="119" t="s">
        <v>74</v>
      </c>
      <c r="AV103" s="119" t="s">
        <v>77</v>
      </c>
      <c r="AW103" s="119" t="s">
        <v>117</v>
      </c>
      <c r="AX103" s="119" t="s">
        <v>8</v>
      </c>
      <c r="AY103" s="119" t="s">
        <v>149</v>
      </c>
    </row>
    <row r="104" spans="2:63" s="6" customFormat="1" ht="27" customHeight="1">
      <c r="B104" s="20"/>
      <c r="C104" s="102" t="s">
        <v>80</v>
      </c>
      <c r="D104" s="102" t="s">
        <v>150</v>
      </c>
      <c r="E104" s="103" t="s">
        <v>166</v>
      </c>
      <c r="F104" s="180" t="s">
        <v>167</v>
      </c>
      <c r="G104" s="181"/>
      <c r="H104" s="181"/>
      <c r="I104" s="181"/>
      <c r="J104" s="105" t="s">
        <v>153</v>
      </c>
      <c r="K104" s="106">
        <v>31.073</v>
      </c>
      <c r="L104" s="182"/>
      <c r="M104" s="181"/>
      <c r="N104" s="183">
        <f>ROUND($L$104*$K$104,0)</f>
        <v>0</v>
      </c>
      <c r="O104" s="181"/>
      <c r="P104" s="181"/>
      <c r="Q104" s="181"/>
      <c r="R104" s="104"/>
      <c r="S104" s="20"/>
      <c r="T104" s="107"/>
      <c r="U104" s="108" t="s">
        <v>35</v>
      </c>
      <c r="X104" s="109">
        <v>0.0870625</v>
      </c>
      <c r="Y104" s="109">
        <f>$X$104*$K$104</f>
        <v>2.7052930625</v>
      </c>
      <c r="Z104" s="109">
        <v>0</v>
      </c>
      <c r="AA104" s="110">
        <f>$Z$104*$K$104</f>
        <v>0</v>
      </c>
      <c r="AR104" s="71" t="s">
        <v>80</v>
      </c>
      <c r="AT104" s="71" t="s">
        <v>150</v>
      </c>
      <c r="AU104" s="71" t="s">
        <v>74</v>
      </c>
      <c r="AY104" s="6" t="s">
        <v>149</v>
      </c>
      <c r="BE104" s="111">
        <f>IF($U$104="základní",$N$104,0)</f>
        <v>0</v>
      </c>
      <c r="BF104" s="111">
        <f>IF($U$104="snížená",$N$104,0)</f>
        <v>0</v>
      </c>
      <c r="BG104" s="111">
        <f>IF($U$104="zákl. přenesená",$N$104,0)</f>
        <v>0</v>
      </c>
      <c r="BH104" s="111">
        <f>IF($U$104="sníž. přenesená",$N$104,0)</f>
        <v>0</v>
      </c>
      <c r="BI104" s="111">
        <f>IF($U$104="nulová",$N$104,0)</f>
        <v>0</v>
      </c>
      <c r="BJ104" s="71" t="s">
        <v>8</v>
      </c>
      <c r="BK104" s="111">
        <f>ROUND($L$104*$K$104,0)</f>
        <v>0</v>
      </c>
    </row>
    <row r="105" spans="2:51" s="6" customFormat="1" ht="15.75" customHeight="1">
      <c r="B105" s="112"/>
      <c r="E105" s="113"/>
      <c r="F105" s="184" t="s">
        <v>98</v>
      </c>
      <c r="G105" s="185"/>
      <c r="H105" s="185"/>
      <c r="I105" s="185"/>
      <c r="K105" s="115">
        <v>31.073</v>
      </c>
      <c r="S105" s="112"/>
      <c r="T105" s="116"/>
      <c r="AA105" s="117"/>
      <c r="AT105" s="114" t="s">
        <v>156</v>
      </c>
      <c r="AU105" s="114" t="s">
        <v>74</v>
      </c>
      <c r="AV105" s="114" t="s">
        <v>74</v>
      </c>
      <c r="AW105" s="114" t="s">
        <v>117</v>
      </c>
      <c r="AX105" s="114" t="s">
        <v>8</v>
      </c>
      <c r="AY105" s="114" t="s">
        <v>149</v>
      </c>
    </row>
    <row r="106" spans="2:63" s="6" customFormat="1" ht="27" customHeight="1">
      <c r="B106" s="20"/>
      <c r="C106" s="102" t="s">
        <v>168</v>
      </c>
      <c r="D106" s="102" t="s">
        <v>150</v>
      </c>
      <c r="E106" s="103" t="s">
        <v>169</v>
      </c>
      <c r="F106" s="180" t="s">
        <v>170</v>
      </c>
      <c r="G106" s="181"/>
      <c r="H106" s="181"/>
      <c r="I106" s="181"/>
      <c r="J106" s="105" t="s">
        <v>153</v>
      </c>
      <c r="K106" s="106">
        <v>26.565</v>
      </c>
      <c r="L106" s="182"/>
      <c r="M106" s="181"/>
      <c r="N106" s="183">
        <f>ROUND($L$106*$K$106,0)</f>
        <v>0</v>
      </c>
      <c r="O106" s="181"/>
      <c r="P106" s="181"/>
      <c r="Q106" s="181"/>
      <c r="R106" s="104"/>
      <c r="S106" s="20"/>
      <c r="T106" s="107"/>
      <c r="U106" s="108" t="s">
        <v>35</v>
      </c>
      <c r="X106" s="109">
        <v>0.0870625</v>
      </c>
      <c r="Y106" s="109">
        <f>$X$106*$K$106</f>
        <v>2.3128153125</v>
      </c>
      <c r="Z106" s="109">
        <v>0</v>
      </c>
      <c r="AA106" s="110">
        <f>$Z$106*$K$106</f>
        <v>0</v>
      </c>
      <c r="AR106" s="71" t="s">
        <v>80</v>
      </c>
      <c r="AT106" s="71" t="s">
        <v>150</v>
      </c>
      <c r="AU106" s="71" t="s">
        <v>74</v>
      </c>
      <c r="AY106" s="6" t="s">
        <v>149</v>
      </c>
      <c r="BE106" s="111">
        <f>IF($U$106="základní",$N$106,0)</f>
        <v>0</v>
      </c>
      <c r="BF106" s="111">
        <f>IF($U$106="snížená",$N$106,0)</f>
        <v>0</v>
      </c>
      <c r="BG106" s="111">
        <f>IF($U$106="zákl. přenesená",$N$106,0)</f>
        <v>0</v>
      </c>
      <c r="BH106" s="111">
        <f>IF($U$106="sníž. přenesená",$N$106,0)</f>
        <v>0</v>
      </c>
      <c r="BI106" s="111">
        <f>IF($U$106="nulová",$N$106,0)</f>
        <v>0</v>
      </c>
      <c r="BJ106" s="71" t="s">
        <v>8</v>
      </c>
      <c r="BK106" s="111">
        <f>ROUND($L$106*$K$106,0)</f>
        <v>0</v>
      </c>
    </row>
    <row r="107" spans="2:51" s="6" customFormat="1" ht="15.75" customHeight="1">
      <c r="B107" s="112"/>
      <c r="E107" s="113"/>
      <c r="F107" s="184" t="s">
        <v>103</v>
      </c>
      <c r="G107" s="185"/>
      <c r="H107" s="185"/>
      <c r="I107" s="185"/>
      <c r="K107" s="115">
        <v>26.565</v>
      </c>
      <c r="S107" s="112"/>
      <c r="T107" s="116"/>
      <c r="AA107" s="117"/>
      <c r="AT107" s="114" t="s">
        <v>156</v>
      </c>
      <c r="AU107" s="114" t="s">
        <v>74</v>
      </c>
      <c r="AV107" s="114" t="s">
        <v>74</v>
      </c>
      <c r="AW107" s="114" t="s">
        <v>117</v>
      </c>
      <c r="AX107" s="114" t="s">
        <v>8</v>
      </c>
      <c r="AY107" s="114" t="s">
        <v>149</v>
      </c>
    </row>
    <row r="108" spans="2:63" s="6" customFormat="1" ht="27" customHeight="1">
      <c r="B108" s="20"/>
      <c r="C108" s="102" t="s">
        <v>171</v>
      </c>
      <c r="D108" s="102" t="s">
        <v>150</v>
      </c>
      <c r="E108" s="103" t="s">
        <v>172</v>
      </c>
      <c r="F108" s="180" t="s">
        <v>173</v>
      </c>
      <c r="G108" s="181"/>
      <c r="H108" s="181"/>
      <c r="I108" s="181"/>
      <c r="J108" s="105" t="s">
        <v>153</v>
      </c>
      <c r="K108" s="106">
        <v>47.82</v>
      </c>
      <c r="L108" s="182"/>
      <c r="M108" s="181"/>
      <c r="N108" s="183">
        <f>ROUND($L$108*$K$108,0)</f>
        <v>0</v>
      </c>
      <c r="O108" s="181"/>
      <c r="P108" s="181"/>
      <c r="Q108" s="181"/>
      <c r="R108" s="104"/>
      <c r="S108" s="20"/>
      <c r="T108" s="107"/>
      <c r="U108" s="108" t="s">
        <v>35</v>
      </c>
      <c r="X108" s="109">
        <v>0.0870625</v>
      </c>
      <c r="Y108" s="109">
        <f>$X$108*$K$108</f>
        <v>4.16332875</v>
      </c>
      <c r="Z108" s="109">
        <v>0</v>
      </c>
      <c r="AA108" s="110">
        <f>$Z$108*$K$108</f>
        <v>0</v>
      </c>
      <c r="AR108" s="71" t="s">
        <v>80</v>
      </c>
      <c r="AT108" s="71" t="s">
        <v>150</v>
      </c>
      <c r="AU108" s="71" t="s">
        <v>74</v>
      </c>
      <c r="AY108" s="6" t="s">
        <v>149</v>
      </c>
      <c r="BE108" s="111">
        <f>IF($U$108="základní",$N$108,0)</f>
        <v>0</v>
      </c>
      <c r="BF108" s="111">
        <f>IF($U$108="snížená",$N$108,0)</f>
        <v>0</v>
      </c>
      <c r="BG108" s="111">
        <f>IF($U$108="zákl. přenesená",$N$108,0)</f>
        <v>0</v>
      </c>
      <c r="BH108" s="111">
        <f>IF($U$108="sníž. přenesená",$N$108,0)</f>
        <v>0</v>
      </c>
      <c r="BI108" s="111">
        <f>IF($U$108="nulová",$N$108,0)</f>
        <v>0</v>
      </c>
      <c r="BJ108" s="71" t="s">
        <v>8</v>
      </c>
      <c r="BK108" s="111">
        <f>ROUND($L$108*$K$108,0)</f>
        <v>0</v>
      </c>
    </row>
    <row r="109" spans="2:51" s="6" customFormat="1" ht="15.75" customHeight="1">
      <c r="B109" s="112"/>
      <c r="E109" s="113"/>
      <c r="F109" s="184" t="s">
        <v>106</v>
      </c>
      <c r="G109" s="185"/>
      <c r="H109" s="185"/>
      <c r="I109" s="185"/>
      <c r="K109" s="115">
        <v>47.82</v>
      </c>
      <c r="S109" s="112"/>
      <c r="T109" s="116"/>
      <c r="AA109" s="117"/>
      <c r="AT109" s="114" t="s">
        <v>156</v>
      </c>
      <c r="AU109" s="114" t="s">
        <v>74</v>
      </c>
      <c r="AV109" s="114" t="s">
        <v>74</v>
      </c>
      <c r="AW109" s="114" t="s">
        <v>117</v>
      </c>
      <c r="AX109" s="114" t="s">
        <v>8</v>
      </c>
      <c r="AY109" s="114" t="s">
        <v>149</v>
      </c>
    </row>
    <row r="110" spans="2:63" s="6" customFormat="1" ht="27" customHeight="1">
      <c r="B110" s="20"/>
      <c r="C110" s="102" t="s">
        <v>174</v>
      </c>
      <c r="D110" s="102" t="s">
        <v>150</v>
      </c>
      <c r="E110" s="103" t="s">
        <v>175</v>
      </c>
      <c r="F110" s="180" t="s">
        <v>176</v>
      </c>
      <c r="G110" s="181"/>
      <c r="H110" s="181"/>
      <c r="I110" s="181"/>
      <c r="J110" s="105" t="s">
        <v>153</v>
      </c>
      <c r="K110" s="106">
        <v>28.223</v>
      </c>
      <c r="L110" s="182"/>
      <c r="M110" s="181"/>
      <c r="N110" s="183">
        <f>ROUND($L$110*$K$110,0)</f>
        <v>0</v>
      </c>
      <c r="O110" s="181"/>
      <c r="P110" s="181"/>
      <c r="Q110" s="181"/>
      <c r="R110" s="104"/>
      <c r="S110" s="20"/>
      <c r="T110" s="107"/>
      <c r="U110" s="108" t="s">
        <v>35</v>
      </c>
      <c r="X110" s="109">
        <v>0.0870625</v>
      </c>
      <c r="Y110" s="109">
        <f>$X$110*$K$110</f>
        <v>2.4571649375</v>
      </c>
      <c r="Z110" s="109">
        <v>0</v>
      </c>
      <c r="AA110" s="110">
        <f>$Z$110*$K$110</f>
        <v>0</v>
      </c>
      <c r="AR110" s="71" t="s">
        <v>80</v>
      </c>
      <c r="AT110" s="71" t="s">
        <v>150</v>
      </c>
      <c r="AU110" s="71" t="s">
        <v>74</v>
      </c>
      <c r="AY110" s="6" t="s">
        <v>149</v>
      </c>
      <c r="BE110" s="111">
        <f>IF($U$110="základní",$N$110,0)</f>
        <v>0</v>
      </c>
      <c r="BF110" s="111">
        <f>IF($U$110="snížená",$N$110,0)</f>
        <v>0</v>
      </c>
      <c r="BG110" s="111">
        <f>IF($U$110="zákl. přenesená",$N$110,0)</f>
        <v>0</v>
      </c>
      <c r="BH110" s="111">
        <f>IF($U$110="sníž. přenesená",$N$110,0)</f>
        <v>0</v>
      </c>
      <c r="BI110" s="111">
        <f>IF($U$110="nulová",$N$110,0)</f>
        <v>0</v>
      </c>
      <c r="BJ110" s="71" t="s">
        <v>8</v>
      </c>
      <c r="BK110" s="111">
        <f>ROUND($L$110*$K$110,0)</f>
        <v>0</v>
      </c>
    </row>
    <row r="111" spans="2:51" s="6" customFormat="1" ht="15.75" customHeight="1">
      <c r="B111" s="112"/>
      <c r="E111" s="113"/>
      <c r="F111" s="184" t="s">
        <v>110</v>
      </c>
      <c r="G111" s="185"/>
      <c r="H111" s="185"/>
      <c r="I111" s="185"/>
      <c r="K111" s="115">
        <v>28.223</v>
      </c>
      <c r="S111" s="112"/>
      <c r="T111" s="116"/>
      <c r="AA111" s="117"/>
      <c r="AT111" s="114" t="s">
        <v>156</v>
      </c>
      <c r="AU111" s="114" t="s">
        <v>74</v>
      </c>
      <c r="AV111" s="114" t="s">
        <v>74</v>
      </c>
      <c r="AW111" s="114" t="s">
        <v>117</v>
      </c>
      <c r="AX111" s="114" t="s">
        <v>8</v>
      </c>
      <c r="AY111" s="114" t="s">
        <v>149</v>
      </c>
    </row>
    <row r="112" spans="2:63" s="6" customFormat="1" ht="27" customHeight="1">
      <c r="B112" s="20"/>
      <c r="C112" s="102" t="s">
        <v>177</v>
      </c>
      <c r="D112" s="102" t="s">
        <v>150</v>
      </c>
      <c r="E112" s="103" t="s">
        <v>178</v>
      </c>
      <c r="F112" s="180" t="s">
        <v>179</v>
      </c>
      <c r="G112" s="181"/>
      <c r="H112" s="181"/>
      <c r="I112" s="181"/>
      <c r="J112" s="105" t="s">
        <v>153</v>
      </c>
      <c r="K112" s="106">
        <v>146.686</v>
      </c>
      <c r="L112" s="182"/>
      <c r="M112" s="181"/>
      <c r="N112" s="183">
        <f>ROUND($L$112*$K$112,0)</f>
        <v>0</v>
      </c>
      <c r="O112" s="181"/>
      <c r="P112" s="181"/>
      <c r="Q112" s="181"/>
      <c r="R112" s="104" t="s">
        <v>154</v>
      </c>
      <c r="S112" s="20"/>
      <c r="T112" s="107"/>
      <c r="U112" s="108" t="s">
        <v>35</v>
      </c>
      <c r="X112" s="109">
        <v>0.0006</v>
      </c>
      <c r="Y112" s="109">
        <f>$X$112*$K$112</f>
        <v>0.0880116</v>
      </c>
      <c r="Z112" s="109">
        <v>0</v>
      </c>
      <c r="AA112" s="110">
        <f>$Z$112*$K$112</f>
        <v>0</v>
      </c>
      <c r="AR112" s="71" t="s">
        <v>80</v>
      </c>
      <c r="AT112" s="71" t="s">
        <v>150</v>
      </c>
      <c r="AU112" s="71" t="s">
        <v>74</v>
      </c>
      <c r="AY112" s="6" t="s">
        <v>149</v>
      </c>
      <c r="BE112" s="111">
        <f>IF($U$112="základní",$N$112,0)</f>
        <v>0</v>
      </c>
      <c r="BF112" s="111">
        <f>IF($U$112="snížená",$N$112,0)</f>
        <v>0</v>
      </c>
      <c r="BG112" s="111">
        <f>IF($U$112="zákl. přenesená",$N$112,0)</f>
        <v>0</v>
      </c>
      <c r="BH112" s="111">
        <f>IF($U$112="sníž. přenesená",$N$112,0)</f>
        <v>0</v>
      </c>
      <c r="BI112" s="111">
        <f>IF($U$112="nulová",$N$112,0)</f>
        <v>0</v>
      </c>
      <c r="BJ112" s="71" t="s">
        <v>8</v>
      </c>
      <c r="BK112" s="111">
        <f>ROUND($L$112*$K$112,0)</f>
        <v>0</v>
      </c>
    </row>
    <row r="113" spans="2:51" s="6" customFormat="1" ht="15.75" customHeight="1">
      <c r="B113" s="112"/>
      <c r="E113" s="113"/>
      <c r="F113" s="184" t="s">
        <v>95</v>
      </c>
      <c r="G113" s="185"/>
      <c r="H113" s="185"/>
      <c r="I113" s="185"/>
      <c r="K113" s="115">
        <v>13.005</v>
      </c>
      <c r="S113" s="112"/>
      <c r="T113" s="116"/>
      <c r="AA113" s="117"/>
      <c r="AT113" s="114" t="s">
        <v>156</v>
      </c>
      <c r="AU113" s="114" t="s">
        <v>74</v>
      </c>
      <c r="AV113" s="114" t="s">
        <v>74</v>
      </c>
      <c r="AW113" s="114" t="s">
        <v>117</v>
      </c>
      <c r="AX113" s="114" t="s">
        <v>65</v>
      </c>
      <c r="AY113" s="114" t="s">
        <v>149</v>
      </c>
    </row>
    <row r="114" spans="2:51" s="6" customFormat="1" ht="15.75" customHeight="1">
      <c r="B114" s="112"/>
      <c r="E114" s="114"/>
      <c r="F114" s="184" t="s">
        <v>98</v>
      </c>
      <c r="G114" s="185"/>
      <c r="H114" s="185"/>
      <c r="I114" s="185"/>
      <c r="K114" s="115">
        <v>31.073</v>
      </c>
      <c r="S114" s="112"/>
      <c r="T114" s="116"/>
      <c r="AA114" s="117"/>
      <c r="AT114" s="114" t="s">
        <v>156</v>
      </c>
      <c r="AU114" s="114" t="s">
        <v>74</v>
      </c>
      <c r="AV114" s="114" t="s">
        <v>74</v>
      </c>
      <c r="AW114" s="114" t="s">
        <v>117</v>
      </c>
      <c r="AX114" s="114" t="s">
        <v>65</v>
      </c>
      <c r="AY114" s="114" t="s">
        <v>149</v>
      </c>
    </row>
    <row r="115" spans="2:51" s="6" customFormat="1" ht="15.75" customHeight="1">
      <c r="B115" s="112"/>
      <c r="E115" s="114"/>
      <c r="F115" s="184" t="s">
        <v>103</v>
      </c>
      <c r="G115" s="185"/>
      <c r="H115" s="185"/>
      <c r="I115" s="185"/>
      <c r="K115" s="115">
        <v>26.565</v>
      </c>
      <c r="S115" s="112"/>
      <c r="T115" s="116"/>
      <c r="AA115" s="117"/>
      <c r="AT115" s="114" t="s">
        <v>156</v>
      </c>
      <c r="AU115" s="114" t="s">
        <v>74</v>
      </c>
      <c r="AV115" s="114" t="s">
        <v>74</v>
      </c>
      <c r="AW115" s="114" t="s">
        <v>117</v>
      </c>
      <c r="AX115" s="114" t="s">
        <v>65</v>
      </c>
      <c r="AY115" s="114" t="s">
        <v>149</v>
      </c>
    </row>
    <row r="116" spans="2:51" s="6" customFormat="1" ht="15.75" customHeight="1">
      <c r="B116" s="112"/>
      <c r="E116" s="114"/>
      <c r="F116" s="184" t="s">
        <v>106</v>
      </c>
      <c r="G116" s="185"/>
      <c r="H116" s="185"/>
      <c r="I116" s="185"/>
      <c r="K116" s="115">
        <v>47.82</v>
      </c>
      <c r="S116" s="112"/>
      <c r="T116" s="116"/>
      <c r="AA116" s="117"/>
      <c r="AT116" s="114" t="s">
        <v>156</v>
      </c>
      <c r="AU116" s="114" t="s">
        <v>74</v>
      </c>
      <c r="AV116" s="114" t="s">
        <v>74</v>
      </c>
      <c r="AW116" s="114" t="s">
        <v>117</v>
      </c>
      <c r="AX116" s="114" t="s">
        <v>65</v>
      </c>
      <c r="AY116" s="114" t="s">
        <v>149</v>
      </c>
    </row>
    <row r="117" spans="2:51" s="6" customFormat="1" ht="15.75" customHeight="1">
      <c r="B117" s="112"/>
      <c r="E117" s="114"/>
      <c r="F117" s="184" t="s">
        <v>110</v>
      </c>
      <c r="G117" s="185"/>
      <c r="H117" s="185"/>
      <c r="I117" s="185"/>
      <c r="K117" s="115">
        <v>28.223</v>
      </c>
      <c r="S117" s="112"/>
      <c r="T117" s="116"/>
      <c r="AA117" s="117"/>
      <c r="AT117" s="114" t="s">
        <v>156</v>
      </c>
      <c r="AU117" s="114" t="s">
        <v>74</v>
      </c>
      <c r="AV117" s="114" t="s">
        <v>74</v>
      </c>
      <c r="AW117" s="114" t="s">
        <v>117</v>
      </c>
      <c r="AX117" s="114" t="s">
        <v>65</v>
      </c>
      <c r="AY117" s="114" t="s">
        <v>149</v>
      </c>
    </row>
    <row r="118" spans="2:51" s="6" customFormat="1" ht="15.75" customHeight="1">
      <c r="B118" s="118"/>
      <c r="E118" s="119"/>
      <c r="F118" s="186" t="s">
        <v>157</v>
      </c>
      <c r="G118" s="187"/>
      <c r="H118" s="187"/>
      <c r="I118" s="187"/>
      <c r="K118" s="120">
        <v>146.686</v>
      </c>
      <c r="S118" s="118"/>
      <c r="T118" s="121"/>
      <c r="AA118" s="122"/>
      <c r="AT118" s="119" t="s">
        <v>156</v>
      </c>
      <c r="AU118" s="119" t="s">
        <v>74</v>
      </c>
      <c r="AV118" s="119" t="s">
        <v>77</v>
      </c>
      <c r="AW118" s="119" t="s">
        <v>117</v>
      </c>
      <c r="AX118" s="119" t="s">
        <v>8</v>
      </c>
      <c r="AY118" s="119" t="s">
        <v>149</v>
      </c>
    </row>
    <row r="119" spans="2:63" s="6" customFormat="1" ht="27" customHeight="1">
      <c r="B119" s="20"/>
      <c r="C119" s="102" t="s">
        <v>180</v>
      </c>
      <c r="D119" s="102" t="s">
        <v>150</v>
      </c>
      <c r="E119" s="103" t="s">
        <v>181</v>
      </c>
      <c r="F119" s="180" t="s">
        <v>182</v>
      </c>
      <c r="G119" s="181"/>
      <c r="H119" s="181"/>
      <c r="I119" s="181"/>
      <c r="J119" s="105" t="s">
        <v>153</v>
      </c>
      <c r="K119" s="106">
        <v>15.147</v>
      </c>
      <c r="L119" s="182"/>
      <c r="M119" s="181"/>
      <c r="N119" s="183">
        <f>ROUND($L$119*$K$119,0)</f>
        <v>0</v>
      </c>
      <c r="O119" s="181"/>
      <c r="P119" s="181"/>
      <c r="Q119" s="181"/>
      <c r="R119" s="104"/>
      <c r="S119" s="20"/>
      <c r="T119" s="107"/>
      <c r="U119" s="108" t="s">
        <v>35</v>
      </c>
      <c r="X119" s="109">
        <v>0.0003</v>
      </c>
      <c r="Y119" s="109">
        <f>$X$119*$K$119</f>
        <v>0.0045441</v>
      </c>
      <c r="Z119" s="109">
        <v>0</v>
      </c>
      <c r="AA119" s="110">
        <f>$Z$119*$K$119</f>
        <v>0</v>
      </c>
      <c r="AR119" s="71" t="s">
        <v>80</v>
      </c>
      <c r="AT119" s="71" t="s">
        <v>150</v>
      </c>
      <c r="AU119" s="71" t="s">
        <v>74</v>
      </c>
      <c r="AY119" s="6" t="s">
        <v>149</v>
      </c>
      <c r="BE119" s="111">
        <f>IF($U$119="základní",$N$119,0)</f>
        <v>0</v>
      </c>
      <c r="BF119" s="111">
        <f>IF($U$119="snížená",$N$119,0)</f>
        <v>0</v>
      </c>
      <c r="BG119" s="111">
        <f>IF($U$119="zákl. přenesená",$N$119,0)</f>
        <v>0</v>
      </c>
      <c r="BH119" s="111">
        <f>IF($U$119="sníž. přenesená",$N$119,0)</f>
        <v>0</v>
      </c>
      <c r="BI119" s="111">
        <f>IF($U$119="nulová",$N$119,0)</f>
        <v>0</v>
      </c>
      <c r="BJ119" s="71" t="s">
        <v>8</v>
      </c>
      <c r="BK119" s="111">
        <f>ROUND($L$119*$K$119,0)</f>
        <v>0</v>
      </c>
    </row>
    <row r="120" spans="2:51" s="6" customFormat="1" ht="15.75" customHeight="1">
      <c r="B120" s="112"/>
      <c r="E120" s="113"/>
      <c r="F120" s="184" t="s">
        <v>84</v>
      </c>
      <c r="G120" s="185"/>
      <c r="H120" s="185"/>
      <c r="I120" s="185"/>
      <c r="K120" s="115">
        <v>15.147</v>
      </c>
      <c r="S120" s="112"/>
      <c r="T120" s="116"/>
      <c r="AA120" s="117"/>
      <c r="AT120" s="114" t="s">
        <v>156</v>
      </c>
      <c r="AU120" s="114" t="s">
        <v>74</v>
      </c>
      <c r="AV120" s="114" t="s">
        <v>74</v>
      </c>
      <c r="AW120" s="114" t="s">
        <v>117</v>
      </c>
      <c r="AX120" s="114" t="s">
        <v>8</v>
      </c>
      <c r="AY120" s="114" t="s">
        <v>149</v>
      </c>
    </row>
    <row r="121" spans="2:63" s="6" customFormat="1" ht="27" customHeight="1">
      <c r="B121" s="20"/>
      <c r="C121" s="102" t="s">
        <v>21</v>
      </c>
      <c r="D121" s="102" t="s">
        <v>150</v>
      </c>
      <c r="E121" s="103" t="s">
        <v>183</v>
      </c>
      <c r="F121" s="180" t="s">
        <v>184</v>
      </c>
      <c r="G121" s="181"/>
      <c r="H121" s="181"/>
      <c r="I121" s="181"/>
      <c r="J121" s="105" t="s">
        <v>153</v>
      </c>
      <c r="K121" s="106">
        <v>13.005</v>
      </c>
      <c r="L121" s="182"/>
      <c r="M121" s="181"/>
      <c r="N121" s="183">
        <f>ROUND($L$121*$K$121,0)</f>
        <v>0</v>
      </c>
      <c r="O121" s="181"/>
      <c r="P121" s="181"/>
      <c r="Q121" s="181"/>
      <c r="R121" s="104"/>
      <c r="S121" s="20"/>
      <c r="T121" s="107"/>
      <c r="U121" s="108" t="s">
        <v>35</v>
      </c>
      <c r="X121" s="109">
        <v>0.0425</v>
      </c>
      <c r="Y121" s="109">
        <f>$X$121*$K$121</f>
        <v>0.5527125</v>
      </c>
      <c r="Z121" s="109">
        <v>0</v>
      </c>
      <c r="AA121" s="110">
        <f>$Z$121*$K$121</f>
        <v>0</v>
      </c>
      <c r="AR121" s="71" t="s">
        <v>80</v>
      </c>
      <c r="AT121" s="71" t="s">
        <v>150</v>
      </c>
      <c r="AU121" s="71" t="s">
        <v>74</v>
      </c>
      <c r="AY121" s="6" t="s">
        <v>149</v>
      </c>
      <c r="BE121" s="111">
        <f>IF($U$121="základní",$N$121,0)</f>
        <v>0</v>
      </c>
      <c r="BF121" s="111">
        <f>IF($U$121="snížená",$N$121,0)</f>
        <v>0</v>
      </c>
      <c r="BG121" s="111">
        <f>IF($U$121="zákl. přenesená",$N$121,0)</f>
        <v>0</v>
      </c>
      <c r="BH121" s="111">
        <f>IF($U$121="sníž. přenesená",$N$121,0)</f>
        <v>0</v>
      </c>
      <c r="BI121" s="111">
        <f>IF($U$121="nulová",$N$121,0)</f>
        <v>0</v>
      </c>
      <c r="BJ121" s="71" t="s">
        <v>8</v>
      </c>
      <c r="BK121" s="111">
        <f>ROUND($L$121*$K$121,0)</f>
        <v>0</v>
      </c>
    </row>
    <row r="122" spans="2:51" s="6" customFormat="1" ht="15.75" customHeight="1">
      <c r="B122" s="112"/>
      <c r="E122" s="113"/>
      <c r="F122" s="184" t="s">
        <v>95</v>
      </c>
      <c r="G122" s="185"/>
      <c r="H122" s="185"/>
      <c r="I122" s="185"/>
      <c r="K122" s="115">
        <v>13.005</v>
      </c>
      <c r="S122" s="112"/>
      <c r="T122" s="116"/>
      <c r="AA122" s="117"/>
      <c r="AT122" s="114" t="s">
        <v>156</v>
      </c>
      <c r="AU122" s="114" t="s">
        <v>74</v>
      </c>
      <c r="AV122" s="114" t="s">
        <v>74</v>
      </c>
      <c r="AW122" s="114" t="s">
        <v>117</v>
      </c>
      <c r="AX122" s="114" t="s">
        <v>8</v>
      </c>
      <c r="AY122" s="114" t="s">
        <v>149</v>
      </c>
    </row>
    <row r="123" spans="2:63" s="6" customFormat="1" ht="27" customHeight="1">
      <c r="B123" s="20"/>
      <c r="C123" s="102" t="s">
        <v>185</v>
      </c>
      <c r="D123" s="102" t="s">
        <v>150</v>
      </c>
      <c r="E123" s="103" t="s">
        <v>186</v>
      </c>
      <c r="F123" s="180" t="s">
        <v>187</v>
      </c>
      <c r="G123" s="181"/>
      <c r="H123" s="181"/>
      <c r="I123" s="181"/>
      <c r="J123" s="105" t="s">
        <v>153</v>
      </c>
      <c r="K123" s="106">
        <v>18.744</v>
      </c>
      <c r="L123" s="182"/>
      <c r="M123" s="181"/>
      <c r="N123" s="183">
        <f>ROUND($L$123*$K$123,0)</f>
        <v>0</v>
      </c>
      <c r="O123" s="181"/>
      <c r="P123" s="181"/>
      <c r="Q123" s="181"/>
      <c r="R123" s="104" t="s">
        <v>154</v>
      </c>
      <c r="S123" s="20"/>
      <c r="T123" s="107"/>
      <c r="U123" s="108" t="s">
        <v>35</v>
      </c>
      <c r="X123" s="109">
        <v>0.00012648</v>
      </c>
      <c r="Y123" s="109">
        <f>$X$123*$K$123</f>
        <v>0.00237074112</v>
      </c>
      <c r="Z123" s="109">
        <v>0</v>
      </c>
      <c r="AA123" s="110">
        <f>$Z$123*$K$123</f>
        <v>0</v>
      </c>
      <c r="AR123" s="71" t="s">
        <v>80</v>
      </c>
      <c r="AT123" s="71" t="s">
        <v>150</v>
      </c>
      <c r="AU123" s="71" t="s">
        <v>74</v>
      </c>
      <c r="AY123" s="6" t="s">
        <v>149</v>
      </c>
      <c r="BE123" s="111">
        <f>IF($U$123="základní",$N$123,0)</f>
        <v>0</v>
      </c>
      <c r="BF123" s="111">
        <f>IF($U$123="snížená",$N$123,0)</f>
        <v>0</v>
      </c>
      <c r="BG123" s="111">
        <f>IF($U$123="zákl. přenesená",$N$123,0)</f>
        <v>0</v>
      </c>
      <c r="BH123" s="111">
        <f>IF($U$123="sníž. přenesená",$N$123,0)</f>
        <v>0</v>
      </c>
      <c r="BI123" s="111">
        <f>IF($U$123="nulová",$N$123,0)</f>
        <v>0</v>
      </c>
      <c r="BJ123" s="71" t="s">
        <v>8</v>
      </c>
      <c r="BK123" s="111">
        <f>ROUND($L$123*$K$123,0)</f>
        <v>0</v>
      </c>
    </row>
    <row r="124" spans="2:51" s="6" customFormat="1" ht="15.75" customHeight="1">
      <c r="B124" s="112"/>
      <c r="E124" s="113"/>
      <c r="F124" s="184" t="s">
        <v>634</v>
      </c>
      <c r="G124" s="185"/>
      <c r="H124" s="185"/>
      <c r="I124" s="185"/>
      <c r="K124" s="115">
        <v>14.52</v>
      </c>
      <c r="S124" s="112"/>
      <c r="T124" s="116"/>
      <c r="AA124" s="117"/>
      <c r="AT124" s="114" t="s">
        <v>156</v>
      </c>
      <c r="AU124" s="114" t="s">
        <v>74</v>
      </c>
      <c r="AV124" s="114" t="s">
        <v>74</v>
      </c>
      <c r="AW124" s="114" t="s">
        <v>117</v>
      </c>
      <c r="AX124" s="114" t="s">
        <v>65</v>
      </c>
      <c r="AY124" s="114" t="s">
        <v>149</v>
      </c>
    </row>
    <row r="125" spans="2:51" s="6" customFormat="1" ht="15.75" customHeight="1">
      <c r="B125" s="112"/>
      <c r="E125" s="114"/>
      <c r="F125" s="184" t="s">
        <v>635</v>
      </c>
      <c r="G125" s="185"/>
      <c r="H125" s="185"/>
      <c r="I125" s="185"/>
      <c r="K125" s="115">
        <v>4.048</v>
      </c>
      <c r="S125" s="112"/>
      <c r="T125" s="116"/>
      <c r="AA125" s="117"/>
      <c r="AT125" s="114" t="s">
        <v>156</v>
      </c>
      <c r="AU125" s="114" t="s">
        <v>74</v>
      </c>
      <c r="AV125" s="114" t="s">
        <v>74</v>
      </c>
      <c r="AW125" s="114" t="s">
        <v>117</v>
      </c>
      <c r="AX125" s="114" t="s">
        <v>65</v>
      </c>
      <c r="AY125" s="114" t="s">
        <v>149</v>
      </c>
    </row>
    <row r="126" spans="2:51" s="6" customFormat="1" ht="15.75" customHeight="1">
      <c r="B126" s="112"/>
      <c r="E126" s="114"/>
      <c r="F126" s="184" t="s">
        <v>633</v>
      </c>
      <c r="G126" s="185"/>
      <c r="H126" s="185"/>
      <c r="I126" s="185"/>
      <c r="K126" s="115">
        <v>0.176</v>
      </c>
      <c r="S126" s="112"/>
      <c r="T126" s="116"/>
      <c r="AA126" s="117"/>
      <c r="AT126" s="114" t="s">
        <v>156</v>
      </c>
      <c r="AU126" s="114" t="s">
        <v>74</v>
      </c>
      <c r="AV126" s="114" t="s">
        <v>74</v>
      </c>
      <c r="AW126" s="114" t="s">
        <v>117</v>
      </c>
      <c r="AX126" s="114" t="s">
        <v>65</v>
      </c>
      <c r="AY126" s="114" t="s">
        <v>149</v>
      </c>
    </row>
    <row r="127" spans="2:51" s="6" customFormat="1" ht="15.75" customHeight="1">
      <c r="B127" s="118"/>
      <c r="E127" s="119"/>
      <c r="F127" s="186" t="s">
        <v>157</v>
      </c>
      <c r="G127" s="187"/>
      <c r="H127" s="187"/>
      <c r="I127" s="187"/>
      <c r="K127" s="120">
        <v>18.744</v>
      </c>
      <c r="S127" s="118"/>
      <c r="T127" s="121"/>
      <c r="AA127" s="122"/>
      <c r="AT127" s="119" t="s">
        <v>156</v>
      </c>
      <c r="AU127" s="119" t="s">
        <v>74</v>
      </c>
      <c r="AV127" s="119" t="s">
        <v>77</v>
      </c>
      <c r="AW127" s="119" t="s">
        <v>117</v>
      </c>
      <c r="AX127" s="119" t="s">
        <v>8</v>
      </c>
      <c r="AY127" s="119" t="s">
        <v>149</v>
      </c>
    </row>
    <row r="128" spans="2:63" s="6" customFormat="1" ht="15.75" customHeight="1">
      <c r="B128" s="20"/>
      <c r="C128" s="102" t="s">
        <v>190</v>
      </c>
      <c r="D128" s="102" t="s">
        <v>150</v>
      </c>
      <c r="E128" s="103" t="s">
        <v>191</v>
      </c>
      <c r="F128" s="180" t="s">
        <v>192</v>
      </c>
      <c r="G128" s="181"/>
      <c r="H128" s="181"/>
      <c r="I128" s="181"/>
      <c r="J128" s="105" t="s">
        <v>153</v>
      </c>
      <c r="K128" s="106">
        <v>146.686</v>
      </c>
      <c r="L128" s="182"/>
      <c r="M128" s="181"/>
      <c r="N128" s="183">
        <f>ROUND($L$128*$K$128,0)</f>
        <v>0</v>
      </c>
      <c r="O128" s="181"/>
      <c r="P128" s="181"/>
      <c r="Q128" s="181"/>
      <c r="R128" s="104" t="s">
        <v>154</v>
      </c>
      <c r="S128" s="20"/>
      <c r="T128" s="107"/>
      <c r="U128" s="108" t="s">
        <v>35</v>
      </c>
      <c r="X128" s="109">
        <v>0</v>
      </c>
      <c r="Y128" s="109">
        <f>$X$128*$K$128</f>
        <v>0</v>
      </c>
      <c r="Z128" s="109">
        <v>0.024</v>
      </c>
      <c r="AA128" s="110">
        <f>$Z$128*$K$128</f>
        <v>3.520464</v>
      </c>
      <c r="AR128" s="71" t="s">
        <v>80</v>
      </c>
      <c r="AT128" s="71" t="s">
        <v>150</v>
      </c>
      <c r="AU128" s="71" t="s">
        <v>74</v>
      </c>
      <c r="AY128" s="6" t="s">
        <v>149</v>
      </c>
      <c r="BE128" s="111">
        <f>IF($U$128="základní",$N$128,0)</f>
        <v>0</v>
      </c>
      <c r="BF128" s="111">
        <f>IF($U$128="snížená",$N$128,0)</f>
        <v>0</v>
      </c>
      <c r="BG128" s="111">
        <f>IF($U$128="zákl. přenesená",$N$128,0)</f>
        <v>0</v>
      </c>
      <c r="BH128" s="111">
        <f>IF($U$128="sníž. přenesená",$N$128,0)</f>
        <v>0</v>
      </c>
      <c r="BI128" s="111">
        <f>IF($U$128="nulová",$N$128,0)</f>
        <v>0</v>
      </c>
      <c r="BJ128" s="71" t="s">
        <v>8</v>
      </c>
      <c r="BK128" s="111">
        <f>ROUND($L$128*$K$128,0)</f>
        <v>0</v>
      </c>
    </row>
    <row r="129" spans="2:51" s="6" customFormat="1" ht="15.75" customHeight="1">
      <c r="B129" s="112"/>
      <c r="E129" s="113"/>
      <c r="F129" s="184" t="s">
        <v>636</v>
      </c>
      <c r="G129" s="185"/>
      <c r="H129" s="185"/>
      <c r="I129" s="185"/>
      <c r="K129" s="115">
        <v>13.005</v>
      </c>
      <c r="S129" s="112"/>
      <c r="T129" s="116"/>
      <c r="AA129" s="117"/>
      <c r="AT129" s="114" t="s">
        <v>156</v>
      </c>
      <c r="AU129" s="114" t="s">
        <v>74</v>
      </c>
      <c r="AV129" s="114" t="s">
        <v>74</v>
      </c>
      <c r="AW129" s="114" t="s">
        <v>117</v>
      </c>
      <c r="AX129" s="114" t="s">
        <v>65</v>
      </c>
      <c r="AY129" s="114" t="s">
        <v>149</v>
      </c>
    </row>
    <row r="130" spans="2:51" s="6" customFormat="1" ht="15.75" customHeight="1">
      <c r="B130" s="118"/>
      <c r="E130" s="119" t="s">
        <v>95</v>
      </c>
      <c r="F130" s="186" t="s">
        <v>195</v>
      </c>
      <c r="G130" s="187"/>
      <c r="H130" s="187"/>
      <c r="I130" s="187"/>
      <c r="K130" s="120">
        <v>13.005</v>
      </c>
      <c r="S130" s="118"/>
      <c r="T130" s="121"/>
      <c r="AA130" s="122"/>
      <c r="AT130" s="119" t="s">
        <v>156</v>
      </c>
      <c r="AU130" s="119" t="s">
        <v>74</v>
      </c>
      <c r="AV130" s="119" t="s">
        <v>77</v>
      </c>
      <c r="AW130" s="119" t="s">
        <v>117</v>
      </c>
      <c r="AX130" s="119" t="s">
        <v>65</v>
      </c>
      <c r="AY130" s="119" t="s">
        <v>149</v>
      </c>
    </row>
    <row r="131" spans="2:51" s="6" customFormat="1" ht="15.75" customHeight="1">
      <c r="B131" s="112"/>
      <c r="E131" s="114"/>
      <c r="F131" s="184" t="s">
        <v>637</v>
      </c>
      <c r="G131" s="185"/>
      <c r="H131" s="185"/>
      <c r="I131" s="185"/>
      <c r="K131" s="115">
        <v>42.381</v>
      </c>
      <c r="S131" s="112"/>
      <c r="T131" s="116"/>
      <c r="AA131" s="117"/>
      <c r="AT131" s="114" t="s">
        <v>156</v>
      </c>
      <c r="AU131" s="114" t="s">
        <v>74</v>
      </c>
      <c r="AV131" s="114" t="s">
        <v>74</v>
      </c>
      <c r="AW131" s="114" t="s">
        <v>117</v>
      </c>
      <c r="AX131" s="114" t="s">
        <v>65</v>
      </c>
      <c r="AY131" s="114" t="s">
        <v>149</v>
      </c>
    </row>
    <row r="132" spans="2:51" s="6" customFormat="1" ht="15.75" customHeight="1">
      <c r="B132" s="112"/>
      <c r="E132" s="114"/>
      <c r="F132" s="184" t="s">
        <v>198</v>
      </c>
      <c r="G132" s="185"/>
      <c r="H132" s="185"/>
      <c r="I132" s="185"/>
      <c r="K132" s="115">
        <v>-7.26</v>
      </c>
      <c r="S132" s="112"/>
      <c r="T132" s="116"/>
      <c r="AA132" s="117"/>
      <c r="AT132" s="114" t="s">
        <v>156</v>
      </c>
      <c r="AU132" s="114" t="s">
        <v>74</v>
      </c>
      <c r="AV132" s="114" t="s">
        <v>74</v>
      </c>
      <c r="AW132" s="114" t="s">
        <v>117</v>
      </c>
      <c r="AX132" s="114" t="s">
        <v>65</v>
      </c>
      <c r="AY132" s="114" t="s">
        <v>149</v>
      </c>
    </row>
    <row r="133" spans="2:51" s="6" customFormat="1" ht="15.75" customHeight="1">
      <c r="B133" s="112"/>
      <c r="E133" s="114"/>
      <c r="F133" s="184" t="s">
        <v>638</v>
      </c>
      <c r="G133" s="185"/>
      <c r="H133" s="185"/>
      <c r="I133" s="185"/>
      <c r="K133" s="115">
        <v>-4.048</v>
      </c>
      <c r="S133" s="112"/>
      <c r="T133" s="116"/>
      <c r="AA133" s="117"/>
      <c r="AT133" s="114" t="s">
        <v>156</v>
      </c>
      <c r="AU133" s="114" t="s">
        <v>74</v>
      </c>
      <c r="AV133" s="114" t="s">
        <v>74</v>
      </c>
      <c r="AW133" s="114" t="s">
        <v>117</v>
      </c>
      <c r="AX133" s="114" t="s">
        <v>65</v>
      </c>
      <c r="AY133" s="114" t="s">
        <v>149</v>
      </c>
    </row>
    <row r="134" spans="2:51" s="6" customFormat="1" ht="15.75" customHeight="1">
      <c r="B134" s="118"/>
      <c r="E134" s="119" t="s">
        <v>98</v>
      </c>
      <c r="F134" s="186" t="s">
        <v>199</v>
      </c>
      <c r="G134" s="187"/>
      <c r="H134" s="187"/>
      <c r="I134" s="187"/>
      <c r="K134" s="120">
        <v>31.073</v>
      </c>
      <c r="S134" s="118"/>
      <c r="T134" s="121"/>
      <c r="AA134" s="122"/>
      <c r="AT134" s="119" t="s">
        <v>156</v>
      </c>
      <c r="AU134" s="119" t="s">
        <v>74</v>
      </c>
      <c r="AV134" s="119" t="s">
        <v>77</v>
      </c>
      <c r="AW134" s="119" t="s">
        <v>117</v>
      </c>
      <c r="AX134" s="119" t="s">
        <v>65</v>
      </c>
      <c r="AY134" s="119" t="s">
        <v>149</v>
      </c>
    </row>
    <row r="135" spans="2:51" s="6" customFormat="1" ht="15.75" customHeight="1">
      <c r="B135" s="112"/>
      <c r="E135" s="114"/>
      <c r="F135" s="184" t="s">
        <v>639</v>
      </c>
      <c r="G135" s="185"/>
      <c r="H135" s="185"/>
      <c r="I135" s="185"/>
      <c r="K135" s="115">
        <v>26.565</v>
      </c>
      <c r="S135" s="112"/>
      <c r="T135" s="116"/>
      <c r="AA135" s="117"/>
      <c r="AT135" s="114" t="s">
        <v>156</v>
      </c>
      <c r="AU135" s="114" t="s">
        <v>74</v>
      </c>
      <c r="AV135" s="114" t="s">
        <v>74</v>
      </c>
      <c r="AW135" s="114" t="s">
        <v>117</v>
      </c>
      <c r="AX135" s="114" t="s">
        <v>65</v>
      </c>
      <c r="AY135" s="114" t="s">
        <v>149</v>
      </c>
    </row>
    <row r="136" spans="2:51" s="6" customFormat="1" ht="15.75" customHeight="1">
      <c r="B136" s="118"/>
      <c r="E136" s="119" t="s">
        <v>103</v>
      </c>
      <c r="F136" s="186" t="s">
        <v>201</v>
      </c>
      <c r="G136" s="187"/>
      <c r="H136" s="187"/>
      <c r="I136" s="187"/>
      <c r="K136" s="120">
        <v>26.565</v>
      </c>
      <c r="S136" s="118"/>
      <c r="T136" s="121"/>
      <c r="AA136" s="122"/>
      <c r="AT136" s="119" t="s">
        <v>156</v>
      </c>
      <c r="AU136" s="119" t="s">
        <v>74</v>
      </c>
      <c r="AV136" s="119" t="s">
        <v>77</v>
      </c>
      <c r="AW136" s="119" t="s">
        <v>117</v>
      </c>
      <c r="AX136" s="119" t="s">
        <v>65</v>
      </c>
      <c r="AY136" s="119" t="s">
        <v>149</v>
      </c>
    </row>
    <row r="137" spans="2:51" s="6" customFormat="1" ht="15.75" customHeight="1">
      <c r="B137" s="112"/>
      <c r="E137" s="114"/>
      <c r="F137" s="184" t="s">
        <v>640</v>
      </c>
      <c r="G137" s="185"/>
      <c r="H137" s="185"/>
      <c r="I137" s="185"/>
      <c r="K137" s="115">
        <v>55.08</v>
      </c>
      <c r="S137" s="112"/>
      <c r="T137" s="116"/>
      <c r="AA137" s="117"/>
      <c r="AT137" s="114" t="s">
        <v>156</v>
      </c>
      <c r="AU137" s="114" t="s">
        <v>74</v>
      </c>
      <c r="AV137" s="114" t="s">
        <v>74</v>
      </c>
      <c r="AW137" s="114" t="s">
        <v>117</v>
      </c>
      <c r="AX137" s="114" t="s">
        <v>65</v>
      </c>
      <c r="AY137" s="114" t="s">
        <v>149</v>
      </c>
    </row>
    <row r="138" spans="2:51" s="6" customFormat="1" ht="15.75" customHeight="1">
      <c r="B138" s="112"/>
      <c r="E138" s="114"/>
      <c r="F138" s="184" t="s">
        <v>198</v>
      </c>
      <c r="G138" s="185"/>
      <c r="H138" s="185"/>
      <c r="I138" s="185"/>
      <c r="K138" s="115">
        <v>-7.26</v>
      </c>
      <c r="S138" s="112"/>
      <c r="T138" s="116"/>
      <c r="AA138" s="117"/>
      <c r="AT138" s="114" t="s">
        <v>156</v>
      </c>
      <c r="AU138" s="114" t="s">
        <v>74</v>
      </c>
      <c r="AV138" s="114" t="s">
        <v>74</v>
      </c>
      <c r="AW138" s="114" t="s">
        <v>117</v>
      </c>
      <c r="AX138" s="114" t="s">
        <v>65</v>
      </c>
      <c r="AY138" s="114" t="s">
        <v>149</v>
      </c>
    </row>
    <row r="139" spans="2:51" s="6" customFormat="1" ht="15.75" customHeight="1">
      <c r="B139" s="118"/>
      <c r="E139" s="119" t="s">
        <v>106</v>
      </c>
      <c r="F139" s="186" t="s">
        <v>204</v>
      </c>
      <c r="G139" s="187"/>
      <c r="H139" s="187"/>
      <c r="I139" s="187"/>
      <c r="K139" s="120">
        <v>47.82</v>
      </c>
      <c r="S139" s="118"/>
      <c r="T139" s="121"/>
      <c r="AA139" s="122"/>
      <c r="AT139" s="119" t="s">
        <v>156</v>
      </c>
      <c r="AU139" s="119" t="s">
        <v>74</v>
      </c>
      <c r="AV139" s="119" t="s">
        <v>77</v>
      </c>
      <c r="AW139" s="119" t="s">
        <v>117</v>
      </c>
      <c r="AX139" s="119" t="s">
        <v>65</v>
      </c>
      <c r="AY139" s="119" t="s">
        <v>149</v>
      </c>
    </row>
    <row r="140" spans="2:51" s="6" customFormat="1" ht="15.75" customHeight="1">
      <c r="B140" s="112"/>
      <c r="E140" s="114"/>
      <c r="F140" s="184" t="s">
        <v>641</v>
      </c>
      <c r="G140" s="185"/>
      <c r="H140" s="185"/>
      <c r="I140" s="185"/>
      <c r="K140" s="115">
        <v>28.223</v>
      </c>
      <c r="S140" s="112"/>
      <c r="T140" s="116"/>
      <c r="AA140" s="117"/>
      <c r="AT140" s="114" t="s">
        <v>156</v>
      </c>
      <c r="AU140" s="114" t="s">
        <v>74</v>
      </c>
      <c r="AV140" s="114" t="s">
        <v>74</v>
      </c>
      <c r="AW140" s="114" t="s">
        <v>117</v>
      </c>
      <c r="AX140" s="114" t="s">
        <v>65</v>
      </c>
      <c r="AY140" s="114" t="s">
        <v>149</v>
      </c>
    </row>
    <row r="141" spans="2:51" s="6" customFormat="1" ht="15.75" customHeight="1">
      <c r="B141" s="118"/>
      <c r="E141" s="119" t="s">
        <v>110</v>
      </c>
      <c r="F141" s="186" t="s">
        <v>206</v>
      </c>
      <c r="G141" s="187"/>
      <c r="H141" s="187"/>
      <c r="I141" s="187"/>
      <c r="K141" s="120">
        <v>28.223</v>
      </c>
      <c r="S141" s="118"/>
      <c r="T141" s="121"/>
      <c r="AA141" s="122"/>
      <c r="AT141" s="119" t="s">
        <v>156</v>
      </c>
      <c r="AU141" s="119" t="s">
        <v>74</v>
      </c>
      <c r="AV141" s="119" t="s">
        <v>77</v>
      </c>
      <c r="AW141" s="119" t="s">
        <v>117</v>
      </c>
      <c r="AX141" s="119" t="s">
        <v>65</v>
      </c>
      <c r="AY141" s="119" t="s">
        <v>149</v>
      </c>
    </row>
    <row r="142" spans="2:51" s="6" customFormat="1" ht="15.75" customHeight="1">
      <c r="B142" s="123"/>
      <c r="E142" s="124"/>
      <c r="F142" s="188" t="s">
        <v>207</v>
      </c>
      <c r="G142" s="189"/>
      <c r="H142" s="189"/>
      <c r="I142" s="189"/>
      <c r="K142" s="125">
        <v>146.686</v>
      </c>
      <c r="S142" s="123"/>
      <c r="T142" s="126"/>
      <c r="AA142" s="127"/>
      <c r="AT142" s="124" t="s">
        <v>156</v>
      </c>
      <c r="AU142" s="124" t="s">
        <v>74</v>
      </c>
      <c r="AV142" s="124" t="s">
        <v>80</v>
      </c>
      <c r="AW142" s="124" t="s">
        <v>117</v>
      </c>
      <c r="AX142" s="124" t="s">
        <v>8</v>
      </c>
      <c r="AY142" s="124" t="s">
        <v>149</v>
      </c>
    </row>
    <row r="143" spans="2:63" s="6" customFormat="1" ht="27" customHeight="1">
      <c r="B143" s="20"/>
      <c r="C143" s="102" t="s">
        <v>226</v>
      </c>
      <c r="D143" s="102" t="s">
        <v>150</v>
      </c>
      <c r="E143" s="103" t="s">
        <v>209</v>
      </c>
      <c r="F143" s="180" t="s">
        <v>210</v>
      </c>
      <c r="G143" s="181"/>
      <c r="H143" s="181"/>
      <c r="I143" s="181"/>
      <c r="J143" s="105" t="s">
        <v>153</v>
      </c>
      <c r="K143" s="106">
        <v>88.012</v>
      </c>
      <c r="L143" s="182"/>
      <c r="M143" s="181"/>
      <c r="N143" s="183">
        <f>ROUND($L$143*$K$143,0)</f>
        <v>0</v>
      </c>
      <c r="O143" s="181"/>
      <c r="P143" s="181"/>
      <c r="Q143" s="181"/>
      <c r="R143" s="104"/>
      <c r="S143" s="20"/>
      <c r="T143" s="107"/>
      <c r="U143" s="108" t="s">
        <v>35</v>
      </c>
      <c r="X143" s="109">
        <v>0.003</v>
      </c>
      <c r="Y143" s="109">
        <f>$X$143*$K$143</f>
        <v>0.264036</v>
      </c>
      <c r="Z143" s="109">
        <v>0</v>
      </c>
      <c r="AA143" s="110">
        <f>$Z$143*$K$143</f>
        <v>0</v>
      </c>
      <c r="AR143" s="71" t="s">
        <v>80</v>
      </c>
      <c r="AT143" s="71" t="s">
        <v>150</v>
      </c>
      <c r="AU143" s="71" t="s">
        <v>74</v>
      </c>
      <c r="AY143" s="6" t="s">
        <v>149</v>
      </c>
      <c r="BE143" s="111">
        <f>IF($U$143="základní",$N$143,0)</f>
        <v>0</v>
      </c>
      <c r="BF143" s="111">
        <f>IF($U$143="snížená",$N$143,0)</f>
        <v>0</v>
      </c>
      <c r="BG143" s="111">
        <f>IF($U$143="zákl. přenesená",$N$143,0)</f>
        <v>0</v>
      </c>
      <c r="BH143" s="111">
        <f>IF($U$143="sníž. přenesená",$N$143,0)</f>
        <v>0</v>
      </c>
      <c r="BI143" s="111">
        <f>IF($U$143="nulová",$N$143,0)</f>
        <v>0</v>
      </c>
      <c r="BJ143" s="71" t="s">
        <v>8</v>
      </c>
      <c r="BK143" s="111">
        <f>ROUND($L$143*$K$143,0)</f>
        <v>0</v>
      </c>
    </row>
    <row r="144" spans="2:51" s="6" customFormat="1" ht="15.75" customHeight="1">
      <c r="B144" s="112"/>
      <c r="E144" s="113"/>
      <c r="F144" s="184" t="s">
        <v>211</v>
      </c>
      <c r="G144" s="185"/>
      <c r="H144" s="185"/>
      <c r="I144" s="185"/>
      <c r="K144" s="115">
        <v>7.803</v>
      </c>
      <c r="S144" s="112"/>
      <c r="T144" s="116"/>
      <c r="AA144" s="117"/>
      <c r="AT144" s="114" t="s">
        <v>156</v>
      </c>
      <c r="AU144" s="114" t="s">
        <v>74</v>
      </c>
      <c r="AV144" s="114" t="s">
        <v>74</v>
      </c>
      <c r="AW144" s="114" t="s">
        <v>117</v>
      </c>
      <c r="AX144" s="114" t="s">
        <v>65</v>
      </c>
      <c r="AY144" s="114" t="s">
        <v>149</v>
      </c>
    </row>
    <row r="145" spans="2:51" s="6" customFormat="1" ht="15.75" customHeight="1">
      <c r="B145" s="112"/>
      <c r="E145" s="114"/>
      <c r="F145" s="184" t="s">
        <v>212</v>
      </c>
      <c r="G145" s="185"/>
      <c r="H145" s="185"/>
      <c r="I145" s="185"/>
      <c r="K145" s="115">
        <v>18.644</v>
      </c>
      <c r="S145" s="112"/>
      <c r="T145" s="116"/>
      <c r="AA145" s="117"/>
      <c r="AT145" s="114" t="s">
        <v>156</v>
      </c>
      <c r="AU145" s="114" t="s">
        <v>74</v>
      </c>
      <c r="AV145" s="114" t="s">
        <v>74</v>
      </c>
      <c r="AW145" s="114" t="s">
        <v>117</v>
      </c>
      <c r="AX145" s="114" t="s">
        <v>65</v>
      </c>
      <c r="AY145" s="114" t="s">
        <v>149</v>
      </c>
    </row>
    <row r="146" spans="2:51" s="6" customFormat="1" ht="15.75" customHeight="1">
      <c r="B146" s="112"/>
      <c r="E146" s="114"/>
      <c r="F146" s="184" t="s">
        <v>213</v>
      </c>
      <c r="G146" s="185"/>
      <c r="H146" s="185"/>
      <c r="I146" s="185"/>
      <c r="K146" s="115">
        <v>15.939</v>
      </c>
      <c r="S146" s="112"/>
      <c r="T146" s="116"/>
      <c r="AA146" s="117"/>
      <c r="AT146" s="114" t="s">
        <v>156</v>
      </c>
      <c r="AU146" s="114" t="s">
        <v>74</v>
      </c>
      <c r="AV146" s="114" t="s">
        <v>74</v>
      </c>
      <c r="AW146" s="114" t="s">
        <v>117</v>
      </c>
      <c r="AX146" s="114" t="s">
        <v>65</v>
      </c>
      <c r="AY146" s="114" t="s">
        <v>149</v>
      </c>
    </row>
    <row r="147" spans="2:51" s="6" customFormat="1" ht="15.75" customHeight="1">
      <c r="B147" s="112"/>
      <c r="E147" s="114"/>
      <c r="F147" s="184" t="s">
        <v>214</v>
      </c>
      <c r="G147" s="185"/>
      <c r="H147" s="185"/>
      <c r="I147" s="185"/>
      <c r="K147" s="115">
        <v>28.692</v>
      </c>
      <c r="S147" s="112"/>
      <c r="T147" s="116"/>
      <c r="AA147" s="117"/>
      <c r="AT147" s="114" t="s">
        <v>156</v>
      </c>
      <c r="AU147" s="114" t="s">
        <v>74</v>
      </c>
      <c r="AV147" s="114" t="s">
        <v>74</v>
      </c>
      <c r="AW147" s="114" t="s">
        <v>117</v>
      </c>
      <c r="AX147" s="114" t="s">
        <v>65</v>
      </c>
      <c r="AY147" s="114" t="s">
        <v>149</v>
      </c>
    </row>
    <row r="148" spans="2:51" s="6" customFormat="1" ht="15.75" customHeight="1">
      <c r="B148" s="112"/>
      <c r="E148" s="114"/>
      <c r="F148" s="184" t="s">
        <v>215</v>
      </c>
      <c r="G148" s="185"/>
      <c r="H148" s="185"/>
      <c r="I148" s="185"/>
      <c r="K148" s="115">
        <v>16.934</v>
      </c>
      <c r="S148" s="112"/>
      <c r="T148" s="116"/>
      <c r="AA148" s="117"/>
      <c r="AT148" s="114" t="s">
        <v>156</v>
      </c>
      <c r="AU148" s="114" t="s">
        <v>74</v>
      </c>
      <c r="AV148" s="114" t="s">
        <v>74</v>
      </c>
      <c r="AW148" s="114" t="s">
        <v>117</v>
      </c>
      <c r="AX148" s="114" t="s">
        <v>65</v>
      </c>
      <c r="AY148" s="114" t="s">
        <v>149</v>
      </c>
    </row>
    <row r="149" spans="2:51" s="6" customFormat="1" ht="15.75" customHeight="1">
      <c r="B149" s="118"/>
      <c r="E149" s="119"/>
      <c r="F149" s="186" t="s">
        <v>642</v>
      </c>
      <c r="G149" s="187"/>
      <c r="H149" s="187"/>
      <c r="I149" s="187"/>
      <c r="K149" s="120">
        <v>88.012</v>
      </c>
      <c r="S149" s="118"/>
      <c r="T149" s="121"/>
      <c r="AA149" s="122"/>
      <c r="AT149" s="119" t="s">
        <v>156</v>
      </c>
      <c r="AU149" s="119" t="s">
        <v>74</v>
      </c>
      <c r="AV149" s="119" t="s">
        <v>77</v>
      </c>
      <c r="AW149" s="119" t="s">
        <v>117</v>
      </c>
      <c r="AX149" s="119" t="s">
        <v>8</v>
      </c>
      <c r="AY149" s="119" t="s">
        <v>149</v>
      </c>
    </row>
    <row r="150" spans="2:63" s="6" customFormat="1" ht="27" customHeight="1">
      <c r="B150" s="20"/>
      <c r="C150" s="102" t="s">
        <v>230</v>
      </c>
      <c r="D150" s="102" t="s">
        <v>150</v>
      </c>
      <c r="E150" s="103" t="s">
        <v>218</v>
      </c>
      <c r="F150" s="180" t="s">
        <v>219</v>
      </c>
      <c r="G150" s="181"/>
      <c r="H150" s="181"/>
      <c r="I150" s="181"/>
      <c r="J150" s="105" t="s">
        <v>153</v>
      </c>
      <c r="K150" s="106">
        <v>44.007</v>
      </c>
      <c r="L150" s="182"/>
      <c r="M150" s="181"/>
      <c r="N150" s="183">
        <f>ROUND($L$150*$K$150,0)</f>
        <v>0</v>
      </c>
      <c r="O150" s="181"/>
      <c r="P150" s="181"/>
      <c r="Q150" s="181"/>
      <c r="R150" s="104"/>
      <c r="S150" s="20"/>
      <c r="T150" s="107"/>
      <c r="U150" s="108" t="s">
        <v>35</v>
      </c>
      <c r="X150" s="109">
        <v>0.00507</v>
      </c>
      <c r="Y150" s="109">
        <f>$X$150*$K$150</f>
        <v>0.22311548999999997</v>
      </c>
      <c r="Z150" s="109">
        <v>0.005</v>
      </c>
      <c r="AA150" s="110">
        <f>$Z$150*$K$150</f>
        <v>0.22003499999999998</v>
      </c>
      <c r="AR150" s="71" t="s">
        <v>80</v>
      </c>
      <c r="AT150" s="71" t="s">
        <v>150</v>
      </c>
      <c r="AU150" s="71" t="s">
        <v>74</v>
      </c>
      <c r="AY150" s="6" t="s">
        <v>149</v>
      </c>
      <c r="BE150" s="111">
        <f>IF($U$150="základní",$N$150,0)</f>
        <v>0</v>
      </c>
      <c r="BF150" s="111">
        <f>IF($U$150="snížená",$N$150,0)</f>
        <v>0</v>
      </c>
      <c r="BG150" s="111">
        <f>IF($U$150="zákl. přenesená",$N$150,0)</f>
        <v>0</v>
      </c>
      <c r="BH150" s="111">
        <f>IF($U$150="sníž. přenesená",$N$150,0)</f>
        <v>0</v>
      </c>
      <c r="BI150" s="111">
        <f>IF($U$150="nulová",$N$150,0)</f>
        <v>0</v>
      </c>
      <c r="BJ150" s="71" t="s">
        <v>8</v>
      </c>
      <c r="BK150" s="111">
        <f>ROUND($L$150*$K$150,0)</f>
        <v>0</v>
      </c>
    </row>
    <row r="151" spans="2:51" s="6" customFormat="1" ht="15.75" customHeight="1">
      <c r="B151" s="112"/>
      <c r="E151" s="113"/>
      <c r="F151" s="184" t="s">
        <v>220</v>
      </c>
      <c r="G151" s="185"/>
      <c r="H151" s="185"/>
      <c r="I151" s="185"/>
      <c r="K151" s="115">
        <v>3.902</v>
      </c>
      <c r="S151" s="112"/>
      <c r="T151" s="116"/>
      <c r="AA151" s="117"/>
      <c r="AT151" s="114" t="s">
        <v>156</v>
      </c>
      <c r="AU151" s="114" t="s">
        <v>74</v>
      </c>
      <c r="AV151" s="114" t="s">
        <v>74</v>
      </c>
      <c r="AW151" s="114" t="s">
        <v>117</v>
      </c>
      <c r="AX151" s="114" t="s">
        <v>65</v>
      </c>
      <c r="AY151" s="114" t="s">
        <v>149</v>
      </c>
    </row>
    <row r="152" spans="2:51" s="6" customFormat="1" ht="15.75" customHeight="1">
      <c r="B152" s="112"/>
      <c r="E152" s="114"/>
      <c r="F152" s="184" t="s">
        <v>221</v>
      </c>
      <c r="G152" s="185"/>
      <c r="H152" s="185"/>
      <c r="I152" s="185"/>
      <c r="K152" s="115">
        <v>9.322</v>
      </c>
      <c r="S152" s="112"/>
      <c r="T152" s="116"/>
      <c r="AA152" s="117"/>
      <c r="AT152" s="114" t="s">
        <v>156</v>
      </c>
      <c r="AU152" s="114" t="s">
        <v>74</v>
      </c>
      <c r="AV152" s="114" t="s">
        <v>74</v>
      </c>
      <c r="AW152" s="114" t="s">
        <v>117</v>
      </c>
      <c r="AX152" s="114" t="s">
        <v>65</v>
      </c>
      <c r="AY152" s="114" t="s">
        <v>149</v>
      </c>
    </row>
    <row r="153" spans="2:51" s="6" customFormat="1" ht="15.75" customHeight="1">
      <c r="B153" s="112"/>
      <c r="E153" s="114"/>
      <c r="F153" s="184" t="s">
        <v>222</v>
      </c>
      <c r="G153" s="185"/>
      <c r="H153" s="185"/>
      <c r="I153" s="185"/>
      <c r="K153" s="115">
        <v>7.97</v>
      </c>
      <c r="S153" s="112"/>
      <c r="T153" s="116"/>
      <c r="AA153" s="117"/>
      <c r="AT153" s="114" t="s">
        <v>156</v>
      </c>
      <c r="AU153" s="114" t="s">
        <v>74</v>
      </c>
      <c r="AV153" s="114" t="s">
        <v>74</v>
      </c>
      <c r="AW153" s="114" t="s">
        <v>117</v>
      </c>
      <c r="AX153" s="114" t="s">
        <v>65</v>
      </c>
      <c r="AY153" s="114" t="s">
        <v>149</v>
      </c>
    </row>
    <row r="154" spans="2:51" s="6" customFormat="1" ht="15.75" customHeight="1">
      <c r="B154" s="112"/>
      <c r="E154" s="114"/>
      <c r="F154" s="184" t="s">
        <v>223</v>
      </c>
      <c r="G154" s="185"/>
      <c r="H154" s="185"/>
      <c r="I154" s="185"/>
      <c r="K154" s="115">
        <v>14.346</v>
      </c>
      <c r="S154" s="112"/>
      <c r="T154" s="116"/>
      <c r="AA154" s="117"/>
      <c r="AT154" s="114" t="s">
        <v>156</v>
      </c>
      <c r="AU154" s="114" t="s">
        <v>74</v>
      </c>
      <c r="AV154" s="114" t="s">
        <v>74</v>
      </c>
      <c r="AW154" s="114" t="s">
        <v>117</v>
      </c>
      <c r="AX154" s="114" t="s">
        <v>65</v>
      </c>
      <c r="AY154" s="114" t="s">
        <v>149</v>
      </c>
    </row>
    <row r="155" spans="2:51" s="6" customFormat="1" ht="15.75" customHeight="1">
      <c r="B155" s="112"/>
      <c r="E155" s="114"/>
      <c r="F155" s="184" t="s">
        <v>224</v>
      </c>
      <c r="G155" s="185"/>
      <c r="H155" s="185"/>
      <c r="I155" s="185"/>
      <c r="K155" s="115">
        <v>8.467</v>
      </c>
      <c r="S155" s="112"/>
      <c r="T155" s="116"/>
      <c r="AA155" s="117"/>
      <c r="AT155" s="114" t="s">
        <v>156</v>
      </c>
      <c r="AU155" s="114" t="s">
        <v>74</v>
      </c>
      <c r="AV155" s="114" t="s">
        <v>74</v>
      </c>
      <c r="AW155" s="114" t="s">
        <v>117</v>
      </c>
      <c r="AX155" s="114" t="s">
        <v>65</v>
      </c>
      <c r="AY155" s="114" t="s">
        <v>149</v>
      </c>
    </row>
    <row r="156" spans="2:51" s="6" customFormat="1" ht="15.75" customHeight="1">
      <c r="B156" s="118"/>
      <c r="E156" s="119"/>
      <c r="F156" s="186" t="s">
        <v>518</v>
      </c>
      <c r="G156" s="187"/>
      <c r="H156" s="187"/>
      <c r="I156" s="187"/>
      <c r="K156" s="120">
        <v>44.007</v>
      </c>
      <c r="S156" s="118"/>
      <c r="T156" s="121"/>
      <c r="AA156" s="122"/>
      <c r="AT156" s="119" t="s">
        <v>156</v>
      </c>
      <c r="AU156" s="119" t="s">
        <v>74</v>
      </c>
      <c r="AV156" s="119" t="s">
        <v>77</v>
      </c>
      <c r="AW156" s="119" t="s">
        <v>117</v>
      </c>
      <c r="AX156" s="119" t="s">
        <v>8</v>
      </c>
      <c r="AY156" s="119" t="s">
        <v>149</v>
      </c>
    </row>
    <row r="157" spans="2:63" s="6" customFormat="1" ht="39" customHeight="1">
      <c r="B157" s="20"/>
      <c r="C157" s="102" t="s">
        <v>9</v>
      </c>
      <c r="D157" s="102" t="s">
        <v>150</v>
      </c>
      <c r="E157" s="103" t="s">
        <v>227</v>
      </c>
      <c r="F157" s="180" t="s">
        <v>228</v>
      </c>
      <c r="G157" s="181"/>
      <c r="H157" s="181"/>
      <c r="I157" s="181"/>
      <c r="J157" s="105" t="s">
        <v>153</v>
      </c>
      <c r="K157" s="106">
        <v>15.147</v>
      </c>
      <c r="L157" s="182"/>
      <c r="M157" s="181"/>
      <c r="N157" s="183">
        <f>ROUND($L$157*$K$157,0)</f>
        <v>0</v>
      </c>
      <c r="O157" s="181"/>
      <c r="P157" s="181"/>
      <c r="Q157" s="181"/>
      <c r="R157" s="104" t="s">
        <v>154</v>
      </c>
      <c r="S157" s="20"/>
      <c r="T157" s="107"/>
      <c r="U157" s="108" t="s">
        <v>35</v>
      </c>
      <c r="X157" s="109">
        <v>0.00577</v>
      </c>
      <c r="Y157" s="109">
        <f>$X$157*$K$157</f>
        <v>0.08739819</v>
      </c>
      <c r="Z157" s="109">
        <v>0.006</v>
      </c>
      <c r="AA157" s="110">
        <f>$Z$157*$K$157</f>
        <v>0.090882</v>
      </c>
      <c r="AR157" s="71" t="s">
        <v>80</v>
      </c>
      <c r="AT157" s="71" t="s">
        <v>150</v>
      </c>
      <c r="AU157" s="71" t="s">
        <v>74</v>
      </c>
      <c r="AY157" s="6" t="s">
        <v>149</v>
      </c>
      <c r="BE157" s="111">
        <f>IF($U$157="základní",$N$157,0)</f>
        <v>0</v>
      </c>
      <c r="BF157" s="111">
        <f>IF($U$157="snížená",$N$157,0)</f>
        <v>0</v>
      </c>
      <c r="BG157" s="111">
        <f>IF($U$157="zákl. přenesená",$N$157,0)</f>
        <v>0</v>
      </c>
      <c r="BH157" s="111">
        <f>IF($U$157="sníž. přenesená",$N$157,0)</f>
        <v>0</v>
      </c>
      <c r="BI157" s="111">
        <f>IF($U$157="nulová",$N$157,0)</f>
        <v>0</v>
      </c>
      <c r="BJ157" s="71" t="s">
        <v>8</v>
      </c>
      <c r="BK157" s="111">
        <f>ROUND($L$157*$K$157,0)</f>
        <v>0</v>
      </c>
    </row>
    <row r="158" spans="2:51" s="6" customFormat="1" ht="15.75" customHeight="1">
      <c r="B158" s="112"/>
      <c r="E158" s="113"/>
      <c r="F158" s="184" t="s">
        <v>643</v>
      </c>
      <c r="G158" s="185"/>
      <c r="H158" s="185"/>
      <c r="I158" s="185"/>
      <c r="K158" s="115">
        <v>15.147</v>
      </c>
      <c r="S158" s="112"/>
      <c r="T158" s="116"/>
      <c r="AA158" s="117"/>
      <c r="AT158" s="114" t="s">
        <v>156</v>
      </c>
      <c r="AU158" s="114" t="s">
        <v>74</v>
      </c>
      <c r="AV158" s="114" t="s">
        <v>74</v>
      </c>
      <c r="AW158" s="114" t="s">
        <v>117</v>
      </c>
      <c r="AX158" s="114" t="s">
        <v>65</v>
      </c>
      <c r="AY158" s="114" t="s">
        <v>149</v>
      </c>
    </row>
    <row r="159" spans="2:51" s="6" customFormat="1" ht="15.75" customHeight="1">
      <c r="B159" s="118"/>
      <c r="E159" s="119" t="s">
        <v>84</v>
      </c>
      <c r="F159" s="186" t="s">
        <v>157</v>
      </c>
      <c r="G159" s="187"/>
      <c r="H159" s="187"/>
      <c r="I159" s="187"/>
      <c r="K159" s="120">
        <v>15.147</v>
      </c>
      <c r="S159" s="118"/>
      <c r="T159" s="121"/>
      <c r="AA159" s="122"/>
      <c r="AT159" s="119" t="s">
        <v>156</v>
      </c>
      <c r="AU159" s="119" t="s">
        <v>74</v>
      </c>
      <c r="AV159" s="119" t="s">
        <v>77</v>
      </c>
      <c r="AW159" s="119" t="s">
        <v>117</v>
      </c>
      <c r="AX159" s="119" t="s">
        <v>8</v>
      </c>
      <c r="AY159" s="119" t="s">
        <v>149</v>
      </c>
    </row>
    <row r="160" spans="2:63" s="93" customFormat="1" ht="30.75" customHeight="1">
      <c r="B160" s="94"/>
      <c r="D160" s="101" t="s">
        <v>121</v>
      </c>
      <c r="N160" s="197">
        <f>$BK$160</f>
        <v>0</v>
      </c>
      <c r="O160" s="196"/>
      <c r="P160" s="196"/>
      <c r="Q160" s="196"/>
      <c r="S160" s="94"/>
      <c r="T160" s="97"/>
      <c r="W160" s="98">
        <f>SUM($W$161:$W$180)</f>
        <v>0</v>
      </c>
      <c r="Y160" s="98">
        <f>SUM($Y$161:$Y$180)</f>
        <v>0.010757429999999998</v>
      </c>
      <c r="AA160" s="99">
        <f>SUM($AA$161:$AA$180)</f>
        <v>4.203028</v>
      </c>
      <c r="AR160" s="96" t="s">
        <v>8</v>
      </c>
      <c r="AT160" s="96" t="s">
        <v>64</v>
      </c>
      <c r="AU160" s="96" t="s">
        <v>8</v>
      </c>
      <c r="AY160" s="96" t="s">
        <v>149</v>
      </c>
      <c r="BK160" s="100">
        <f>SUM($BK$161:$BK$180)</f>
        <v>0</v>
      </c>
    </row>
    <row r="161" spans="2:63" s="6" customFormat="1" ht="27" customHeight="1">
      <c r="B161" s="20"/>
      <c r="C161" s="102" t="s">
        <v>238</v>
      </c>
      <c r="D161" s="102" t="s">
        <v>150</v>
      </c>
      <c r="E161" s="103" t="s">
        <v>231</v>
      </c>
      <c r="F161" s="180" t="s">
        <v>232</v>
      </c>
      <c r="G161" s="181"/>
      <c r="H161" s="181"/>
      <c r="I161" s="181"/>
      <c r="J161" s="105" t="s">
        <v>153</v>
      </c>
      <c r="K161" s="106">
        <v>272.34</v>
      </c>
      <c r="L161" s="182"/>
      <c r="M161" s="181"/>
      <c r="N161" s="183">
        <f>ROUND($L$161*$K$161,0)</f>
        <v>0</v>
      </c>
      <c r="O161" s="181"/>
      <c r="P161" s="181"/>
      <c r="Q161" s="181"/>
      <c r="R161" s="104" t="s">
        <v>154</v>
      </c>
      <c r="S161" s="20"/>
      <c r="T161" s="107"/>
      <c r="U161" s="108" t="s">
        <v>35</v>
      </c>
      <c r="X161" s="109">
        <v>3.95E-05</v>
      </c>
      <c r="Y161" s="109">
        <f>$X$161*$K$161</f>
        <v>0.010757429999999998</v>
      </c>
      <c r="Z161" s="109">
        <v>0</v>
      </c>
      <c r="AA161" s="110">
        <f>$Z$161*$K$161</f>
        <v>0</v>
      </c>
      <c r="AR161" s="71" t="s">
        <v>80</v>
      </c>
      <c r="AT161" s="71" t="s">
        <v>150</v>
      </c>
      <c r="AU161" s="71" t="s">
        <v>74</v>
      </c>
      <c r="AY161" s="6" t="s">
        <v>149</v>
      </c>
      <c r="BE161" s="111">
        <f>IF($U$161="základní",$N$161,0)</f>
        <v>0</v>
      </c>
      <c r="BF161" s="111">
        <f>IF($U$161="snížená",$N$161,0)</f>
        <v>0</v>
      </c>
      <c r="BG161" s="111">
        <f>IF($U$161="zákl. přenesená",$N$161,0)</f>
        <v>0</v>
      </c>
      <c r="BH161" s="111">
        <f>IF($U$161="sníž. přenesená",$N$161,0)</f>
        <v>0</v>
      </c>
      <c r="BI161" s="111">
        <f>IF($U$161="nulová",$N$161,0)</f>
        <v>0</v>
      </c>
      <c r="BJ161" s="71" t="s">
        <v>8</v>
      </c>
      <c r="BK161" s="111">
        <f>ROUND($L$161*$K$161,0)</f>
        <v>0</v>
      </c>
    </row>
    <row r="162" spans="2:51" s="6" customFormat="1" ht="15.75" customHeight="1">
      <c r="B162" s="112"/>
      <c r="E162" s="113"/>
      <c r="F162" s="184" t="s">
        <v>644</v>
      </c>
      <c r="G162" s="185"/>
      <c r="H162" s="185"/>
      <c r="I162" s="185"/>
      <c r="K162" s="115">
        <v>136.17</v>
      </c>
      <c r="S162" s="112"/>
      <c r="T162" s="116"/>
      <c r="AA162" s="117"/>
      <c r="AT162" s="114" t="s">
        <v>156</v>
      </c>
      <c r="AU162" s="114" t="s">
        <v>74</v>
      </c>
      <c r="AV162" s="114" t="s">
        <v>74</v>
      </c>
      <c r="AW162" s="114" t="s">
        <v>117</v>
      </c>
      <c r="AX162" s="114" t="s">
        <v>65</v>
      </c>
      <c r="AY162" s="114" t="s">
        <v>149</v>
      </c>
    </row>
    <row r="163" spans="2:51" s="6" customFormat="1" ht="15.75" customHeight="1">
      <c r="B163" s="112"/>
      <c r="E163" s="114"/>
      <c r="F163" s="184" t="s">
        <v>645</v>
      </c>
      <c r="G163" s="185"/>
      <c r="H163" s="185"/>
      <c r="I163" s="185"/>
      <c r="K163" s="115">
        <v>136.17</v>
      </c>
      <c r="S163" s="112"/>
      <c r="T163" s="116"/>
      <c r="AA163" s="117"/>
      <c r="AT163" s="114" t="s">
        <v>156</v>
      </c>
      <c r="AU163" s="114" t="s">
        <v>74</v>
      </c>
      <c r="AV163" s="114" t="s">
        <v>74</v>
      </c>
      <c r="AW163" s="114" t="s">
        <v>117</v>
      </c>
      <c r="AX163" s="114" t="s">
        <v>65</v>
      </c>
      <c r="AY163" s="114" t="s">
        <v>149</v>
      </c>
    </row>
    <row r="164" spans="2:51" s="6" customFormat="1" ht="15.75" customHeight="1">
      <c r="B164" s="118"/>
      <c r="E164" s="119"/>
      <c r="F164" s="186" t="s">
        <v>157</v>
      </c>
      <c r="G164" s="187"/>
      <c r="H164" s="187"/>
      <c r="I164" s="187"/>
      <c r="K164" s="120">
        <v>272.34</v>
      </c>
      <c r="S164" s="118"/>
      <c r="T164" s="121"/>
      <c r="AA164" s="122"/>
      <c r="AT164" s="119" t="s">
        <v>156</v>
      </c>
      <c r="AU164" s="119" t="s">
        <v>74</v>
      </c>
      <c r="AV164" s="119" t="s">
        <v>77</v>
      </c>
      <c r="AW164" s="119" t="s">
        <v>117</v>
      </c>
      <c r="AX164" s="119" t="s">
        <v>8</v>
      </c>
      <c r="AY164" s="119" t="s">
        <v>149</v>
      </c>
    </row>
    <row r="165" spans="2:63" s="6" customFormat="1" ht="27" customHeight="1">
      <c r="B165" s="20"/>
      <c r="C165" s="102" t="s">
        <v>243</v>
      </c>
      <c r="D165" s="102" t="s">
        <v>150</v>
      </c>
      <c r="E165" s="103" t="s">
        <v>235</v>
      </c>
      <c r="F165" s="180" t="s">
        <v>236</v>
      </c>
      <c r="G165" s="181"/>
      <c r="H165" s="181"/>
      <c r="I165" s="181"/>
      <c r="J165" s="105" t="s">
        <v>153</v>
      </c>
      <c r="K165" s="106">
        <v>16.039</v>
      </c>
      <c r="L165" s="182"/>
      <c r="M165" s="181"/>
      <c r="N165" s="183">
        <f>ROUND($L$165*$K$165,0)</f>
        <v>0</v>
      </c>
      <c r="O165" s="181"/>
      <c r="P165" s="181"/>
      <c r="Q165" s="181"/>
      <c r="R165" s="104" t="s">
        <v>154</v>
      </c>
      <c r="S165" s="20"/>
      <c r="T165" s="107"/>
      <c r="U165" s="108" t="s">
        <v>35</v>
      </c>
      <c r="X165" s="109">
        <v>0</v>
      </c>
      <c r="Y165" s="109">
        <f>$X$165*$K$165</f>
        <v>0</v>
      </c>
      <c r="Z165" s="109">
        <v>0.054</v>
      </c>
      <c r="AA165" s="110">
        <f>$Z$165*$K$165</f>
        <v>0.866106</v>
      </c>
      <c r="AR165" s="71" t="s">
        <v>80</v>
      </c>
      <c r="AT165" s="71" t="s">
        <v>150</v>
      </c>
      <c r="AU165" s="71" t="s">
        <v>74</v>
      </c>
      <c r="AY165" s="6" t="s">
        <v>149</v>
      </c>
      <c r="BE165" s="111">
        <f>IF($U$165="základní",$N$165,0)</f>
        <v>0</v>
      </c>
      <c r="BF165" s="111">
        <f>IF($U$165="snížená",$N$165,0)</f>
        <v>0</v>
      </c>
      <c r="BG165" s="111">
        <f>IF($U$165="zákl. přenesená",$N$165,0)</f>
        <v>0</v>
      </c>
      <c r="BH165" s="111">
        <f>IF($U$165="sníž. přenesená",$N$165,0)</f>
        <v>0</v>
      </c>
      <c r="BI165" s="111">
        <f>IF($U$165="nulová",$N$165,0)</f>
        <v>0</v>
      </c>
      <c r="BJ165" s="71" t="s">
        <v>8</v>
      </c>
      <c r="BK165" s="111">
        <f>ROUND($L$165*$K$165,0)</f>
        <v>0</v>
      </c>
    </row>
    <row r="166" spans="2:51" s="6" customFormat="1" ht="15.75" customHeight="1">
      <c r="B166" s="112"/>
      <c r="E166" s="113"/>
      <c r="F166" s="184" t="s">
        <v>646</v>
      </c>
      <c r="G166" s="185"/>
      <c r="H166" s="185"/>
      <c r="I166" s="185"/>
      <c r="K166" s="115">
        <v>15.863</v>
      </c>
      <c r="S166" s="112"/>
      <c r="T166" s="116"/>
      <c r="AA166" s="117"/>
      <c r="AT166" s="114" t="s">
        <v>156</v>
      </c>
      <c r="AU166" s="114" t="s">
        <v>74</v>
      </c>
      <c r="AV166" s="114" t="s">
        <v>74</v>
      </c>
      <c r="AW166" s="114" t="s">
        <v>117</v>
      </c>
      <c r="AX166" s="114" t="s">
        <v>65</v>
      </c>
      <c r="AY166" s="114" t="s">
        <v>149</v>
      </c>
    </row>
    <row r="167" spans="2:51" s="6" customFormat="1" ht="15.75" customHeight="1">
      <c r="B167" s="112"/>
      <c r="E167" s="114"/>
      <c r="F167" s="184" t="s">
        <v>647</v>
      </c>
      <c r="G167" s="185"/>
      <c r="H167" s="185"/>
      <c r="I167" s="185"/>
      <c r="K167" s="115">
        <v>0</v>
      </c>
      <c r="S167" s="112"/>
      <c r="T167" s="116"/>
      <c r="AA167" s="117"/>
      <c r="AT167" s="114" t="s">
        <v>156</v>
      </c>
      <c r="AU167" s="114" t="s">
        <v>74</v>
      </c>
      <c r="AV167" s="114" t="s">
        <v>74</v>
      </c>
      <c r="AW167" s="114" t="s">
        <v>117</v>
      </c>
      <c r="AX167" s="114" t="s">
        <v>65</v>
      </c>
      <c r="AY167" s="114" t="s">
        <v>149</v>
      </c>
    </row>
    <row r="168" spans="2:51" s="6" customFormat="1" ht="15.75" customHeight="1">
      <c r="B168" s="112"/>
      <c r="E168" s="114"/>
      <c r="F168" s="184" t="s">
        <v>648</v>
      </c>
      <c r="G168" s="185"/>
      <c r="H168" s="185"/>
      <c r="I168" s="185"/>
      <c r="K168" s="115">
        <v>0.176</v>
      </c>
      <c r="S168" s="112"/>
      <c r="T168" s="116"/>
      <c r="AA168" s="117"/>
      <c r="AT168" s="114" t="s">
        <v>156</v>
      </c>
      <c r="AU168" s="114" t="s">
        <v>74</v>
      </c>
      <c r="AV168" s="114" t="s">
        <v>74</v>
      </c>
      <c r="AW168" s="114" t="s">
        <v>117</v>
      </c>
      <c r="AX168" s="114" t="s">
        <v>65</v>
      </c>
      <c r="AY168" s="114" t="s">
        <v>149</v>
      </c>
    </row>
    <row r="169" spans="2:51" s="6" customFormat="1" ht="15.75" customHeight="1">
      <c r="B169" s="118"/>
      <c r="E169" s="119"/>
      <c r="F169" s="186" t="s">
        <v>157</v>
      </c>
      <c r="G169" s="187"/>
      <c r="H169" s="187"/>
      <c r="I169" s="187"/>
      <c r="K169" s="120">
        <v>16.039</v>
      </c>
      <c r="S169" s="118"/>
      <c r="T169" s="121"/>
      <c r="AA169" s="122"/>
      <c r="AT169" s="119" t="s">
        <v>156</v>
      </c>
      <c r="AU169" s="119" t="s">
        <v>74</v>
      </c>
      <c r="AV169" s="119" t="s">
        <v>77</v>
      </c>
      <c r="AW169" s="119" t="s">
        <v>117</v>
      </c>
      <c r="AX169" s="119" t="s">
        <v>8</v>
      </c>
      <c r="AY169" s="119" t="s">
        <v>149</v>
      </c>
    </row>
    <row r="170" spans="2:63" s="6" customFormat="1" ht="27" customHeight="1">
      <c r="B170" s="20"/>
      <c r="C170" s="102" t="s">
        <v>246</v>
      </c>
      <c r="D170" s="102" t="s">
        <v>150</v>
      </c>
      <c r="E170" s="103" t="s">
        <v>649</v>
      </c>
      <c r="F170" s="180" t="s">
        <v>650</v>
      </c>
      <c r="G170" s="181"/>
      <c r="H170" s="181"/>
      <c r="I170" s="181"/>
      <c r="J170" s="105" t="s">
        <v>294</v>
      </c>
      <c r="K170" s="106">
        <v>1</v>
      </c>
      <c r="L170" s="182"/>
      <c r="M170" s="181"/>
      <c r="N170" s="183">
        <f>ROUND($L$170*$K$170,0)</f>
        <v>0</v>
      </c>
      <c r="O170" s="181"/>
      <c r="P170" s="181"/>
      <c r="Q170" s="181"/>
      <c r="R170" s="104" t="s">
        <v>154</v>
      </c>
      <c r="S170" s="20"/>
      <c r="T170" s="107"/>
      <c r="U170" s="108" t="s">
        <v>35</v>
      </c>
      <c r="X170" s="109">
        <v>0</v>
      </c>
      <c r="Y170" s="109">
        <f>$X$170*$K$170</f>
        <v>0</v>
      </c>
      <c r="Z170" s="109">
        <v>0.124</v>
      </c>
      <c r="AA170" s="110">
        <f>$Z$170*$K$170</f>
        <v>0.124</v>
      </c>
      <c r="AR170" s="71" t="s">
        <v>80</v>
      </c>
      <c r="AT170" s="71" t="s">
        <v>150</v>
      </c>
      <c r="AU170" s="71" t="s">
        <v>74</v>
      </c>
      <c r="AY170" s="6" t="s">
        <v>149</v>
      </c>
      <c r="BE170" s="111">
        <f>IF($U$170="základní",$N$170,0)</f>
        <v>0</v>
      </c>
      <c r="BF170" s="111">
        <f>IF($U$170="snížená",$N$170,0)</f>
        <v>0</v>
      </c>
      <c r="BG170" s="111">
        <f>IF($U$170="zákl. přenesená",$N$170,0)</f>
        <v>0</v>
      </c>
      <c r="BH170" s="111">
        <f>IF($U$170="sníž. přenesená",$N$170,0)</f>
        <v>0</v>
      </c>
      <c r="BI170" s="111">
        <f>IF($U$170="nulová",$N$170,0)</f>
        <v>0</v>
      </c>
      <c r="BJ170" s="71" t="s">
        <v>8</v>
      </c>
      <c r="BK170" s="111">
        <f>ROUND($L$170*$K$170,0)</f>
        <v>0</v>
      </c>
    </row>
    <row r="171" spans="2:51" s="6" customFormat="1" ht="15.75" customHeight="1">
      <c r="B171" s="112"/>
      <c r="E171" s="113"/>
      <c r="F171" s="184" t="s">
        <v>651</v>
      </c>
      <c r="G171" s="185"/>
      <c r="H171" s="185"/>
      <c r="I171" s="185"/>
      <c r="K171" s="115">
        <v>1</v>
      </c>
      <c r="S171" s="112"/>
      <c r="T171" s="116"/>
      <c r="AA171" s="117"/>
      <c r="AT171" s="114" t="s">
        <v>156</v>
      </c>
      <c r="AU171" s="114" t="s">
        <v>74</v>
      </c>
      <c r="AV171" s="114" t="s">
        <v>74</v>
      </c>
      <c r="AW171" s="114" t="s">
        <v>117</v>
      </c>
      <c r="AX171" s="114" t="s">
        <v>8</v>
      </c>
      <c r="AY171" s="114" t="s">
        <v>149</v>
      </c>
    </row>
    <row r="172" spans="2:63" s="6" customFormat="1" ht="27" customHeight="1">
      <c r="B172" s="20"/>
      <c r="C172" s="102" t="s">
        <v>249</v>
      </c>
      <c r="D172" s="102" t="s">
        <v>150</v>
      </c>
      <c r="E172" s="103" t="s">
        <v>244</v>
      </c>
      <c r="F172" s="180" t="s">
        <v>245</v>
      </c>
      <c r="G172" s="181"/>
      <c r="H172" s="181"/>
      <c r="I172" s="181"/>
      <c r="J172" s="105" t="s">
        <v>153</v>
      </c>
      <c r="K172" s="106">
        <v>54.788</v>
      </c>
      <c r="L172" s="182"/>
      <c r="M172" s="181"/>
      <c r="N172" s="183">
        <f>ROUND($L$172*$K$172,0)</f>
        <v>0</v>
      </c>
      <c r="O172" s="181"/>
      <c r="P172" s="181"/>
      <c r="Q172" s="181"/>
      <c r="R172" s="104" t="s">
        <v>154</v>
      </c>
      <c r="S172" s="20"/>
      <c r="T172" s="107"/>
      <c r="U172" s="108" t="s">
        <v>35</v>
      </c>
      <c r="X172" s="109">
        <v>0</v>
      </c>
      <c r="Y172" s="109">
        <f>$X$172*$K$172</f>
        <v>0</v>
      </c>
      <c r="Z172" s="109">
        <v>0.01</v>
      </c>
      <c r="AA172" s="110">
        <f>$Z$172*$K$172</f>
        <v>0.54788</v>
      </c>
      <c r="AR172" s="71" t="s">
        <v>80</v>
      </c>
      <c r="AT172" s="71" t="s">
        <v>150</v>
      </c>
      <c r="AU172" s="71" t="s">
        <v>74</v>
      </c>
      <c r="AY172" s="6" t="s">
        <v>149</v>
      </c>
      <c r="BE172" s="111">
        <f>IF($U$172="základní",$N$172,0)</f>
        <v>0</v>
      </c>
      <c r="BF172" s="111">
        <f>IF($U$172="snížená",$N$172,0)</f>
        <v>0</v>
      </c>
      <c r="BG172" s="111">
        <f>IF($U$172="zákl. přenesená",$N$172,0)</f>
        <v>0</v>
      </c>
      <c r="BH172" s="111">
        <f>IF($U$172="sníž. přenesená",$N$172,0)</f>
        <v>0</v>
      </c>
      <c r="BI172" s="111">
        <f>IF($U$172="nulová",$N$172,0)</f>
        <v>0</v>
      </c>
      <c r="BJ172" s="71" t="s">
        <v>8</v>
      </c>
      <c r="BK172" s="111">
        <f>ROUND($L$172*$K$172,0)</f>
        <v>0</v>
      </c>
    </row>
    <row r="173" spans="2:51" s="6" customFormat="1" ht="15.75" customHeight="1">
      <c r="B173" s="112"/>
      <c r="E173" s="113"/>
      <c r="F173" s="184" t="s">
        <v>103</v>
      </c>
      <c r="G173" s="185"/>
      <c r="H173" s="185"/>
      <c r="I173" s="185"/>
      <c r="K173" s="115">
        <v>26.565</v>
      </c>
      <c r="S173" s="112"/>
      <c r="T173" s="116"/>
      <c r="AA173" s="117"/>
      <c r="AT173" s="114" t="s">
        <v>156</v>
      </c>
      <c r="AU173" s="114" t="s">
        <v>74</v>
      </c>
      <c r="AV173" s="114" t="s">
        <v>74</v>
      </c>
      <c r="AW173" s="114" t="s">
        <v>117</v>
      </c>
      <c r="AX173" s="114" t="s">
        <v>65</v>
      </c>
      <c r="AY173" s="114" t="s">
        <v>149</v>
      </c>
    </row>
    <row r="174" spans="2:51" s="6" customFormat="1" ht="15.75" customHeight="1">
      <c r="B174" s="112"/>
      <c r="E174" s="114"/>
      <c r="F174" s="184" t="s">
        <v>110</v>
      </c>
      <c r="G174" s="185"/>
      <c r="H174" s="185"/>
      <c r="I174" s="185"/>
      <c r="K174" s="115">
        <v>28.223</v>
      </c>
      <c r="S174" s="112"/>
      <c r="T174" s="116"/>
      <c r="AA174" s="117"/>
      <c r="AT174" s="114" t="s">
        <v>156</v>
      </c>
      <c r="AU174" s="114" t="s">
        <v>74</v>
      </c>
      <c r="AV174" s="114" t="s">
        <v>74</v>
      </c>
      <c r="AW174" s="114" t="s">
        <v>117</v>
      </c>
      <c r="AX174" s="114" t="s">
        <v>65</v>
      </c>
      <c r="AY174" s="114" t="s">
        <v>149</v>
      </c>
    </row>
    <row r="175" spans="2:51" s="6" customFormat="1" ht="15.75" customHeight="1">
      <c r="B175" s="118"/>
      <c r="E175" s="119"/>
      <c r="F175" s="186" t="s">
        <v>157</v>
      </c>
      <c r="G175" s="187"/>
      <c r="H175" s="187"/>
      <c r="I175" s="187"/>
      <c r="K175" s="120">
        <v>54.788</v>
      </c>
      <c r="S175" s="118"/>
      <c r="T175" s="121"/>
      <c r="AA175" s="122"/>
      <c r="AT175" s="119" t="s">
        <v>156</v>
      </c>
      <c r="AU175" s="119" t="s">
        <v>74</v>
      </c>
      <c r="AV175" s="119" t="s">
        <v>77</v>
      </c>
      <c r="AW175" s="119" t="s">
        <v>117</v>
      </c>
      <c r="AX175" s="119" t="s">
        <v>8</v>
      </c>
      <c r="AY175" s="119" t="s">
        <v>149</v>
      </c>
    </row>
    <row r="176" spans="2:63" s="6" customFormat="1" ht="27" customHeight="1">
      <c r="B176" s="20"/>
      <c r="C176" s="102" t="s">
        <v>253</v>
      </c>
      <c r="D176" s="102" t="s">
        <v>150</v>
      </c>
      <c r="E176" s="103" t="s">
        <v>247</v>
      </c>
      <c r="F176" s="180" t="s">
        <v>248</v>
      </c>
      <c r="G176" s="181"/>
      <c r="H176" s="181"/>
      <c r="I176" s="181"/>
      <c r="J176" s="105" t="s">
        <v>153</v>
      </c>
      <c r="K176" s="106">
        <v>91.898</v>
      </c>
      <c r="L176" s="182"/>
      <c r="M176" s="181"/>
      <c r="N176" s="183">
        <f>ROUND($L$176*$K$176,0)</f>
        <v>0</v>
      </c>
      <c r="O176" s="181"/>
      <c r="P176" s="181"/>
      <c r="Q176" s="181"/>
      <c r="R176" s="104" t="s">
        <v>154</v>
      </c>
      <c r="S176" s="20"/>
      <c r="T176" s="107"/>
      <c r="U176" s="108" t="s">
        <v>35</v>
      </c>
      <c r="X176" s="109">
        <v>0</v>
      </c>
      <c r="Y176" s="109">
        <f>$X$176*$K$176</f>
        <v>0</v>
      </c>
      <c r="Z176" s="109">
        <v>0.029</v>
      </c>
      <c r="AA176" s="110">
        <f>$Z$176*$K$176</f>
        <v>2.665042</v>
      </c>
      <c r="AR176" s="71" t="s">
        <v>80</v>
      </c>
      <c r="AT176" s="71" t="s">
        <v>150</v>
      </c>
      <c r="AU176" s="71" t="s">
        <v>74</v>
      </c>
      <c r="AY176" s="6" t="s">
        <v>149</v>
      </c>
      <c r="BE176" s="111">
        <f>IF($U$176="základní",$N$176,0)</f>
        <v>0</v>
      </c>
      <c r="BF176" s="111">
        <f>IF($U$176="snížená",$N$176,0)</f>
        <v>0</v>
      </c>
      <c r="BG176" s="111">
        <f>IF($U$176="zákl. přenesená",$N$176,0)</f>
        <v>0</v>
      </c>
      <c r="BH176" s="111">
        <f>IF($U$176="sníž. přenesená",$N$176,0)</f>
        <v>0</v>
      </c>
      <c r="BI176" s="111">
        <f>IF($U$176="nulová",$N$176,0)</f>
        <v>0</v>
      </c>
      <c r="BJ176" s="71" t="s">
        <v>8</v>
      </c>
      <c r="BK176" s="111">
        <f>ROUND($L$176*$K$176,0)</f>
        <v>0</v>
      </c>
    </row>
    <row r="177" spans="2:51" s="6" customFormat="1" ht="15.75" customHeight="1">
      <c r="B177" s="112"/>
      <c r="E177" s="113"/>
      <c r="F177" s="184" t="s">
        <v>95</v>
      </c>
      <c r="G177" s="185"/>
      <c r="H177" s="185"/>
      <c r="I177" s="185"/>
      <c r="K177" s="115">
        <v>13.005</v>
      </c>
      <c r="S177" s="112"/>
      <c r="T177" s="116"/>
      <c r="AA177" s="117"/>
      <c r="AT177" s="114" t="s">
        <v>156</v>
      </c>
      <c r="AU177" s="114" t="s">
        <v>74</v>
      </c>
      <c r="AV177" s="114" t="s">
        <v>74</v>
      </c>
      <c r="AW177" s="114" t="s">
        <v>117</v>
      </c>
      <c r="AX177" s="114" t="s">
        <v>65</v>
      </c>
      <c r="AY177" s="114" t="s">
        <v>149</v>
      </c>
    </row>
    <row r="178" spans="2:51" s="6" customFormat="1" ht="15.75" customHeight="1">
      <c r="B178" s="112"/>
      <c r="E178" s="114"/>
      <c r="F178" s="184" t="s">
        <v>98</v>
      </c>
      <c r="G178" s="185"/>
      <c r="H178" s="185"/>
      <c r="I178" s="185"/>
      <c r="K178" s="115">
        <v>31.073</v>
      </c>
      <c r="S178" s="112"/>
      <c r="T178" s="116"/>
      <c r="AA178" s="117"/>
      <c r="AT178" s="114" t="s">
        <v>156</v>
      </c>
      <c r="AU178" s="114" t="s">
        <v>74</v>
      </c>
      <c r="AV178" s="114" t="s">
        <v>74</v>
      </c>
      <c r="AW178" s="114" t="s">
        <v>117</v>
      </c>
      <c r="AX178" s="114" t="s">
        <v>65</v>
      </c>
      <c r="AY178" s="114" t="s">
        <v>149</v>
      </c>
    </row>
    <row r="179" spans="2:51" s="6" customFormat="1" ht="15.75" customHeight="1">
      <c r="B179" s="112"/>
      <c r="E179" s="114"/>
      <c r="F179" s="184" t="s">
        <v>106</v>
      </c>
      <c r="G179" s="185"/>
      <c r="H179" s="185"/>
      <c r="I179" s="185"/>
      <c r="K179" s="115">
        <v>47.82</v>
      </c>
      <c r="S179" s="112"/>
      <c r="T179" s="116"/>
      <c r="AA179" s="117"/>
      <c r="AT179" s="114" t="s">
        <v>156</v>
      </c>
      <c r="AU179" s="114" t="s">
        <v>74</v>
      </c>
      <c r="AV179" s="114" t="s">
        <v>74</v>
      </c>
      <c r="AW179" s="114" t="s">
        <v>117</v>
      </c>
      <c r="AX179" s="114" t="s">
        <v>65</v>
      </c>
      <c r="AY179" s="114" t="s">
        <v>149</v>
      </c>
    </row>
    <row r="180" spans="2:51" s="6" customFormat="1" ht="15.75" customHeight="1">
      <c r="B180" s="118"/>
      <c r="E180" s="119"/>
      <c r="F180" s="186" t="s">
        <v>157</v>
      </c>
      <c r="G180" s="187"/>
      <c r="H180" s="187"/>
      <c r="I180" s="187"/>
      <c r="K180" s="120">
        <v>91.898</v>
      </c>
      <c r="S180" s="118"/>
      <c r="T180" s="121"/>
      <c r="AA180" s="122"/>
      <c r="AT180" s="119" t="s">
        <v>156</v>
      </c>
      <c r="AU180" s="119" t="s">
        <v>74</v>
      </c>
      <c r="AV180" s="119" t="s">
        <v>77</v>
      </c>
      <c r="AW180" s="119" t="s">
        <v>117</v>
      </c>
      <c r="AX180" s="119" t="s">
        <v>8</v>
      </c>
      <c r="AY180" s="119" t="s">
        <v>149</v>
      </c>
    </row>
    <row r="181" spans="2:63" s="93" customFormat="1" ht="30.75" customHeight="1">
      <c r="B181" s="94"/>
      <c r="D181" s="101" t="s">
        <v>122</v>
      </c>
      <c r="N181" s="197">
        <f>$BK$181</f>
        <v>0</v>
      </c>
      <c r="O181" s="196"/>
      <c r="P181" s="196"/>
      <c r="Q181" s="196"/>
      <c r="S181" s="94"/>
      <c r="T181" s="97"/>
      <c r="W181" s="98">
        <f>SUM($W$182:$W$192)</f>
        <v>0</v>
      </c>
      <c r="Y181" s="98">
        <f>SUM($Y$182:$Y$192)</f>
        <v>0.0034735999999999994</v>
      </c>
      <c r="AA181" s="99">
        <f>SUM($AA$182:$AA$192)</f>
        <v>0</v>
      </c>
      <c r="AR181" s="96" t="s">
        <v>8</v>
      </c>
      <c r="AT181" s="96" t="s">
        <v>64</v>
      </c>
      <c r="AU181" s="96" t="s">
        <v>8</v>
      </c>
      <c r="AY181" s="96" t="s">
        <v>149</v>
      </c>
      <c r="BK181" s="100">
        <f>SUM($BK$182:$BK$192)</f>
        <v>0</v>
      </c>
    </row>
    <row r="182" spans="2:63" s="6" customFormat="1" ht="39" customHeight="1">
      <c r="B182" s="20"/>
      <c r="C182" s="102" t="s">
        <v>7</v>
      </c>
      <c r="D182" s="102" t="s">
        <v>150</v>
      </c>
      <c r="E182" s="103" t="s">
        <v>250</v>
      </c>
      <c r="F182" s="180" t="s">
        <v>251</v>
      </c>
      <c r="G182" s="181"/>
      <c r="H182" s="181"/>
      <c r="I182" s="181"/>
      <c r="J182" s="105" t="s">
        <v>153</v>
      </c>
      <c r="K182" s="106">
        <v>210.489</v>
      </c>
      <c r="L182" s="182"/>
      <c r="M182" s="181"/>
      <c r="N182" s="183">
        <f>ROUND($L$182*$K$182,0)</f>
        <v>0</v>
      </c>
      <c r="O182" s="181"/>
      <c r="P182" s="181"/>
      <c r="Q182" s="181"/>
      <c r="R182" s="104" t="s">
        <v>154</v>
      </c>
      <c r="S182" s="20"/>
      <c r="T182" s="107"/>
      <c r="U182" s="108" t="s">
        <v>35</v>
      </c>
      <c r="X182" s="109">
        <v>0</v>
      </c>
      <c r="Y182" s="109">
        <f>$X$182*$K$182</f>
        <v>0</v>
      </c>
      <c r="Z182" s="109">
        <v>0</v>
      </c>
      <c r="AA182" s="110">
        <f>$Z$182*$K$182</f>
        <v>0</v>
      </c>
      <c r="AR182" s="71" t="s">
        <v>80</v>
      </c>
      <c r="AT182" s="71" t="s">
        <v>150</v>
      </c>
      <c r="AU182" s="71" t="s">
        <v>74</v>
      </c>
      <c r="AY182" s="6" t="s">
        <v>149</v>
      </c>
      <c r="BE182" s="111">
        <f>IF($U$182="základní",$N$182,0)</f>
        <v>0</v>
      </c>
      <c r="BF182" s="111">
        <f>IF($U$182="snížená",$N$182,0)</f>
        <v>0</v>
      </c>
      <c r="BG182" s="111">
        <f>IF($U$182="zákl. přenesená",$N$182,0)</f>
        <v>0</v>
      </c>
      <c r="BH182" s="111">
        <f>IF($U$182="sníž. přenesená",$N$182,0)</f>
        <v>0</v>
      </c>
      <c r="BI182" s="111">
        <f>IF($U$182="nulová",$N$182,0)</f>
        <v>0</v>
      </c>
      <c r="BJ182" s="71" t="s">
        <v>8</v>
      </c>
      <c r="BK182" s="111">
        <f>ROUND($L$182*$K$182,0)</f>
        <v>0</v>
      </c>
    </row>
    <row r="183" spans="2:51" s="6" customFormat="1" ht="15.75" customHeight="1">
      <c r="B183" s="112"/>
      <c r="E183" s="113"/>
      <c r="F183" s="184" t="s">
        <v>652</v>
      </c>
      <c r="G183" s="185"/>
      <c r="H183" s="185"/>
      <c r="I183" s="185"/>
      <c r="K183" s="115">
        <v>210.489</v>
      </c>
      <c r="S183" s="112"/>
      <c r="T183" s="116"/>
      <c r="AA183" s="117"/>
      <c r="AT183" s="114" t="s">
        <v>156</v>
      </c>
      <c r="AU183" s="114" t="s">
        <v>74</v>
      </c>
      <c r="AV183" s="114" t="s">
        <v>74</v>
      </c>
      <c r="AW183" s="114" t="s">
        <v>117</v>
      </c>
      <c r="AX183" s="114" t="s">
        <v>65</v>
      </c>
      <c r="AY183" s="114" t="s">
        <v>149</v>
      </c>
    </row>
    <row r="184" spans="2:51" s="6" customFormat="1" ht="15.75" customHeight="1">
      <c r="B184" s="118"/>
      <c r="E184" s="119" t="s">
        <v>92</v>
      </c>
      <c r="F184" s="186" t="s">
        <v>157</v>
      </c>
      <c r="G184" s="187"/>
      <c r="H184" s="187"/>
      <c r="I184" s="187"/>
      <c r="K184" s="120">
        <v>210.489</v>
      </c>
      <c r="S184" s="118"/>
      <c r="T184" s="121"/>
      <c r="AA184" s="122"/>
      <c r="AT184" s="119" t="s">
        <v>156</v>
      </c>
      <c r="AU184" s="119" t="s">
        <v>74</v>
      </c>
      <c r="AV184" s="119" t="s">
        <v>77</v>
      </c>
      <c r="AW184" s="119" t="s">
        <v>117</v>
      </c>
      <c r="AX184" s="119" t="s">
        <v>8</v>
      </c>
      <c r="AY184" s="119" t="s">
        <v>149</v>
      </c>
    </row>
    <row r="185" spans="2:63" s="6" customFormat="1" ht="39" customHeight="1">
      <c r="B185" s="20"/>
      <c r="C185" s="102" t="s">
        <v>259</v>
      </c>
      <c r="D185" s="102" t="s">
        <v>150</v>
      </c>
      <c r="E185" s="103" t="s">
        <v>254</v>
      </c>
      <c r="F185" s="180" t="s">
        <v>255</v>
      </c>
      <c r="G185" s="181"/>
      <c r="H185" s="181"/>
      <c r="I185" s="181"/>
      <c r="J185" s="105" t="s">
        <v>153</v>
      </c>
      <c r="K185" s="106">
        <v>12629.34</v>
      </c>
      <c r="L185" s="182"/>
      <c r="M185" s="181"/>
      <c r="N185" s="183">
        <f>ROUND($L$185*$K$185,0)</f>
        <v>0</v>
      </c>
      <c r="O185" s="181"/>
      <c r="P185" s="181"/>
      <c r="Q185" s="181"/>
      <c r="R185" s="104" t="s">
        <v>154</v>
      </c>
      <c r="S185" s="20"/>
      <c r="T185" s="107"/>
      <c r="U185" s="108" t="s">
        <v>35</v>
      </c>
      <c r="X185" s="109">
        <v>0</v>
      </c>
      <c r="Y185" s="109">
        <f>$X$185*$K$185</f>
        <v>0</v>
      </c>
      <c r="Z185" s="109">
        <v>0</v>
      </c>
      <c r="AA185" s="110">
        <f>$Z$185*$K$185</f>
        <v>0</v>
      </c>
      <c r="AR185" s="71" t="s">
        <v>80</v>
      </c>
      <c r="AT185" s="71" t="s">
        <v>150</v>
      </c>
      <c r="AU185" s="71" t="s">
        <v>74</v>
      </c>
      <c r="AY185" s="6" t="s">
        <v>149</v>
      </c>
      <c r="BE185" s="111">
        <f>IF($U$185="základní",$N$185,0)</f>
        <v>0</v>
      </c>
      <c r="BF185" s="111">
        <f>IF($U$185="snížená",$N$185,0)</f>
        <v>0</v>
      </c>
      <c r="BG185" s="111">
        <f>IF($U$185="zákl. přenesená",$N$185,0)</f>
        <v>0</v>
      </c>
      <c r="BH185" s="111">
        <f>IF($U$185="sníž. přenesená",$N$185,0)</f>
        <v>0</v>
      </c>
      <c r="BI185" s="111">
        <f>IF($U$185="nulová",$N$185,0)</f>
        <v>0</v>
      </c>
      <c r="BJ185" s="71" t="s">
        <v>8</v>
      </c>
      <c r="BK185" s="111">
        <f>ROUND($L$185*$K$185,0)</f>
        <v>0</v>
      </c>
    </row>
    <row r="186" spans="2:51" s="6" customFormat="1" ht="15.75" customHeight="1">
      <c r="B186" s="112"/>
      <c r="E186" s="113"/>
      <c r="F186" s="184" t="s">
        <v>256</v>
      </c>
      <c r="G186" s="185"/>
      <c r="H186" s="185"/>
      <c r="I186" s="185"/>
      <c r="K186" s="115">
        <v>12629.34</v>
      </c>
      <c r="S186" s="112"/>
      <c r="T186" s="116"/>
      <c r="AA186" s="117"/>
      <c r="AT186" s="114" t="s">
        <v>156</v>
      </c>
      <c r="AU186" s="114" t="s">
        <v>74</v>
      </c>
      <c r="AV186" s="114" t="s">
        <v>74</v>
      </c>
      <c r="AW186" s="114" t="s">
        <v>117</v>
      </c>
      <c r="AX186" s="114" t="s">
        <v>8</v>
      </c>
      <c r="AY186" s="114" t="s">
        <v>149</v>
      </c>
    </row>
    <row r="187" spans="2:63" s="6" customFormat="1" ht="39" customHeight="1">
      <c r="B187" s="20"/>
      <c r="C187" s="102" t="s">
        <v>264</v>
      </c>
      <c r="D187" s="102" t="s">
        <v>150</v>
      </c>
      <c r="E187" s="103" t="s">
        <v>257</v>
      </c>
      <c r="F187" s="180" t="s">
        <v>258</v>
      </c>
      <c r="G187" s="181"/>
      <c r="H187" s="181"/>
      <c r="I187" s="181"/>
      <c r="J187" s="105" t="s">
        <v>153</v>
      </c>
      <c r="K187" s="106">
        <v>210.489</v>
      </c>
      <c r="L187" s="182"/>
      <c r="M187" s="181"/>
      <c r="N187" s="183">
        <f>ROUND($L$187*$K$187,0)</f>
        <v>0</v>
      </c>
      <c r="O187" s="181"/>
      <c r="P187" s="181"/>
      <c r="Q187" s="181"/>
      <c r="R187" s="104" t="s">
        <v>154</v>
      </c>
      <c r="S187" s="20"/>
      <c r="T187" s="107"/>
      <c r="U187" s="108" t="s">
        <v>35</v>
      </c>
      <c r="X187" s="109">
        <v>0</v>
      </c>
      <c r="Y187" s="109">
        <f>$X$187*$K$187</f>
        <v>0</v>
      </c>
      <c r="Z187" s="109">
        <v>0</v>
      </c>
      <c r="AA187" s="110">
        <f>$Z$187*$K$187</f>
        <v>0</v>
      </c>
      <c r="AR187" s="71" t="s">
        <v>80</v>
      </c>
      <c r="AT187" s="71" t="s">
        <v>150</v>
      </c>
      <c r="AU187" s="71" t="s">
        <v>74</v>
      </c>
      <c r="AY187" s="6" t="s">
        <v>149</v>
      </c>
      <c r="BE187" s="111">
        <f>IF($U$187="základní",$N$187,0)</f>
        <v>0</v>
      </c>
      <c r="BF187" s="111">
        <f>IF($U$187="snížená",$N$187,0)</f>
        <v>0</v>
      </c>
      <c r="BG187" s="111">
        <f>IF($U$187="zákl. přenesená",$N$187,0)</f>
        <v>0</v>
      </c>
      <c r="BH187" s="111">
        <f>IF($U$187="sníž. přenesená",$N$187,0)</f>
        <v>0</v>
      </c>
      <c r="BI187" s="111">
        <f>IF($U$187="nulová",$N$187,0)</f>
        <v>0</v>
      </c>
      <c r="BJ187" s="71" t="s">
        <v>8</v>
      </c>
      <c r="BK187" s="111">
        <f>ROUND($L$187*$K$187,0)</f>
        <v>0</v>
      </c>
    </row>
    <row r="188" spans="2:51" s="6" customFormat="1" ht="15.75" customHeight="1">
      <c r="B188" s="112"/>
      <c r="E188" s="113"/>
      <c r="F188" s="184" t="s">
        <v>92</v>
      </c>
      <c r="G188" s="185"/>
      <c r="H188" s="185"/>
      <c r="I188" s="185"/>
      <c r="K188" s="115">
        <v>210.489</v>
      </c>
      <c r="S188" s="112"/>
      <c r="T188" s="116"/>
      <c r="AA188" s="117"/>
      <c r="AT188" s="114" t="s">
        <v>156</v>
      </c>
      <c r="AU188" s="114" t="s">
        <v>74</v>
      </c>
      <c r="AV188" s="114" t="s">
        <v>74</v>
      </c>
      <c r="AW188" s="114" t="s">
        <v>117</v>
      </c>
      <c r="AX188" s="114" t="s">
        <v>8</v>
      </c>
      <c r="AY188" s="114" t="s">
        <v>149</v>
      </c>
    </row>
    <row r="189" spans="2:63" s="6" customFormat="1" ht="39" customHeight="1">
      <c r="B189" s="20"/>
      <c r="C189" s="102" t="s">
        <v>268</v>
      </c>
      <c r="D189" s="102" t="s">
        <v>150</v>
      </c>
      <c r="E189" s="103" t="s">
        <v>260</v>
      </c>
      <c r="F189" s="180" t="s">
        <v>261</v>
      </c>
      <c r="G189" s="181"/>
      <c r="H189" s="181"/>
      <c r="I189" s="181"/>
      <c r="J189" s="105" t="s">
        <v>153</v>
      </c>
      <c r="K189" s="106">
        <v>26.72</v>
      </c>
      <c r="L189" s="182"/>
      <c r="M189" s="181"/>
      <c r="N189" s="183">
        <f>ROUND($L$189*$K$189,0)</f>
        <v>0</v>
      </c>
      <c r="O189" s="181"/>
      <c r="P189" s="181"/>
      <c r="Q189" s="181"/>
      <c r="R189" s="104" t="s">
        <v>154</v>
      </c>
      <c r="S189" s="20"/>
      <c r="T189" s="107"/>
      <c r="U189" s="108" t="s">
        <v>35</v>
      </c>
      <c r="X189" s="109">
        <v>0.00013</v>
      </c>
      <c r="Y189" s="109">
        <f>$X$189*$K$189</f>
        <v>0.0034735999999999994</v>
      </c>
      <c r="Z189" s="109">
        <v>0</v>
      </c>
      <c r="AA189" s="110">
        <f>$Z$189*$K$189</f>
        <v>0</v>
      </c>
      <c r="AR189" s="71" t="s">
        <v>80</v>
      </c>
      <c r="AT189" s="71" t="s">
        <v>150</v>
      </c>
      <c r="AU189" s="71" t="s">
        <v>74</v>
      </c>
      <c r="AY189" s="6" t="s">
        <v>149</v>
      </c>
      <c r="BE189" s="111">
        <f>IF($U$189="základní",$N$189,0)</f>
        <v>0</v>
      </c>
      <c r="BF189" s="111">
        <f>IF($U$189="snížená",$N$189,0)</f>
        <v>0</v>
      </c>
      <c r="BG189" s="111">
        <f>IF($U$189="zákl. přenesená",$N$189,0)</f>
        <v>0</v>
      </c>
      <c r="BH189" s="111">
        <f>IF($U$189="sníž. přenesená",$N$189,0)</f>
        <v>0</v>
      </c>
      <c r="BI189" s="111">
        <f>IF($U$189="nulová",$N$189,0)</f>
        <v>0</v>
      </c>
      <c r="BJ189" s="71" t="s">
        <v>8</v>
      </c>
      <c r="BK189" s="111">
        <f>ROUND($L$189*$K$189,0)</f>
        <v>0</v>
      </c>
    </row>
    <row r="190" spans="2:51" s="6" customFormat="1" ht="15.75" customHeight="1">
      <c r="B190" s="112"/>
      <c r="E190" s="113"/>
      <c r="F190" s="184" t="s">
        <v>653</v>
      </c>
      <c r="G190" s="185"/>
      <c r="H190" s="185"/>
      <c r="I190" s="185"/>
      <c r="K190" s="115">
        <v>13.08</v>
      </c>
      <c r="S190" s="112"/>
      <c r="T190" s="116"/>
      <c r="AA190" s="117"/>
      <c r="AT190" s="114" t="s">
        <v>156</v>
      </c>
      <c r="AU190" s="114" t="s">
        <v>74</v>
      </c>
      <c r="AV190" s="114" t="s">
        <v>74</v>
      </c>
      <c r="AW190" s="114" t="s">
        <v>117</v>
      </c>
      <c r="AX190" s="114" t="s">
        <v>65</v>
      </c>
      <c r="AY190" s="114" t="s">
        <v>149</v>
      </c>
    </row>
    <row r="191" spans="2:51" s="6" customFormat="1" ht="15.75" customHeight="1">
      <c r="B191" s="112"/>
      <c r="E191" s="114"/>
      <c r="F191" s="184" t="s">
        <v>654</v>
      </c>
      <c r="G191" s="185"/>
      <c r="H191" s="185"/>
      <c r="I191" s="185"/>
      <c r="K191" s="115">
        <v>13.64</v>
      </c>
      <c r="S191" s="112"/>
      <c r="T191" s="116"/>
      <c r="AA191" s="117"/>
      <c r="AT191" s="114" t="s">
        <v>156</v>
      </c>
      <c r="AU191" s="114" t="s">
        <v>74</v>
      </c>
      <c r="AV191" s="114" t="s">
        <v>74</v>
      </c>
      <c r="AW191" s="114" t="s">
        <v>117</v>
      </c>
      <c r="AX191" s="114" t="s">
        <v>65</v>
      </c>
      <c r="AY191" s="114" t="s">
        <v>149</v>
      </c>
    </row>
    <row r="192" spans="2:51" s="6" customFormat="1" ht="15.75" customHeight="1">
      <c r="B192" s="118"/>
      <c r="E192" s="119"/>
      <c r="F192" s="186" t="s">
        <v>157</v>
      </c>
      <c r="G192" s="187"/>
      <c r="H192" s="187"/>
      <c r="I192" s="187"/>
      <c r="K192" s="120">
        <v>26.72</v>
      </c>
      <c r="S192" s="118"/>
      <c r="T192" s="121"/>
      <c r="AA192" s="122"/>
      <c r="AT192" s="119" t="s">
        <v>156</v>
      </c>
      <c r="AU192" s="119" t="s">
        <v>74</v>
      </c>
      <c r="AV192" s="119" t="s">
        <v>77</v>
      </c>
      <c r="AW192" s="119" t="s">
        <v>117</v>
      </c>
      <c r="AX192" s="119" t="s">
        <v>8</v>
      </c>
      <c r="AY192" s="119" t="s">
        <v>149</v>
      </c>
    </row>
    <row r="193" spans="2:63" s="93" customFormat="1" ht="30.75" customHeight="1">
      <c r="B193" s="94"/>
      <c r="D193" s="101" t="s">
        <v>123</v>
      </c>
      <c r="N193" s="197">
        <f>$BK$193</f>
        <v>0</v>
      </c>
      <c r="O193" s="196"/>
      <c r="P193" s="196"/>
      <c r="Q193" s="196"/>
      <c r="S193" s="94"/>
      <c r="T193" s="97"/>
      <c r="W193" s="98">
        <f>SUM($W$194:$W$201)</f>
        <v>0</v>
      </c>
      <c r="Y193" s="98">
        <f>SUM($Y$194:$Y$201)</f>
        <v>0</v>
      </c>
      <c r="AA193" s="99">
        <f>SUM($AA$194:$AA$201)</f>
        <v>0</v>
      </c>
      <c r="AR193" s="96" t="s">
        <v>8</v>
      </c>
      <c r="AT193" s="96" t="s">
        <v>64</v>
      </c>
      <c r="AU193" s="96" t="s">
        <v>8</v>
      </c>
      <c r="AY193" s="96" t="s">
        <v>149</v>
      </c>
      <c r="BK193" s="100">
        <f>SUM($BK$194:$BK$201)</f>
        <v>0</v>
      </c>
    </row>
    <row r="194" spans="2:63" s="6" customFormat="1" ht="39" customHeight="1">
      <c r="B194" s="20"/>
      <c r="C194" s="102" t="s">
        <v>271</v>
      </c>
      <c r="D194" s="102" t="s">
        <v>150</v>
      </c>
      <c r="E194" s="103" t="s">
        <v>265</v>
      </c>
      <c r="F194" s="180" t="s">
        <v>266</v>
      </c>
      <c r="G194" s="181"/>
      <c r="H194" s="181"/>
      <c r="I194" s="181"/>
      <c r="J194" s="105" t="s">
        <v>267</v>
      </c>
      <c r="K194" s="106">
        <v>8.178</v>
      </c>
      <c r="L194" s="182"/>
      <c r="M194" s="181"/>
      <c r="N194" s="183">
        <f>ROUND($L$194*$K$194,0)</f>
        <v>0</v>
      </c>
      <c r="O194" s="181"/>
      <c r="P194" s="181"/>
      <c r="Q194" s="181"/>
      <c r="R194" s="104" t="s">
        <v>154</v>
      </c>
      <c r="S194" s="20"/>
      <c r="T194" s="107"/>
      <c r="U194" s="108" t="s">
        <v>35</v>
      </c>
      <c r="X194" s="109">
        <v>0</v>
      </c>
      <c r="Y194" s="109">
        <f>$X$194*$K$194</f>
        <v>0</v>
      </c>
      <c r="Z194" s="109">
        <v>0</v>
      </c>
      <c r="AA194" s="110">
        <f>$Z$194*$K$194</f>
        <v>0</v>
      </c>
      <c r="AR194" s="71" t="s">
        <v>80</v>
      </c>
      <c r="AT194" s="71" t="s">
        <v>150</v>
      </c>
      <c r="AU194" s="71" t="s">
        <v>74</v>
      </c>
      <c r="AY194" s="6" t="s">
        <v>149</v>
      </c>
      <c r="BE194" s="111">
        <f>IF($U$194="základní",$N$194,0)</f>
        <v>0</v>
      </c>
      <c r="BF194" s="111">
        <f>IF($U$194="snížená",$N$194,0)</f>
        <v>0</v>
      </c>
      <c r="BG194" s="111">
        <f>IF($U$194="zákl. přenesená",$N$194,0)</f>
        <v>0</v>
      </c>
      <c r="BH194" s="111">
        <f>IF($U$194="sníž. přenesená",$N$194,0)</f>
        <v>0</v>
      </c>
      <c r="BI194" s="111">
        <f>IF($U$194="nulová",$N$194,0)</f>
        <v>0</v>
      </c>
      <c r="BJ194" s="71" t="s">
        <v>8</v>
      </c>
      <c r="BK194" s="111">
        <f>ROUND($L$194*$K$194,0)</f>
        <v>0</v>
      </c>
    </row>
    <row r="195" spans="2:63" s="6" customFormat="1" ht="27" customHeight="1">
      <c r="B195" s="20"/>
      <c r="C195" s="105" t="s">
        <v>275</v>
      </c>
      <c r="D195" s="105" t="s">
        <v>150</v>
      </c>
      <c r="E195" s="103" t="s">
        <v>269</v>
      </c>
      <c r="F195" s="180" t="s">
        <v>270</v>
      </c>
      <c r="G195" s="181"/>
      <c r="H195" s="181"/>
      <c r="I195" s="181"/>
      <c r="J195" s="105" t="s">
        <v>267</v>
      </c>
      <c r="K195" s="106">
        <v>8.178</v>
      </c>
      <c r="L195" s="182"/>
      <c r="M195" s="181"/>
      <c r="N195" s="183">
        <f>ROUND($L$195*$K$195,0)</f>
        <v>0</v>
      </c>
      <c r="O195" s="181"/>
      <c r="P195" s="181"/>
      <c r="Q195" s="181"/>
      <c r="R195" s="104" t="s">
        <v>154</v>
      </c>
      <c r="S195" s="20"/>
      <c r="T195" s="107"/>
      <c r="U195" s="108" t="s">
        <v>35</v>
      </c>
      <c r="X195" s="109">
        <v>0</v>
      </c>
      <c r="Y195" s="109">
        <f>$X$195*$K$195</f>
        <v>0</v>
      </c>
      <c r="Z195" s="109">
        <v>0</v>
      </c>
      <c r="AA195" s="110">
        <f>$Z$195*$K$195</f>
        <v>0</v>
      </c>
      <c r="AR195" s="71" t="s">
        <v>80</v>
      </c>
      <c r="AT195" s="71" t="s">
        <v>150</v>
      </c>
      <c r="AU195" s="71" t="s">
        <v>74</v>
      </c>
      <c r="AY195" s="71" t="s">
        <v>149</v>
      </c>
      <c r="BE195" s="111">
        <f>IF($U$195="základní",$N$195,0)</f>
        <v>0</v>
      </c>
      <c r="BF195" s="111">
        <f>IF($U$195="snížená",$N$195,0)</f>
        <v>0</v>
      </c>
      <c r="BG195" s="111">
        <f>IF($U$195="zákl. přenesená",$N$195,0)</f>
        <v>0</v>
      </c>
      <c r="BH195" s="111">
        <f>IF($U$195="sníž. přenesená",$N$195,0)</f>
        <v>0</v>
      </c>
      <c r="BI195" s="111">
        <f>IF($U$195="nulová",$N$195,0)</f>
        <v>0</v>
      </c>
      <c r="BJ195" s="71" t="s">
        <v>8</v>
      </c>
      <c r="BK195" s="111">
        <f>ROUND($L$195*$K$195,0)</f>
        <v>0</v>
      </c>
    </row>
    <row r="196" spans="2:63" s="6" customFormat="1" ht="27" customHeight="1">
      <c r="B196" s="20"/>
      <c r="C196" s="105" t="s">
        <v>278</v>
      </c>
      <c r="D196" s="105" t="s">
        <v>150</v>
      </c>
      <c r="E196" s="103" t="s">
        <v>272</v>
      </c>
      <c r="F196" s="180" t="s">
        <v>273</v>
      </c>
      <c r="G196" s="181"/>
      <c r="H196" s="181"/>
      <c r="I196" s="181"/>
      <c r="J196" s="105" t="s">
        <v>267</v>
      </c>
      <c r="K196" s="106">
        <v>81.78</v>
      </c>
      <c r="L196" s="182"/>
      <c r="M196" s="181"/>
      <c r="N196" s="183">
        <f>ROUND($L$196*$K$196,0)</f>
        <v>0</v>
      </c>
      <c r="O196" s="181"/>
      <c r="P196" s="181"/>
      <c r="Q196" s="181"/>
      <c r="R196" s="104" t="s">
        <v>154</v>
      </c>
      <c r="S196" s="20"/>
      <c r="T196" s="107"/>
      <c r="U196" s="108" t="s">
        <v>35</v>
      </c>
      <c r="X196" s="109">
        <v>0</v>
      </c>
      <c r="Y196" s="109">
        <f>$X$196*$K$196</f>
        <v>0</v>
      </c>
      <c r="Z196" s="109">
        <v>0</v>
      </c>
      <c r="AA196" s="110">
        <f>$Z$196*$K$196</f>
        <v>0</v>
      </c>
      <c r="AR196" s="71" t="s">
        <v>80</v>
      </c>
      <c r="AT196" s="71" t="s">
        <v>150</v>
      </c>
      <c r="AU196" s="71" t="s">
        <v>74</v>
      </c>
      <c r="AY196" s="71" t="s">
        <v>149</v>
      </c>
      <c r="BE196" s="111">
        <f>IF($U$196="základní",$N$196,0)</f>
        <v>0</v>
      </c>
      <c r="BF196" s="111">
        <f>IF($U$196="snížená",$N$196,0)</f>
        <v>0</v>
      </c>
      <c r="BG196" s="111">
        <f>IF($U$196="zákl. přenesená",$N$196,0)</f>
        <v>0</v>
      </c>
      <c r="BH196" s="111">
        <f>IF($U$196="sníž. přenesená",$N$196,0)</f>
        <v>0</v>
      </c>
      <c r="BI196" s="111">
        <f>IF($U$196="nulová",$N$196,0)</f>
        <v>0</v>
      </c>
      <c r="BJ196" s="71" t="s">
        <v>8</v>
      </c>
      <c r="BK196" s="111">
        <f>ROUND($L$196*$K$196,0)</f>
        <v>0</v>
      </c>
    </row>
    <row r="197" spans="2:51" s="6" customFormat="1" ht="15.75" customHeight="1">
      <c r="B197" s="112"/>
      <c r="F197" s="184" t="s">
        <v>655</v>
      </c>
      <c r="G197" s="185"/>
      <c r="H197" s="185"/>
      <c r="I197" s="185"/>
      <c r="K197" s="115">
        <v>81.78</v>
      </c>
      <c r="S197" s="112"/>
      <c r="T197" s="116"/>
      <c r="AA197" s="117"/>
      <c r="AT197" s="114" t="s">
        <v>156</v>
      </c>
      <c r="AU197" s="114" t="s">
        <v>74</v>
      </c>
      <c r="AV197" s="114" t="s">
        <v>74</v>
      </c>
      <c r="AW197" s="114" t="s">
        <v>65</v>
      </c>
      <c r="AX197" s="114" t="s">
        <v>8</v>
      </c>
      <c r="AY197" s="114" t="s">
        <v>149</v>
      </c>
    </row>
    <row r="198" spans="2:63" s="6" customFormat="1" ht="27" customHeight="1">
      <c r="B198" s="20"/>
      <c r="C198" s="102" t="s">
        <v>281</v>
      </c>
      <c r="D198" s="102" t="s">
        <v>150</v>
      </c>
      <c r="E198" s="103" t="s">
        <v>276</v>
      </c>
      <c r="F198" s="180" t="s">
        <v>277</v>
      </c>
      <c r="G198" s="181"/>
      <c r="H198" s="181"/>
      <c r="I198" s="181"/>
      <c r="J198" s="105" t="s">
        <v>267</v>
      </c>
      <c r="K198" s="106">
        <v>7.168</v>
      </c>
      <c r="L198" s="182"/>
      <c r="M198" s="181"/>
      <c r="N198" s="183">
        <f>ROUND($L$198*$K$198,0)</f>
        <v>0</v>
      </c>
      <c r="O198" s="181"/>
      <c r="P198" s="181"/>
      <c r="Q198" s="181"/>
      <c r="R198" s="104" t="s">
        <v>154</v>
      </c>
      <c r="S198" s="20"/>
      <c r="T198" s="107"/>
      <c r="U198" s="108" t="s">
        <v>35</v>
      </c>
      <c r="X198" s="109">
        <v>0</v>
      </c>
      <c r="Y198" s="109">
        <f>$X$198*$K$198</f>
        <v>0</v>
      </c>
      <c r="Z198" s="109">
        <v>0</v>
      </c>
      <c r="AA198" s="110">
        <f>$Z$198*$K$198</f>
        <v>0</v>
      </c>
      <c r="AR198" s="71" t="s">
        <v>80</v>
      </c>
      <c r="AT198" s="71" t="s">
        <v>150</v>
      </c>
      <c r="AU198" s="71" t="s">
        <v>74</v>
      </c>
      <c r="AY198" s="6" t="s">
        <v>149</v>
      </c>
      <c r="BE198" s="111">
        <f>IF($U$198="základní",$N$198,0)</f>
        <v>0</v>
      </c>
      <c r="BF198" s="111">
        <f>IF($U$198="snížená",$N$198,0)</f>
        <v>0</v>
      </c>
      <c r="BG198" s="111">
        <f>IF($U$198="zákl. přenesená",$N$198,0)</f>
        <v>0</v>
      </c>
      <c r="BH198" s="111">
        <f>IF($U$198="sníž. přenesená",$N$198,0)</f>
        <v>0</v>
      </c>
      <c r="BI198" s="111">
        <f>IF($U$198="nulová",$N$198,0)</f>
        <v>0</v>
      </c>
      <c r="BJ198" s="71" t="s">
        <v>8</v>
      </c>
      <c r="BK198" s="111">
        <f>ROUND($L$198*$K$198,0)</f>
        <v>0</v>
      </c>
    </row>
    <row r="199" spans="2:63" s="6" customFormat="1" ht="27" customHeight="1">
      <c r="B199" s="20"/>
      <c r="C199" s="105" t="s">
        <v>284</v>
      </c>
      <c r="D199" s="105" t="s">
        <v>150</v>
      </c>
      <c r="E199" s="103" t="s">
        <v>279</v>
      </c>
      <c r="F199" s="180" t="s">
        <v>280</v>
      </c>
      <c r="G199" s="181"/>
      <c r="H199" s="181"/>
      <c r="I199" s="181"/>
      <c r="J199" s="105" t="s">
        <v>267</v>
      </c>
      <c r="K199" s="106">
        <v>0.144</v>
      </c>
      <c r="L199" s="182"/>
      <c r="M199" s="181"/>
      <c r="N199" s="183">
        <f>ROUND($L$199*$K$199,0)</f>
        <v>0</v>
      </c>
      <c r="O199" s="181"/>
      <c r="P199" s="181"/>
      <c r="Q199" s="181"/>
      <c r="R199" s="104"/>
      <c r="S199" s="20"/>
      <c r="T199" s="107"/>
      <c r="U199" s="108" t="s">
        <v>35</v>
      </c>
      <c r="X199" s="109">
        <v>0</v>
      </c>
      <c r="Y199" s="109">
        <f>$X$199*$K$199</f>
        <v>0</v>
      </c>
      <c r="Z199" s="109">
        <v>0</v>
      </c>
      <c r="AA199" s="110">
        <f>$Z$199*$K$199</f>
        <v>0</v>
      </c>
      <c r="AR199" s="71" t="s">
        <v>80</v>
      </c>
      <c r="AT199" s="71" t="s">
        <v>150</v>
      </c>
      <c r="AU199" s="71" t="s">
        <v>74</v>
      </c>
      <c r="AY199" s="71" t="s">
        <v>149</v>
      </c>
      <c r="BE199" s="111">
        <f>IF($U$199="základní",$N$199,0)</f>
        <v>0</v>
      </c>
      <c r="BF199" s="111">
        <f>IF($U$199="snížená",$N$199,0)</f>
        <v>0</v>
      </c>
      <c r="BG199" s="111">
        <f>IF($U$199="zákl. přenesená",$N$199,0)</f>
        <v>0</v>
      </c>
      <c r="BH199" s="111">
        <f>IF($U$199="sníž. přenesená",$N$199,0)</f>
        <v>0</v>
      </c>
      <c r="BI199" s="111">
        <f>IF($U$199="nulová",$N$199,0)</f>
        <v>0</v>
      </c>
      <c r="BJ199" s="71" t="s">
        <v>8</v>
      </c>
      <c r="BK199" s="111">
        <f>ROUND($L$199*$K$199,0)</f>
        <v>0</v>
      </c>
    </row>
    <row r="200" spans="2:63" s="6" customFormat="1" ht="27" customHeight="1">
      <c r="B200" s="20"/>
      <c r="C200" s="105" t="s">
        <v>287</v>
      </c>
      <c r="D200" s="105" t="s">
        <v>150</v>
      </c>
      <c r="E200" s="103" t="s">
        <v>282</v>
      </c>
      <c r="F200" s="180" t="s">
        <v>283</v>
      </c>
      <c r="G200" s="181"/>
      <c r="H200" s="181"/>
      <c r="I200" s="181"/>
      <c r="J200" s="105" t="s">
        <v>267</v>
      </c>
      <c r="K200" s="106">
        <v>0.866</v>
      </c>
      <c r="L200" s="182"/>
      <c r="M200" s="181"/>
      <c r="N200" s="183">
        <f>ROUND($L$200*$K$200,0)</f>
        <v>0</v>
      </c>
      <c r="O200" s="181"/>
      <c r="P200" s="181"/>
      <c r="Q200" s="181"/>
      <c r="R200" s="104" t="s">
        <v>154</v>
      </c>
      <c r="S200" s="20"/>
      <c r="T200" s="107"/>
      <c r="U200" s="108" t="s">
        <v>35</v>
      </c>
      <c r="X200" s="109">
        <v>0</v>
      </c>
      <c r="Y200" s="109">
        <f>$X$200*$K$200</f>
        <v>0</v>
      </c>
      <c r="Z200" s="109">
        <v>0</v>
      </c>
      <c r="AA200" s="110">
        <f>$Z$200*$K$200</f>
        <v>0</v>
      </c>
      <c r="AR200" s="71" t="s">
        <v>80</v>
      </c>
      <c r="AT200" s="71" t="s">
        <v>150</v>
      </c>
      <c r="AU200" s="71" t="s">
        <v>74</v>
      </c>
      <c r="AY200" s="71" t="s">
        <v>149</v>
      </c>
      <c r="BE200" s="111">
        <f>IF($U$200="základní",$N$200,0)</f>
        <v>0</v>
      </c>
      <c r="BF200" s="111">
        <f>IF($U$200="snížená",$N$200,0)</f>
        <v>0</v>
      </c>
      <c r="BG200" s="111">
        <f>IF($U$200="zákl. přenesená",$N$200,0)</f>
        <v>0</v>
      </c>
      <c r="BH200" s="111">
        <f>IF($U$200="sníž. přenesená",$N$200,0)</f>
        <v>0</v>
      </c>
      <c r="BI200" s="111">
        <f>IF($U$200="nulová",$N$200,0)</f>
        <v>0</v>
      </c>
      <c r="BJ200" s="71" t="s">
        <v>8</v>
      </c>
      <c r="BK200" s="111">
        <f>ROUND($L$200*$K$200,0)</f>
        <v>0</v>
      </c>
    </row>
    <row r="201" spans="2:63" s="6" customFormat="1" ht="27" customHeight="1">
      <c r="B201" s="20"/>
      <c r="C201" s="105" t="s">
        <v>291</v>
      </c>
      <c r="D201" s="105" t="s">
        <v>150</v>
      </c>
      <c r="E201" s="103" t="s">
        <v>285</v>
      </c>
      <c r="F201" s="180" t="s">
        <v>286</v>
      </c>
      <c r="G201" s="181"/>
      <c r="H201" s="181"/>
      <c r="I201" s="181"/>
      <c r="J201" s="105" t="s">
        <v>267</v>
      </c>
      <c r="K201" s="106">
        <v>13.54</v>
      </c>
      <c r="L201" s="182"/>
      <c r="M201" s="181"/>
      <c r="N201" s="183">
        <f>ROUND($L$201*$K$201,0)</f>
        <v>0</v>
      </c>
      <c r="O201" s="181"/>
      <c r="P201" s="181"/>
      <c r="Q201" s="181"/>
      <c r="R201" s="104" t="s">
        <v>154</v>
      </c>
      <c r="S201" s="20"/>
      <c r="T201" s="107"/>
      <c r="U201" s="108" t="s">
        <v>35</v>
      </c>
      <c r="X201" s="109">
        <v>0</v>
      </c>
      <c r="Y201" s="109">
        <f>$X$201*$K$201</f>
        <v>0</v>
      </c>
      <c r="Z201" s="109">
        <v>0</v>
      </c>
      <c r="AA201" s="110">
        <f>$Z$201*$K$201</f>
        <v>0</v>
      </c>
      <c r="AR201" s="71" t="s">
        <v>80</v>
      </c>
      <c r="AT201" s="71" t="s">
        <v>150</v>
      </c>
      <c r="AU201" s="71" t="s">
        <v>74</v>
      </c>
      <c r="AY201" s="71" t="s">
        <v>149</v>
      </c>
      <c r="BE201" s="111">
        <f>IF($U$201="základní",$N$201,0)</f>
        <v>0</v>
      </c>
      <c r="BF201" s="111">
        <f>IF($U$201="snížená",$N$201,0)</f>
        <v>0</v>
      </c>
      <c r="BG201" s="111">
        <f>IF($U$201="zákl. přenesená",$N$201,0)</f>
        <v>0</v>
      </c>
      <c r="BH201" s="111">
        <f>IF($U$201="sníž. přenesená",$N$201,0)</f>
        <v>0</v>
      </c>
      <c r="BI201" s="111">
        <f>IF($U$201="nulová",$N$201,0)</f>
        <v>0</v>
      </c>
      <c r="BJ201" s="71" t="s">
        <v>8</v>
      </c>
      <c r="BK201" s="111">
        <f>ROUND($L$201*$K$201,0)</f>
        <v>0</v>
      </c>
    </row>
    <row r="202" spans="2:63" s="93" customFormat="1" ht="37.5" customHeight="1">
      <c r="B202" s="94"/>
      <c r="D202" s="95" t="s">
        <v>124</v>
      </c>
      <c r="N202" s="195">
        <f>$BK$202</f>
        <v>0</v>
      </c>
      <c r="O202" s="196"/>
      <c r="P202" s="196"/>
      <c r="Q202" s="196"/>
      <c r="S202" s="94"/>
      <c r="T202" s="97"/>
      <c r="W202" s="98">
        <f>$W$203+$W$205+$W$211+$W$238+$W$259+$W$264+$W$267+$W$270+$W$280</f>
        <v>0</v>
      </c>
      <c r="Y202" s="98">
        <f>$Y$203+$Y$205+$Y$211+$Y$238+$Y$259+$Y$264+$Y$267+$Y$270+$Y$280</f>
        <v>0.6427282663650999</v>
      </c>
      <c r="AA202" s="99">
        <f>$AA$203+$AA$205+$AA$211+$AA$238+$AA$259+$AA$264+$AA$267+$AA$270+$AA$280</f>
        <v>0.143934</v>
      </c>
      <c r="AR202" s="96" t="s">
        <v>74</v>
      </c>
      <c r="AT202" s="96" t="s">
        <v>64</v>
      </c>
      <c r="AU202" s="96" t="s">
        <v>65</v>
      </c>
      <c r="AY202" s="96" t="s">
        <v>149</v>
      </c>
      <c r="BK202" s="100">
        <f>$BK$203+$BK$205+$BK$211+$BK$238+$BK$259+$BK$264+$BK$267+$BK$270+$BK$280</f>
        <v>0</v>
      </c>
    </row>
    <row r="203" spans="2:63" s="93" customFormat="1" ht="21" customHeight="1">
      <c r="B203" s="94"/>
      <c r="D203" s="101" t="s">
        <v>125</v>
      </c>
      <c r="N203" s="197">
        <f>$BK$203</f>
        <v>0</v>
      </c>
      <c r="O203" s="196"/>
      <c r="P203" s="196"/>
      <c r="Q203" s="196"/>
      <c r="S203" s="94"/>
      <c r="T203" s="97"/>
      <c r="W203" s="98">
        <f>$W$204</f>
        <v>0</v>
      </c>
      <c r="Y203" s="98">
        <f>$Y$204</f>
        <v>0.0136</v>
      </c>
      <c r="AA203" s="99">
        <f>$AA$204</f>
        <v>0</v>
      </c>
      <c r="AR203" s="96" t="s">
        <v>74</v>
      </c>
      <c r="AT203" s="96" t="s">
        <v>64</v>
      </c>
      <c r="AU203" s="96" t="s">
        <v>8</v>
      </c>
      <c r="AY203" s="96" t="s">
        <v>149</v>
      </c>
      <c r="BK203" s="100">
        <f>$BK$204</f>
        <v>0</v>
      </c>
    </row>
    <row r="204" spans="2:63" s="6" customFormat="1" ht="15.75" customHeight="1">
      <c r="B204" s="20"/>
      <c r="C204" s="105" t="s">
        <v>295</v>
      </c>
      <c r="D204" s="105" t="s">
        <v>150</v>
      </c>
      <c r="E204" s="103" t="s">
        <v>656</v>
      </c>
      <c r="F204" s="180" t="s">
        <v>657</v>
      </c>
      <c r="G204" s="181"/>
      <c r="H204" s="181"/>
      <c r="I204" s="181"/>
      <c r="J204" s="105" t="s">
        <v>290</v>
      </c>
      <c r="K204" s="106">
        <v>1</v>
      </c>
      <c r="L204" s="182"/>
      <c r="M204" s="181"/>
      <c r="N204" s="183">
        <f>ROUND($L$204*$K$204,0)</f>
        <v>0</v>
      </c>
      <c r="O204" s="181"/>
      <c r="P204" s="181"/>
      <c r="Q204" s="181"/>
      <c r="R204" s="104"/>
      <c r="S204" s="20"/>
      <c r="T204" s="107"/>
      <c r="U204" s="108" t="s">
        <v>35</v>
      </c>
      <c r="X204" s="109">
        <v>0.0136</v>
      </c>
      <c r="Y204" s="109">
        <f>$X$204*$K$204</f>
        <v>0.0136</v>
      </c>
      <c r="Z204" s="109">
        <v>0</v>
      </c>
      <c r="AA204" s="110">
        <f>$Z$204*$K$204</f>
        <v>0</v>
      </c>
      <c r="AR204" s="71" t="s">
        <v>238</v>
      </c>
      <c r="AT204" s="71" t="s">
        <v>150</v>
      </c>
      <c r="AU204" s="71" t="s">
        <v>74</v>
      </c>
      <c r="AY204" s="71" t="s">
        <v>149</v>
      </c>
      <c r="BE204" s="111">
        <f>IF($U$204="základní",$N$204,0)</f>
        <v>0</v>
      </c>
      <c r="BF204" s="111">
        <f>IF($U$204="snížená",$N$204,0)</f>
        <v>0</v>
      </c>
      <c r="BG204" s="111">
        <f>IF($U$204="zákl. přenesená",$N$204,0)</f>
        <v>0</v>
      </c>
      <c r="BH204" s="111">
        <f>IF($U$204="sníž. přenesená",$N$204,0)</f>
        <v>0</v>
      </c>
      <c r="BI204" s="111">
        <f>IF($U$204="nulová",$N$204,0)</f>
        <v>0</v>
      </c>
      <c r="BJ204" s="71" t="s">
        <v>8</v>
      </c>
      <c r="BK204" s="111">
        <f>ROUND($L$204*$K$204,0)</f>
        <v>0</v>
      </c>
    </row>
    <row r="205" spans="2:63" s="93" customFormat="1" ht="30.75" customHeight="1">
      <c r="B205" s="94"/>
      <c r="D205" s="101" t="s">
        <v>437</v>
      </c>
      <c r="N205" s="197">
        <f>$BK$205</f>
        <v>0</v>
      </c>
      <c r="O205" s="196"/>
      <c r="P205" s="196"/>
      <c r="Q205" s="196"/>
      <c r="S205" s="94"/>
      <c r="T205" s="97"/>
      <c r="W205" s="98">
        <f>SUM($W$206:$W$210)</f>
        <v>0</v>
      </c>
      <c r="Y205" s="98">
        <f>SUM($Y$206:$Y$210)</f>
        <v>0.007</v>
      </c>
      <c r="AA205" s="99">
        <f>SUM($AA$206:$AA$210)</f>
        <v>0</v>
      </c>
      <c r="AR205" s="96" t="s">
        <v>74</v>
      </c>
      <c r="AT205" s="96" t="s">
        <v>64</v>
      </c>
      <c r="AU205" s="96" t="s">
        <v>8</v>
      </c>
      <c r="AY205" s="96" t="s">
        <v>149</v>
      </c>
      <c r="BK205" s="100">
        <f>SUM($BK$206:$BK$210)</f>
        <v>0</v>
      </c>
    </row>
    <row r="206" spans="2:63" s="6" customFormat="1" ht="27" customHeight="1">
      <c r="B206" s="20"/>
      <c r="C206" s="105" t="s">
        <v>300</v>
      </c>
      <c r="D206" s="105" t="s">
        <v>150</v>
      </c>
      <c r="E206" s="103" t="s">
        <v>562</v>
      </c>
      <c r="F206" s="180" t="s">
        <v>563</v>
      </c>
      <c r="G206" s="181"/>
      <c r="H206" s="181"/>
      <c r="I206" s="181"/>
      <c r="J206" s="105" t="s">
        <v>241</v>
      </c>
      <c r="K206" s="106">
        <v>11</v>
      </c>
      <c r="L206" s="182"/>
      <c r="M206" s="181"/>
      <c r="N206" s="183">
        <f>ROUND($L$206*$K$206,0)</f>
        <v>0</v>
      </c>
      <c r="O206" s="181"/>
      <c r="P206" s="181"/>
      <c r="Q206" s="181"/>
      <c r="R206" s="104"/>
      <c r="S206" s="20"/>
      <c r="T206" s="107"/>
      <c r="U206" s="108" t="s">
        <v>35</v>
      </c>
      <c r="X206" s="109">
        <v>0</v>
      </c>
      <c r="Y206" s="109">
        <f>$X$206*$K$206</f>
        <v>0</v>
      </c>
      <c r="Z206" s="109">
        <v>0</v>
      </c>
      <c r="AA206" s="110">
        <f>$Z$206*$K$206</f>
        <v>0</v>
      </c>
      <c r="AR206" s="71" t="s">
        <v>238</v>
      </c>
      <c r="AT206" s="71" t="s">
        <v>150</v>
      </c>
      <c r="AU206" s="71" t="s">
        <v>74</v>
      </c>
      <c r="AY206" s="71" t="s">
        <v>149</v>
      </c>
      <c r="BE206" s="111">
        <f>IF($U$206="základní",$N$206,0)</f>
        <v>0</v>
      </c>
      <c r="BF206" s="111">
        <f>IF($U$206="snížená",$N$206,0)</f>
        <v>0</v>
      </c>
      <c r="BG206" s="111">
        <f>IF($U$206="zákl. přenesená",$N$206,0)</f>
        <v>0</v>
      </c>
      <c r="BH206" s="111">
        <f>IF($U$206="sníž. přenesená",$N$206,0)</f>
        <v>0</v>
      </c>
      <c r="BI206" s="111">
        <f>IF($U$206="nulová",$N$206,0)</f>
        <v>0</v>
      </c>
      <c r="BJ206" s="71" t="s">
        <v>8</v>
      </c>
      <c r="BK206" s="111">
        <f>ROUND($L$206*$K$206,0)</f>
        <v>0</v>
      </c>
    </row>
    <row r="207" spans="2:63" s="6" customFormat="1" ht="27" customHeight="1">
      <c r="B207" s="20"/>
      <c r="C207" s="105" t="s">
        <v>304</v>
      </c>
      <c r="D207" s="105" t="s">
        <v>150</v>
      </c>
      <c r="E207" s="103" t="s">
        <v>564</v>
      </c>
      <c r="F207" s="180" t="s">
        <v>565</v>
      </c>
      <c r="G207" s="181"/>
      <c r="H207" s="181"/>
      <c r="I207" s="181"/>
      <c r="J207" s="105" t="s">
        <v>241</v>
      </c>
      <c r="K207" s="106">
        <v>11</v>
      </c>
      <c r="L207" s="182"/>
      <c r="M207" s="181"/>
      <c r="N207" s="183">
        <f>ROUND($L$207*$K$207,0)</f>
        <v>0</v>
      </c>
      <c r="O207" s="181"/>
      <c r="P207" s="181"/>
      <c r="Q207" s="181"/>
      <c r="R207" s="104" t="s">
        <v>154</v>
      </c>
      <c r="S207" s="20"/>
      <c r="T207" s="107"/>
      <c r="U207" s="108" t="s">
        <v>35</v>
      </c>
      <c r="X207" s="109">
        <v>0</v>
      </c>
      <c r="Y207" s="109">
        <f>$X$207*$K$207</f>
        <v>0</v>
      </c>
      <c r="Z207" s="109">
        <v>0</v>
      </c>
      <c r="AA207" s="110">
        <f>$Z$207*$K$207</f>
        <v>0</v>
      </c>
      <c r="AR207" s="71" t="s">
        <v>238</v>
      </c>
      <c r="AT207" s="71" t="s">
        <v>150</v>
      </c>
      <c r="AU207" s="71" t="s">
        <v>74</v>
      </c>
      <c r="AY207" s="71" t="s">
        <v>149</v>
      </c>
      <c r="BE207" s="111">
        <f>IF($U$207="základní",$N$207,0)</f>
        <v>0</v>
      </c>
      <c r="BF207" s="111">
        <f>IF($U$207="snížená",$N$207,0)</f>
        <v>0</v>
      </c>
      <c r="BG207" s="111">
        <f>IF($U$207="zákl. přenesená",$N$207,0)</f>
        <v>0</v>
      </c>
      <c r="BH207" s="111">
        <f>IF($U$207="sníž. přenesená",$N$207,0)</f>
        <v>0</v>
      </c>
      <c r="BI207" s="111">
        <f>IF($U$207="nulová",$N$207,0)</f>
        <v>0</v>
      </c>
      <c r="BJ207" s="71" t="s">
        <v>8</v>
      </c>
      <c r="BK207" s="111">
        <f>ROUND($L$207*$K$207,0)</f>
        <v>0</v>
      </c>
    </row>
    <row r="208" spans="2:63" s="6" customFormat="1" ht="15.75" customHeight="1">
      <c r="B208" s="20"/>
      <c r="C208" s="128" t="s">
        <v>309</v>
      </c>
      <c r="D208" s="128" t="s">
        <v>296</v>
      </c>
      <c r="E208" s="129" t="s">
        <v>566</v>
      </c>
      <c r="F208" s="190" t="s">
        <v>567</v>
      </c>
      <c r="G208" s="191"/>
      <c r="H208" s="191"/>
      <c r="I208" s="191"/>
      <c r="J208" s="128" t="s">
        <v>383</v>
      </c>
      <c r="K208" s="130">
        <v>7</v>
      </c>
      <c r="L208" s="192"/>
      <c r="M208" s="191"/>
      <c r="N208" s="193">
        <f>ROUND($L$208*$K$208,0)</f>
        <v>0</v>
      </c>
      <c r="O208" s="181"/>
      <c r="P208" s="181"/>
      <c r="Q208" s="181"/>
      <c r="R208" s="104" t="s">
        <v>154</v>
      </c>
      <c r="S208" s="20"/>
      <c r="T208" s="107"/>
      <c r="U208" s="108" t="s">
        <v>35</v>
      </c>
      <c r="X208" s="109">
        <v>0.001</v>
      </c>
      <c r="Y208" s="109">
        <f>$X$208*$K$208</f>
        <v>0.007</v>
      </c>
      <c r="Z208" s="109">
        <v>0</v>
      </c>
      <c r="AA208" s="110">
        <f>$Z$208*$K$208</f>
        <v>0</v>
      </c>
      <c r="AR208" s="71" t="s">
        <v>295</v>
      </c>
      <c r="AT208" s="71" t="s">
        <v>296</v>
      </c>
      <c r="AU208" s="71" t="s">
        <v>74</v>
      </c>
      <c r="AY208" s="71" t="s">
        <v>149</v>
      </c>
      <c r="BE208" s="111">
        <f>IF($U$208="základní",$N$208,0)</f>
        <v>0</v>
      </c>
      <c r="BF208" s="111">
        <f>IF($U$208="snížená",$N$208,0)</f>
        <v>0</v>
      </c>
      <c r="BG208" s="111">
        <f>IF($U$208="zákl. přenesená",$N$208,0)</f>
        <v>0</v>
      </c>
      <c r="BH208" s="111">
        <f>IF($U$208="sníž. přenesená",$N$208,0)</f>
        <v>0</v>
      </c>
      <c r="BI208" s="111">
        <f>IF($U$208="nulová",$N$208,0)</f>
        <v>0</v>
      </c>
      <c r="BJ208" s="71" t="s">
        <v>8</v>
      </c>
      <c r="BK208" s="111">
        <f>ROUND($L$208*$K$208,0)</f>
        <v>0</v>
      </c>
    </row>
    <row r="209" spans="2:47" s="6" customFormat="1" ht="27" customHeight="1">
      <c r="B209" s="20"/>
      <c r="F209" s="198" t="s">
        <v>568</v>
      </c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20"/>
      <c r="T209" s="44"/>
      <c r="AA209" s="45"/>
      <c r="AT209" s="6" t="s">
        <v>487</v>
      </c>
      <c r="AU209" s="6" t="s">
        <v>74</v>
      </c>
    </row>
    <row r="210" spans="2:51" s="6" customFormat="1" ht="15.75" customHeight="1">
      <c r="B210" s="112"/>
      <c r="E210" s="114"/>
      <c r="F210" s="184" t="s">
        <v>569</v>
      </c>
      <c r="G210" s="185"/>
      <c r="H210" s="185"/>
      <c r="I210" s="185"/>
      <c r="K210" s="115">
        <v>7</v>
      </c>
      <c r="S210" s="112"/>
      <c r="T210" s="116"/>
      <c r="AA210" s="117"/>
      <c r="AT210" s="114" t="s">
        <v>156</v>
      </c>
      <c r="AU210" s="114" t="s">
        <v>74</v>
      </c>
      <c r="AV210" s="114" t="s">
        <v>74</v>
      </c>
      <c r="AW210" s="114" t="s">
        <v>117</v>
      </c>
      <c r="AX210" s="114" t="s">
        <v>8</v>
      </c>
      <c r="AY210" s="114" t="s">
        <v>149</v>
      </c>
    </row>
    <row r="211" spans="2:63" s="93" customFormat="1" ht="30.75" customHeight="1">
      <c r="B211" s="94"/>
      <c r="D211" s="101" t="s">
        <v>127</v>
      </c>
      <c r="N211" s="197">
        <f>$BK$211</f>
        <v>0</v>
      </c>
      <c r="O211" s="196"/>
      <c r="P211" s="196"/>
      <c r="Q211" s="196"/>
      <c r="S211" s="94"/>
      <c r="T211" s="97"/>
      <c r="W211" s="98">
        <f>SUM($W$212:$W$237)</f>
        <v>0</v>
      </c>
      <c r="Y211" s="98">
        <f>SUM($Y$212:$Y$237)</f>
        <v>0.22147820000000001</v>
      </c>
      <c r="AA211" s="99">
        <f>SUM($AA$212:$AA$237)</f>
        <v>0.143934</v>
      </c>
      <c r="AR211" s="96" t="s">
        <v>74</v>
      </c>
      <c r="AT211" s="96" t="s">
        <v>64</v>
      </c>
      <c r="AU211" s="96" t="s">
        <v>8</v>
      </c>
      <c r="AY211" s="96" t="s">
        <v>149</v>
      </c>
      <c r="BK211" s="100">
        <f>SUM($BK$212:$BK$237)</f>
        <v>0</v>
      </c>
    </row>
    <row r="212" spans="2:63" s="6" customFormat="1" ht="15.75" customHeight="1">
      <c r="B212" s="20"/>
      <c r="C212" s="102" t="s">
        <v>314</v>
      </c>
      <c r="D212" s="102" t="s">
        <v>150</v>
      </c>
      <c r="E212" s="103" t="s">
        <v>301</v>
      </c>
      <c r="F212" s="180" t="s">
        <v>302</v>
      </c>
      <c r="G212" s="181"/>
      <c r="H212" s="181"/>
      <c r="I212" s="181"/>
      <c r="J212" s="105" t="s">
        <v>241</v>
      </c>
      <c r="K212" s="106">
        <v>9.2</v>
      </c>
      <c r="L212" s="182"/>
      <c r="M212" s="181"/>
      <c r="N212" s="183">
        <f>ROUND($L$212*$K$212,0)</f>
        <v>0</v>
      </c>
      <c r="O212" s="181"/>
      <c r="P212" s="181"/>
      <c r="Q212" s="181"/>
      <c r="R212" s="104" t="s">
        <v>154</v>
      </c>
      <c r="S212" s="20"/>
      <c r="T212" s="107"/>
      <c r="U212" s="108" t="s">
        <v>35</v>
      </c>
      <c r="X212" s="109">
        <v>0</v>
      </c>
      <c r="Y212" s="109">
        <f>$X$212*$K$212</f>
        <v>0</v>
      </c>
      <c r="Z212" s="109">
        <v>0.00287</v>
      </c>
      <c r="AA212" s="110">
        <f>$Z$212*$K$212</f>
        <v>0.026404</v>
      </c>
      <c r="AR212" s="71" t="s">
        <v>238</v>
      </c>
      <c r="AT212" s="71" t="s">
        <v>150</v>
      </c>
      <c r="AU212" s="71" t="s">
        <v>74</v>
      </c>
      <c r="AY212" s="6" t="s">
        <v>149</v>
      </c>
      <c r="BE212" s="111">
        <f>IF($U$212="základní",$N$212,0)</f>
        <v>0</v>
      </c>
      <c r="BF212" s="111">
        <f>IF($U$212="snížená",$N$212,0)</f>
        <v>0</v>
      </c>
      <c r="BG212" s="111">
        <f>IF($U$212="zákl. přenesená",$N$212,0)</f>
        <v>0</v>
      </c>
      <c r="BH212" s="111">
        <f>IF($U$212="sníž. přenesená",$N$212,0)</f>
        <v>0</v>
      </c>
      <c r="BI212" s="111">
        <f>IF($U$212="nulová",$N$212,0)</f>
        <v>0</v>
      </c>
      <c r="BJ212" s="71" t="s">
        <v>8</v>
      </c>
      <c r="BK212" s="111">
        <f>ROUND($L$212*$K$212,0)</f>
        <v>0</v>
      </c>
    </row>
    <row r="213" spans="2:51" s="6" customFormat="1" ht="15.75" customHeight="1">
      <c r="B213" s="112"/>
      <c r="E213" s="113"/>
      <c r="F213" s="184" t="s">
        <v>658</v>
      </c>
      <c r="G213" s="185"/>
      <c r="H213" s="185"/>
      <c r="I213" s="185"/>
      <c r="K213" s="115">
        <v>9.2</v>
      </c>
      <c r="S213" s="112"/>
      <c r="T213" s="116"/>
      <c r="AA213" s="117"/>
      <c r="AT213" s="114" t="s">
        <v>156</v>
      </c>
      <c r="AU213" s="114" t="s">
        <v>74</v>
      </c>
      <c r="AV213" s="114" t="s">
        <v>74</v>
      </c>
      <c r="AW213" s="114" t="s">
        <v>117</v>
      </c>
      <c r="AX213" s="114" t="s">
        <v>65</v>
      </c>
      <c r="AY213" s="114" t="s">
        <v>149</v>
      </c>
    </row>
    <row r="214" spans="2:51" s="6" customFormat="1" ht="15.75" customHeight="1">
      <c r="B214" s="118"/>
      <c r="E214" s="119"/>
      <c r="F214" s="186" t="s">
        <v>157</v>
      </c>
      <c r="G214" s="187"/>
      <c r="H214" s="187"/>
      <c r="I214" s="187"/>
      <c r="K214" s="120">
        <v>9.2</v>
      </c>
      <c r="S214" s="118"/>
      <c r="T214" s="121"/>
      <c r="AA214" s="122"/>
      <c r="AT214" s="119" t="s">
        <v>156</v>
      </c>
      <c r="AU214" s="119" t="s">
        <v>74</v>
      </c>
      <c r="AV214" s="119" t="s">
        <v>77</v>
      </c>
      <c r="AW214" s="119" t="s">
        <v>117</v>
      </c>
      <c r="AX214" s="119" t="s">
        <v>8</v>
      </c>
      <c r="AY214" s="119" t="s">
        <v>149</v>
      </c>
    </row>
    <row r="215" spans="2:63" s="6" customFormat="1" ht="15.75" customHeight="1">
      <c r="B215" s="20"/>
      <c r="C215" s="102" t="s">
        <v>317</v>
      </c>
      <c r="D215" s="102" t="s">
        <v>150</v>
      </c>
      <c r="E215" s="103" t="s">
        <v>305</v>
      </c>
      <c r="F215" s="180" t="s">
        <v>306</v>
      </c>
      <c r="G215" s="181"/>
      <c r="H215" s="181"/>
      <c r="I215" s="181"/>
      <c r="J215" s="105" t="s">
        <v>241</v>
      </c>
      <c r="K215" s="106">
        <v>21.8</v>
      </c>
      <c r="L215" s="182"/>
      <c r="M215" s="181"/>
      <c r="N215" s="183">
        <f>ROUND($L$215*$K$215,0)</f>
        <v>0</v>
      </c>
      <c r="O215" s="181"/>
      <c r="P215" s="181"/>
      <c r="Q215" s="181"/>
      <c r="R215" s="104" t="s">
        <v>154</v>
      </c>
      <c r="S215" s="20"/>
      <c r="T215" s="107"/>
      <c r="U215" s="108" t="s">
        <v>35</v>
      </c>
      <c r="X215" s="109">
        <v>0</v>
      </c>
      <c r="Y215" s="109">
        <f>$X$215*$K$215</f>
        <v>0</v>
      </c>
      <c r="Z215" s="109">
        <v>0.00175</v>
      </c>
      <c r="AA215" s="110">
        <f>$Z$215*$K$215</f>
        <v>0.03815</v>
      </c>
      <c r="AR215" s="71" t="s">
        <v>238</v>
      </c>
      <c r="AT215" s="71" t="s">
        <v>150</v>
      </c>
      <c r="AU215" s="71" t="s">
        <v>74</v>
      </c>
      <c r="AY215" s="6" t="s">
        <v>149</v>
      </c>
      <c r="BE215" s="111">
        <f>IF($U$215="základní",$N$215,0)</f>
        <v>0</v>
      </c>
      <c r="BF215" s="111">
        <f>IF($U$215="snížená",$N$215,0)</f>
        <v>0</v>
      </c>
      <c r="BG215" s="111">
        <f>IF($U$215="zákl. přenesená",$N$215,0)</f>
        <v>0</v>
      </c>
      <c r="BH215" s="111">
        <f>IF($U$215="sníž. přenesená",$N$215,0)</f>
        <v>0</v>
      </c>
      <c r="BI215" s="111">
        <f>IF($U$215="nulová",$N$215,0)</f>
        <v>0</v>
      </c>
      <c r="BJ215" s="71" t="s">
        <v>8</v>
      </c>
      <c r="BK215" s="111">
        <f>ROUND($L$215*$K$215,0)</f>
        <v>0</v>
      </c>
    </row>
    <row r="216" spans="2:51" s="6" customFormat="1" ht="15.75" customHeight="1">
      <c r="B216" s="112"/>
      <c r="E216" s="113"/>
      <c r="F216" s="184" t="s">
        <v>659</v>
      </c>
      <c r="G216" s="185"/>
      <c r="H216" s="185"/>
      <c r="I216" s="185"/>
      <c r="K216" s="115">
        <v>9.9</v>
      </c>
      <c r="S216" s="112"/>
      <c r="T216" s="116"/>
      <c r="AA216" s="117"/>
      <c r="AT216" s="114" t="s">
        <v>156</v>
      </c>
      <c r="AU216" s="114" t="s">
        <v>74</v>
      </c>
      <c r="AV216" s="114" t="s">
        <v>74</v>
      </c>
      <c r="AW216" s="114" t="s">
        <v>117</v>
      </c>
      <c r="AX216" s="114" t="s">
        <v>65</v>
      </c>
      <c r="AY216" s="114" t="s">
        <v>149</v>
      </c>
    </row>
    <row r="217" spans="2:51" s="6" customFormat="1" ht="15.75" customHeight="1">
      <c r="B217" s="112"/>
      <c r="E217" s="114"/>
      <c r="F217" s="184" t="s">
        <v>660</v>
      </c>
      <c r="G217" s="185"/>
      <c r="H217" s="185"/>
      <c r="I217" s="185"/>
      <c r="K217" s="115">
        <v>11.9</v>
      </c>
      <c r="S217" s="112"/>
      <c r="T217" s="116"/>
      <c r="AA217" s="117"/>
      <c r="AT217" s="114" t="s">
        <v>156</v>
      </c>
      <c r="AU217" s="114" t="s">
        <v>74</v>
      </c>
      <c r="AV217" s="114" t="s">
        <v>74</v>
      </c>
      <c r="AW217" s="114" t="s">
        <v>117</v>
      </c>
      <c r="AX217" s="114" t="s">
        <v>65</v>
      </c>
      <c r="AY217" s="114" t="s">
        <v>149</v>
      </c>
    </row>
    <row r="218" spans="2:51" s="6" customFormat="1" ht="15.75" customHeight="1">
      <c r="B218" s="118"/>
      <c r="E218" s="119"/>
      <c r="F218" s="186" t="s">
        <v>157</v>
      </c>
      <c r="G218" s="187"/>
      <c r="H218" s="187"/>
      <c r="I218" s="187"/>
      <c r="K218" s="120">
        <v>21.8</v>
      </c>
      <c r="S218" s="118"/>
      <c r="T218" s="121"/>
      <c r="AA218" s="122"/>
      <c r="AT218" s="119" t="s">
        <v>156</v>
      </c>
      <c r="AU218" s="119" t="s">
        <v>74</v>
      </c>
      <c r="AV218" s="119" t="s">
        <v>77</v>
      </c>
      <c r="AW218" s="119" t="s">
        <v>117</v>
      </c>
      <c r="AX218" s="119" t="s">
        <v>8</v>
      </c>
      <c r="AY218" s="119" t="s">
        <v>149</v>
      </c>
    </row>
    <row r="219" spans="2:63" s="6" customFormat="1" ht="15.75" customHeight="1">
      <c r="B219" s="20"/>
      <c r="C219" s="102" t="s">
        <v>321</v>
      </c>
      <c r="D219" s="102" t="s">
        <v>150</v>
      </c>
      <c r="E219" s="103" t="s">
        <v>310</v>
      </c>
      <c r="F219" s="180" t="s">
        <v>311</v>
      </c>
      <c r="G219" s="181"/>
      <c r="H219" s="181"/>
      <c r="I219" s="181"/>
      <c r="J219" s="105" t="s">
        <v>241</v>
      </c>
      <c r="K219" s="106">
        <v>31.5</v>
      </c>
      <c r="L219" s="182"/>
      <c r="M219" s="181"/>
      <c r="N219" s="183">
        <f>ROUND($L$219*$K$219,0)</f>
        <v>0</v>
      </c>
      <c r="O219" s="181"/>
      <c r="P219" s="181"/>
      <c r="Q219" s="181"/>
      <c r="R219" s="104" t="s">
        <v>154</v>
      </c>
      <c r="S219" s="20"/>
      <c r="T219" s="107"/>
      <c r="U219" s="108" t="s">
        <v>35</v>
      </c>
      <c r="X219" s="109">
        <v>0</v>
      </c>
      <c r="Y219" s="109">
        <f>$X$219*$K$219</f>
        <v>0</v>
      </c>
      <c r="Z219" s="109">
        <v>0.00252</v>
      </c>
      <c r="AA219" s="110">
        <f>$Z$219*$K$219</f>
        <v>0.07938</v>
      </c>
      <c r="AR219" s="71" t="s">
        <v>238</v>
      </c>
      <c r="AT219" s="71" t="s">
        <v>150</v>
      </c>
      <c r="AU219" s="71" t="s">
        <v>74</v>
      </c>
      <c r="AY219" s="6" t="s">
        <v>149</v>
      </c>
      <c r="BE219" s="111">
        <f>IF($U$219="základní",$N$219,0)</f>
        <v>0</v>
      </c>
      <c r="BF219" s="111">
        <f>IF($U$219="snížená",$N$219,0)</f>
        <v>0</v>
      </c>
      <c r="BG219" s="111">
        <f>IF($U$219="zákl. přenesená",$N$219,0)</f>
        <v>0</v>
      </c>
      <c r="BH219" s="111">
        <f>IF($U$219="sníž. přenesená",$N$219,0)</f>
        <v>0</v>
      </c>
      <c r="BI219" s="111">
        <f>IF($U$219="nulová",$N$219,0)</f>
        <v>0</v>
      </c>
      <c r="BJ219" s="71" t="s">
        <v>8</v>
      </c>
      <c r="BK219" s="111">
        <f>ROUND($L$219*$K$219,0)</f>
        <v>0</v>
      </c>
    </row>
    <row r="220" spans="2:51" s="6" customFormat="1" ht="15.75" customHeight="1">
      <c r="B220" s="112"/>
      <c r="E220" s="113"/>
      <c r="F220" s="184" t="s">
        <v>661</v>
      </c>
      <c r="G220" s="185"/>
      <c r="H220" s="185"/>
      <c r="I220" s="185"/>
      <c r="K220" s="115">
        <v>15.4</v>
      </c>
      <c r="S220" s="112"/>
      <c r="T220" s="116"/>
      <c r="AA220" s="117"/>
      <c r="AT220" s="114" t="s">
        <v>156</v>
      </c>
      <c r="AU220" s="114" t="s">
        <v>74</v>
      </c>
      <c r="AV220" s="114" t="s">
        <v>74</v>
      </c>
      <c r="AW220" s="114" t="s">
        <v>117</v>
      </c>
      <c r="AX220" s="114" t="s">
        <v>65</v>
      </c>
      <c r="AY220" s="114" t="s">
        <v>149</v>
      </c>
    </row>
    <row r="221" spans="2:51" s="6" customFormat="1" ht="15.75" customHeight="1">
      <c r="B221" s="112"/>
      <c r="E221" s="114"/>
      <c r="F221" s="184" t="s">
        <v>662</v>
      </c>
      <c r="G221" s="185"/>
      <c r="H221" s="185"/>
      <c r="I221" s="185"/>
      <c r="K221" s="115">
        <v>16.1</v>
      </c>
      <c r="S221" s="112"/>
      <c r="T221" s="116"/>
      <c r="AA221" s="117"/>
      <c r="AT221" s="114" t="s">
        <v>156</v>
      </c>
      <c r="AU221" s="114" t="s">
        <v>74</v>
      </c>
      <c r="AV221" s="114" t="s">
        <v>74</v>
      </c>
      <c r="AW221" s="114" t="s">
        <v>117</v>
      </c>
      <c r="AX221" s="114" t="s">
        <v>65</v>
      </c>
      <c r="AY221" s="114" t="s">
        <v>149</v>
      </c>
    </row>
    <row r="222" spans="2:51" s="6" customFormat="1" ht="15.75" customHeight="1">
      <c r="B222" s="118"/>
      <c r="E222" s="119"/>
      <c r="F222" s="186" t="s">
        <v>157</v>
      </c>
      <c r="G222" s="187"/>
      <c r="H222" s="187"/>
      <c r="I222" s="187"/>
      <c r="K222" s="120">
        <v>31.5</v>
      </c>
      <c r="S222" s="118"/>
      <c r="T222" s="121"/>
      <c r="AA222" s="122"/>
      <c r="AT222" s="119" t="s">
        <v>156</v>
      </c>
      <c r="AU222" s="119" t="s">
        <v>74</v>
      </c>
      <c r="AV222" s="119" t="s">
        <v>77</v>
      </c>
      <c r="AW222" s="119" t="s">
        <v>117</v>
      </c>
      <c r="AX222" s="119" t="s">
        <v>8</v>
      </c>
      <c r="AY222" s="119" t="s">
        <v>149</v>
      </c>
    </row>
    <row r="223" spans="2:63" s="6" customFormat="1" ht="15.75" customHeight="1">
      <c r="B223" s="20"/>
      <c r="C223" s="102" t="s">
        <v>324</v>
      </c>
      <c r="D223" s="102" t="s">
        <v>150</v>
      </c>
      <c r="E223" s="103" t="s">
        <v>315</v>
      </c>
      <c r="F223" s="180" t="s">
        <v>316</v>
      </c>
      <c r="G223" s="181"/>
      <c r="H223" s="181"/>
      <c r="I223" s="181"/>
      <c r="J223" s="105" t="s">
        <v>241</v>
      </c>
      <c r="K223" s="106">
        <v>9.2</v>
      </c>
      <c r="L223" s="182"/>
      <c r="M223" s="181"/>
      <c r="N223" s="183">
        <f>ROUND($L$223*$K$223,0)</f>
        <v>0</v>
      </c>
      <c r="O223" s="181"/>
      <c r="P223" s="181"/>
      <c r="Q223" s="181"/>
      <c r="R223" s="104" t="s">
        <v>154</v>
      </c>
      <c r="S223" s="20"/>
      <c r="T223" s="107"/>
      <c r="U223" s="108" t="s">
        <v>35</v>
      </c>
      <c r="X223" s="109">
        <v>0.004162</v>
      </c>
      <c r="Y223" s="109">
        <f>$X$223*$K$223</f>
        <v>0.038290399999999995</v>
      </c>
      <c r="Z223" s="109">
        <v>0</v>
      </c>
      <c r="AA223" s="110">
        <f>$Z$223*$K$223</f>
        <v>0</v>
      </c>
      <c r="AR223" s="71" t="s">
        <v>238</v>
      </c>
      <c r="AT223" s="71" t="s">
        <v>150</v>
      </c>
      <c r="AU223" s="71" t="s">
        <v>74</v>
      </c>
      <c r="AY223" s="6" t="s">
        <v>149</v>
      </c>
      <c r="BE223" s="111">
        <f>IF($U$223="základní",$N$223,0)</f>
        <v>0</v>
      </c>
      <c r="BF223" s="111">
        <f>IF($U$223="snížená",$N$223,0)</f>
        <v>0</v>
      </c>
      <c r="BG223" s="111">
        <f>IF($U$223="zákl. přenesená",$N$223,0)</f>
        <v>0</v>
      </c>
      <c r="BH223" s="111">
        <f>IF($U$223="sníž. přenesená",$N$223,0)</f>
        <v>0</v>
      </c>
      <c r="BI223" s="111">
        <f>IF($U$223="nulová",$N$223,0)</f>
        <v>0</v>
      </c>
      <c r="BJ223" s="71" t="s">
        <v>8</v>
      </c>
      <c r="BK223" s="111">
        <f>ROUND($L$223*$K$223,0)</f>
        <v>0</v>
      </c>
    </row>
    <row r="224" spans="2:51" s="6" customFormat="1" ht="15.75" customHeight="1">
      <c r="B224" s="112"/>
      <c r="E224" s="113"/>
      <c r="F224" s="184" t="s">
        <v>658</v>
      </c>
      <c r="G224" s="185"/>
      <c r="H224" s="185"/>
      <c r="I224" s="185"/>
      <c r="K224" s="115">
        <v>9.2</v>
      </c>
      <c r="S224" s="112"/>
      <c r="T224" s="116"/>
      <c r="AA224" s="117"/>
      <c r="AT224" s="114" t="s">
        <v>156</v>
      </c>
      <c r="AU224" s="114" t="s">
        <v>74</v>
      </c>
      <c r="AV224" s="114" t="s">
        <v>74</v>
      </c>
      <c r="AW224" s="114" t="s">
        <v>117</v>
      </c>
      <c r="AX224" s="114" t="s">
        <v>65</v>
      </c>
      <c r="AY224" s="114" t="s">
        <v>149</v>
      </c>
    </row>
    <row r="225" spans="2:51" s="6" customFormat="1" ht="15.75" customHeight="1">
      <c r="B225" s="118"/>
      <c r="E225" s="119"/>
      <c r="F225" s="186" t="s">
        <v>157</v>
      </c>
      <c r="G225" s="187"/>
      <c r="H225" s="187"/>
      <c r="I225" s="187"/>
      <c r="K225" s="120">
        <v>9.2</v>
      </c>
      <c r="S225" s="118"/>
      <c r="T225" s="121"/>
      <c r="AA225" s="122"/>
      <c r="AT225" s="119" t="s">
        <v>156</v>
      </c>
      <c r="AU225" s="119" t="s">
        <v>74</v>
      </c>
      <c r="AV225" s="119" t="s">
        <v>77</v>
      </c>
      <c r="AW225" s="119" t="s">
        <v>117</v>
      </c>
      <c r="AX225" s="119" t="s">
        <v>8</v>
      </c>
      <c r="AY225" s="119" t="s">
        <v>149</v>
      </c>
    </row>
    <row r="226" spans="2:63" s="6" customFormat="1" ht="15.75" customHeight="1">
      <c r="B226" s="20"/>
      <c r="C226" s="102" t="s">
        <v>327</v>
      </c>
      <c r="D226" s="102" t="s">
        <v>150</v>
      </c>
      <c r="E226" s="103" t="s">
        <v>318</v>
      </c>
      <c r="F226" s="180" t="s">
        <v>319</v>
      </c>
      <c r="G226" s="181"/>
      <c r="H226" s="181"/>
      <c r="I226" s="181"/>
      <c r="J226" s="105" t="s">
        <v>241</v>
      </c>
      <c r="K226" s="106">
        <v>15.5</v>
      </c>
      <c r="L226" s="182"/>
      <c r="M226" s="181"/>
      <c r="N226" s="183">
        <f>ROUND($L$226*$K$226,0)</f>
        <v>0</v>
      </c>
      <c r="O226" s="181"/>
      <c r="P226" s="181"/>
      <c r="Q226" s="181"/>
      <c r="R226" s="104" t="s">
        <v>154</v>
      </c>
      <c r="S226" s="20"/>
      <c r="T226" s="107"/>
      <c r="U226" s="108" t="s">
        <v>35</v>
      </c>
      <c r="X226" s="109">
        <v>0.001281</v>
      </c>
      <c r="Y226" s="109">
        <f>$X$226*$K$226</f>
        <v>0.0198555</v>
      </c>
      <c r="Z226" s="109">
        <v>0</v>
      </c>
      <c r="AA226" s="110">
        <f>$Z$226*$K$226</f>
        <v>0</v>
      </c>
      <c r="AR226" s="71" t="s">
        <v>238</v>
      </c>
      <c r="AT226" s="71" t="s">
        <v>150</v>
      </c>
      <c r="AU226" s="71" t="s">
        <v>74</v>
      </c>
      <c r="AY226" s="6" t="s">
        <v>149</v>
      </c>
      <c r="BE226" s="111">
        <f>IF($U$226="základní",$N$226,0)</f>
        <v>0</v>
      </c>
      <c r="BF226" s="111">
        <f>IF($U$226="snížená",$N$226,0)</f>
        <v>0</v>
      </c>
      <c r="BG226" s="111">
        <f>IF($U$226="zákl. přenesená",$N$226,0)</f>
        <v>0</v>
      </c>
      <c r="BH226" s="111">
        <f>IF($U$226="sníž. přenesená",$N$226,0)</f>
        <v>0</v>
      </c>
      <c r="BI226" s="111">
        <f>IF($U$226="nulová",$N$226,0)</f>
        <v>0</v>
      </c>
      <c r="BJ226" s="71" t="s">
        <v>8</v>
      </c>
      <c r="BK226" s="111">
        <f>ROUND($L$226*$K$226,0)</f>
        <v>0</v>
      </c>
    </row>
    <row r="227" spans="2:51" s="6" customFormat="1" ht="15.75" customHeight="1">
      <c r="B227" s="112"/>
      <c r="E227" s="113"/>
      <c r="F227" s="184" t="s">
        <v>663</v>
      </c>
      <c r="G227" s="185"/>
      <c r="H227" s="185"/>
      <c r="I227" s="185"/>
      <c r="K227" s="115">
        <v>15.5</v>
      </c>
      <c r="S227" s="112"/>
      <c r="T227" s="116"/>
      <c r="AA227" s="117"/>
      <c r="AT227" s="114" t="s">
        <v>156</v>
      </c>
      <c r="AU227" s="114" t="s">
        <v>74</v>
      </c>
      <c r="AV227" s="114" t="s">
        <v>74</v>
      </c>
      <c r="AW227" s="114" t="s">
        <v>117</v>
      </c>
      <c r="AX227" s="114" t="s">
        <v>65</v>
      </c>
      <c r="AY227" s="114" t="s">
        <v>149</v>
      </c>
    </row>
    <row r="228" spans="2:51" s="6" customFormat="1" ht="15.75" customHeight="1">
      <c r="B228" s="118"/>
      <c r="E228" s="119"/>
      <c r="F228" s="186" t="s">
        <v>157</v>
      </c>
      <c r="G228" s="187"/>
      <c r="H228" s="187"/>
      <c r="I228" s="187"/>
      <c r="K228" s="120">
        <v>15.5</v>
      </c>
      <c r="S228" s="118"/>
      <c r="T228" s="121"/>
      <c r="AA228" s="122"/>
      <c r="AT228" s="119" t="s">
        <v>156</v>
      </c>
      <c r="AU228" s="119" t="s">
        <v>74</v>
      </c>
      <c r="AV228" s="119" t="s">
        <v>77</v>
      </c>
      <c r="AW228" s="119" t="s">
        <v>117</v>
      </c>
      <c r="AX228" s="119" t="s">
        <v>8</v>
      </c>
      <c r="AY228" s="119" t="s">
        <v>149</v>
      </c>
    </row>
    <row r="229" spans="2:63" s="6" customFormat="1" ht="15.75" customHeight="1">
      <c r="B229" s="20"/>
      <c r="C229" s="102" t="s">
        <v>330</v>
      </c>
      <c r="D229" s="102" t="s">
        <v>150</v>
      </c>
      <c r="E229" s="103" t="s">
        <v>322</v>
      </c>
      <c r="F229" s="180" t="s">
        <v>323</v>
      </c>
      <c r="G229" s="181"/>
      <c r="H229" s="181"/>
      <c r="I229" s="181"/>
      <c r="J229" s="105" t="s">
        <v>241</v>
      </c>
      <c r="K229" s="106">
        <v>21.8</v>
      </c>
      <c r="L229" s="182"/>
      <c r="M229" s="181"/>
      <c r="N229" s="183">
        <f>ROUND($L$229*$K$229,0)</f>
        <v>0</v>
      </c>
      <c r="O229" s="181"/>
      <c r="P229" s="181"/>
      <c r="Q229" s="181"/>
      <c r="R229" s="104" t="s">
        <v>154</v>
      </c>
      <c r="S229" s="20"/>
      <c r="T229" s="107"/>
      <c r="U229" s="108" t="s">
        <v>35</v>
      </c>
      <c r="X229" s="109">
        <v>0.002106</v>
      </c>
      <c r="Y229" s="109">
        <f>$X$229*$K$229</f>
        <v>0.045910799999999995</v>
      </c>
      <c r="Z229" s="109">
        <v>0</v>
      </c>
      <c r="AA229" s="110">
        <f>$Z$229*$K$229</f>
        <v>0</v>
      </c>
      <c r="AR229" s="71" t="s">
        <v>238</v>
      </c>
      <c r="AT229" s="71" t="s">
        <v>150</v>
      </c>
      <c r="AU229" s="71" t="s">
        <v>74</v>
      </c>
      <c r="AY229" s="6" t="s">
        <v>149</v>
      </c>
      <c r="BE229" s="111">
        <f>IF($U$229="základní",$N$229,0)</f>
        <v>0</v>
      </c>
      <c r="BF229" s="111">
        <f>IF($U$229="snížená",$N$229,0)</f>
        <v>0</v>
      </c>
      <c r="BG229" s="111">
        <f>IF($U$229="zákl. přenesená",$N$229,0)</f>
        <v>0</v>
      </c>
      <c r="BH229" s="111">
        <f>IF($U$229="sníž. přenesená",$N$229,0)</f>
        <v>0</v>
      </c>
      <c r="BI229" s="111">
        <f>IF($U$229="nulová",$N$229,0)</f>
        <v>0</v>
      </c>
      <c r="BJ229" s="71" t="s">
        <v>8</v>
      </c>
      <c r="BK229" s="111">
        <f>ROUND($L$229*$K$229,0)</f>
        <v>0</v>
      </c>
    </row>
    <row r="230" spans="2:51" s="6" customFormat="1" ht="15.75" customHeight="1">
      <c r="B230" s="112"/>
      <c r="E230" s="113"/>
      <c r="F230" s="184" t="s">
        <v>659</v>
      </c>
      <c r="G230" s="185"/>
      <c r="H230" s="185"/>
      <c r="I230" s="185"/>
      <c r="K230" s="115">
        <v>9.9</v>
      </c>
      <c r="S230" s="112"/>
      <c r="T230" s="116"/>
      <c r="AA230" s="117"/>
      <c r="AT230" s="114" t="s">
        <v>156</v>
      </c>
      <c r="AU230" s="114" t="s">
        <v>74</v>
      </c>
      <c r="AV230" s="114" t="s">
        <v>74</v>
      </c>
      <c r="AW230" s="114" t="s">
        <v>117</v>
      </c>
      <c r="AX230" s="114" t="s">
        <v>65</v>
      </c>
      <c r="AY230" s="114" t="s">
        <v>149</v>
      </c>
    </row>
    <row r="231" spans="2:51" s="6" customFormat="1" ht="15.75" customHeight="1">
      <c r="B231" s="112"/>
      <c r="E231" s="114"/>
      <c r="F231" s="184" t="s">
        <v>660</v>
      </c>
      <c r="G231" s="185"/>
      <c r="H231" s="185"/>
      <c r="I231" s="185"/>
      <c r="K231" s="115">
        <v>11.9</v>
      </c>
      <c r="S231" s="112"/>
      <c r="T231" s="116"/>
      <c r="AA231" s="117"/>
      <c r="AT231" s="114" t="s">
        <v>156</v>
      </c>
      <c r="AU231" s="114" t="s">
        <v>74</v>
      </c>
      <c r="AV231" s="114" t="s">
        <v>74</v>
      </c>
      <c r="AW231" s="114" t="s">
        <v>117</v>
      </c>
      <c r="AX231" s="114" t="s">
        <v>65</v>
      </c>
      <c r="AY231" s="114" t="s">
        <v>149</v>
      </c>
    </row>
    <row r="232" spans="2:51" s="6" customFormat="1" ht="15.75" customHeight="1">
      <c r="B232" s="118"/>
      <c r="E232" s="119"/>
      <c r="F232" s="186" t="s">
        <v>157</v>
      </c>
      <c r="G232" s="187"/>
      <c r="H232" s="187"/>
      <c r="I232" s="187"/>
      <c r="K232" s="120">
        <v>21.8</v>
      </c>
      <c r="S232" s="118"/>
      <c r="T232" s="121"/>
      <c r="AA232" s="122"/>
      <c r="AT232" s="119" t="s">
        <v>156</v>
      </c>
      <c r="AU232" s="119" t="s">
        <v>74</v>
      </c>
      <c r="AV232" s="119" t="s">
        <v>77</v>
      </c>
      <c r="AW232" s="119" t="s">
        <v>117</v>
      </c>
      <c r="AX232" s="119" t="s">
        <v>8</v>
      </c>
      <c r="AY232" s="119" t="s">
        <v>149</v>
      </c>
    </row>
    <row r="233" spans="2:63" s="6" customFormat="1" ht="15.75" customHeight="1">
      <c r="B233" s="20"/>
      <c r="C233" s="102" t="s">
        <v>333</v>
      </c>
      <c r="D233" s="102" t="s">
        <v>150</v>
      </c>
      <c r="E233" s="103" t="s">
        <v>325</v>
      </c>
      <c r="F233" s="180" t="s">
        <v>326</v>
      </c>
      <c r="G233" s="181"/>
      <c r="H233" s="181"/>
      <c r="I233" s="181"/>
      <c r="J233" s="105" t="s">
        <v>241</v>
      </c>
      <c r="K233" s="106">
        <v>15.4</v>
      </c>
      <c r="L233" s="182"/>
      <c r="M233" s="181"/>
      <c r="N233" s="183">
        <f>ROUND($L$233*$K$233,0)</f>
        <v>0</v>
      </c>
      <c r="O233" s="181"/>
      <c r="P233" s="181"/>
      <c r="Q233" s="181"/>
      <c r="R233" s="104" t="s">
        <v>154</v>
      </c>
      <c r="S233" s="20"/>
      <c r="T233" s="107"/>
      <c r="U233" s="108" t="s">
        <v>35</v>
      </c>
      <c r="X233" s="109">
        <v>0.003306</v>
      </c>
      <c r="Y233" s="109">
        <f>$X$233*$K$233</f>
        <v>0.0509124</v>
      </c>
      <c r="Z233" s="109">
        <v>0</v>
      </c>
      <c r="AA233" s="110">
        <f>$Z$233*$K$233</f>
        <v>0</v>
      </c>
      <c r="AR233" s="71" t="s">
        <v>238</v>
      </c>
      <c r="AT233" s="71" t="s">
        <v>150</v>
      </c>
      <c r="AU233" s="71" t="s">
        <v>74</v>
      </c>
      <c r="AY233" s="6" t="s">
        <v>149</v>
      </c>
      <c r="BE233" s="111">
        <f>IF($U$233="základní",$N$233,0)</f>
        <v>0</v>
      </c>
      <c r="BF233" s="111">
        <f>IF($U$233="snížená",$N$233,0)</f>
        <v>0</v>
      </c>
      <c r="BG233" s="111">
        <f>IF($U$233="zákl. přenesená",$N$233,0)</f>
        <v>0</v>
      </c>
      <c r="BH233" s="111">
        <f>IF($U$233="sníž. přenesená",$N$233,0)</f>
        <v>0</v>
      </c>
      <c r="BI233" s="111">
        <f>IF($U$233="nulová",$N$233,0)</f>
        <v>0</v>
      </c>
      <c r="BJ233" s="71" t="s">
        <v>8</v>
      </c>
      <c r="BK233" s="111">
        <f>ROUND($L$233*$K$233,0)</f>
        <v>0</v>
      </c>
    </row>
    <row r="234" spans="2:51" s="6" customFormat="1" ht="15.75" customHeight="1">
      <c r="B234" s="112"/>
      <c r="E234" s="113"/>
      <c r="F234" s="184" t="s">
        <v>661</v>
      </c>
      <c r="G234" s="185"/>
      <c r="H234" s="185"/>
      <c r="I234" s="185"/>
      <c r="K234" s="115">
        <v>15.4</v>
      </c>
      <c r="S234" s="112"/>
      <c r="T234" s="116"/>
      <c r="AA234" s="117"/>
      <c r="AT234" s="114" t="s">
        <v>156</v>
      </c>
      <c r="AU234" s="114" t="s">
        <v>74</v>
      </c>
      <c r="AV234" s="114" t="s">
        <v>74</v>
      </c>
      <c r="AW234" s="114" t="s">
        <v>117</v>
      </c>
      <c r="AX234" s="114" t="s">
        <v>8</v>
      </c>
      <c r="AY234" s="114" t="s">
        <v>149</v>
      </c>
    </row>
    <row r="235" spans="2:63" s="6" customFormat="1" ht="15.75" customHeight="1">
      <c r="B235" s="20"/>
      <c r="C235" s="102" t="s">
        <v>336</v>
      </c>
      <c r="D235" s="102" t="s">
        <v>150</v>
      </c>
      <c r="E235" s="103" t="s">
        <v>328</v>
      </c>
      <c r="F235" s="180" t="s">
        <v>329</v>
      </c>
      <c r="G235" s="181"/>
      <c r="H235" s="181"/>
      <c r="I235" s="181"/>
      <c r="J235" s="105" t="s">
        <v>241</v>
      </c>
      <c r="K235" s="106">
        <v>16.1</v>
      </c>
      <c r="L235" s="182"/>
      <c r="M235" s="181"/>
      <c r="N235" s="183">
        <f>ROUND($L$235*$K$235,0)</f>
        <v>0</v>
      </c>
      <c r="O235" s="181"/>
      <c r="P235" s="181"/>
      <c r="Q235" s="181"/>
      <c r="R235" s="104" t="s">
        <v>154</v>
      </c>
      <c r="S235" s="20"/>
      <c r="T235" s="107"/>
      <c r="U235" s="108" t="s">
        <v>35</v>
      </c>
      <c r="X235" s="109">
        <v>0.004131</v>
      </c>
      <c r="Y235" s="109">
        <f>$X$235*$K$235</f>
        <v>0.0665091</v>
      </c>
      <c r="Z235" s="109">
        <v>0</v>
      </c>
      <c r="AA235" s="110">
        <f>$Z$235*$K$235</f>
        <v>0</v>
      </c>
      <c r="AR235" s="71" t="s">
        <v>238</v>
      </c>
      <c r="AT235" s="71" t="s">
        <v>150</v>
      </c>
      <c r="AU235" s="71" t="s">
        <v>74</v>
      </c>
      <c r="AY235" s="6" t="s">
        <v>149</v>
      </c>
      <c r="BE235" s="111">
        <f>IF($U$235="základní",$N$235,0)</f>
        <v>0</v>
      </c>
      <c r="BF235" s="111">
        <f>IF($U$235="snížená",$N$235,0)</f>
        <v>0</v>
      </c>
      <c r="BG235" s="111">
        <f>IF($U$235="zákl. přenesená",$N$235,0)</f>
        <v>0</v>
      </c>
      <c r="BH235" s="111">
        <f>IF($U$235="sníž. přenesená",$N$235,0)</f>
        <v>0</v>
      </c>
      <c r="BI235" s="111">
        <f>IF($U$235="nulová",$N$235,0)</f>
        <v>0</v>
      </c>
      <c r="BJ235" s="71" t="s">
        <v>8</v>
      </c>
      <c r="BK235" s="111">
        <f>ROUND($L$235*$K$235,0)</f>
        <v>0</v>
      </c>
    </row>
    <row r="236" spans="2:51" s="6" customFormat="1" ht="15.75" customHeight="1">
      <c r="B236" s="112"/>
      <c r="E236" s="113"/>
      <c r="F236" s="184" t="s">
        <v>662</v>
      </c>
      <c r="G236" s="185"/>
      <c r="H236" s="185"/>
      <c r="I236" s="185"/>
      <c r="K236" s="115">
        <v>16.1</v>
      </c>
      <c r="S236" s="112"/>
      <c r="T236" s="116"/>
      <c r="AA236" s="117"/>
      <c r="AT236" s="114" t="s">
        <v>156</v>
      </c>
      <c r="AU236" s="114" t="s">
        <v>74</v>
      </c>
      <c r="AV236" s="114" t="s">
        <v>74</v>
      </c>
      <c r="AW236" s="114" t="s">
        <v>117</v>
      </c>
      <c r="AX236" s="114" t="s">
        <v>8</v>
      </c>
      <c r="AY236" s="114" t="s">
        <v>149</v>
      </c>
    </row>
    <row r="237" spans="2:63" s="6" customFormat="1" ht="27" customHeight="1">
      <c r="B237" s="20"/>
      <c r="C237" s="102" t="s">
        <v>339</v>
      </c>
      <c r="D237" s="102" t="s">
        <v>150</v>
      </c>
      <c r="E237" s="103" t="s">
        <v>349</v>
      </c>
      <c r="F237" s="180" t="s">
        <v>350</v>
      </c>
      <c r="G237" s="181"/>
      <c r="H237" s="181"/>
      <c r="I237" s="181"/>
      <c r="J237" s="105" t="s">
        <v>267</v>
      </c>
      <c r="K237" s="106">
        <v>0.221</v>
      </c>
      <c r="L237" s="182"/>
      <c r="M237" s="181"/>
      <c r="N237" s="183">
        <f>ROUND($L$237*$K$237,0)</f>
        <v>0</v>
      </c>
      <c r="O237" s="181"/>
      <c r="P237" s="181"/>
      <c r="Q237" s="181"/>
      <c r="R237" s="104" t="s">
        <v>154</v>
      </c>
      <c r="S237" s="20"/>
      <c r="T237" s="107"/>
      <c r="U237" s="108" t="s">
        <v>35</v>
      </c>
      <c r="X237" s="109">
        <v>0</v>
      </c>
      <c r="Y237" s="109">
        <f>$X$237*$K$237</f>
        <v>0</v>
      </c>
      <c r="Z237" s="109">
        <v>0</v>
      </c>
      <c r="AA237" s="110">
        <f>$Z$237*$K$237</f>
        <v>0</v>
      </c>
      <c r="AR237" s="71" t="s">
        <v>238</v>
      </c>
      <c r="AT237" s="71" t="s">
        <v>150</v>
      </c>
      <c r="AU237" s="71" t="s">
        <v>74</v>
      </c>
      <c r="AY237" s="6" t="s">
        <v>149</v>
      </c>
      <c r="BE237" s="111">
        <f>IF($U$237="základní",$N$237,0)</f>
        <v>0</v>
      </c>
      <c r="BF237" s="111">
        <f>IF($U$237="snížená",$N$237,0)</f>
        <v>0</v>
      </c>
      <c r="BG237" s="111">
        <f>IF($U$237="zákl. přenesená",$N$237,0)</f>
        <v>0</v>
      </c>
      <c r="BH237" s="111">
        <f>IF($U$237="sníž. přenesená",$N$237,0)</f>
        <v>0</v>
      </c>
      <c r="BI237" s="111">
        <f>IF($U$237="nulová",$N$237,0)</f>
        <v>0</v>
      </c>
      <c r="BJ237" s="71" t="s">
        <v>8</v>
      </c>
      <c r="BK237" s="111">
        <f>ROUND($L$237*$K$237,0)</f>
        <v>0</v>
      </c>
    </row>
    <row r="238" spans="2:63" s="93" customFormat="1" ht="30.75" customHeight="1">
      <c r="B238" s="94"/>
      <c r="D238" s="101" t="s">
        <v>128</v>
      </c>
      <c r="N238" s="197">
        <f>$BK$238</f>
        <v>0</v>
      </c>
      <c r="O238" s="196"/>
      <c r="P238" s="196"/>
      <c r="Q238" s="196"/>
      <c r="S238" s="94"/>
      <c r="T238" s="97"/>
      <c r="W238" s="98">
        <f>SUM($W$239:$W$258)</f>
        <v>0</v>
      </c>
      <c r="Y238" s="98">
        <f>SUM($Y$239:$Y$258)</f>
        <v>0.3652367233651</v>
      </c>
      <c r="AA238" s="99">
        <f>SUM($AA$239:$AA$258)</f>
        <v>0</v>
      </c>
      <c r="AR238" s="96" t="s">
        <v>74</v>
      </c>
      <c r="AT238" s="96" t="s">
        <v>64</v>
      </c>
      <c r="AU238" s="96" t="s">
        <v>8</v>
      </c>
      <c r="AY238" s="96" t="s">
        <v>149</v>
      </c>
      <c r="BK238" s="100">
        <f>SUM($BK$239:$BK$258)</f>
        <v>0</v>
      </c>
    </row>
    <row r="239" spans="2:63" s="6" customFormat="1" ht="27" customHeight="1">
      <c r="B239" s="20"/>
      <c r="C239" s="105" t="s">
        <v>342</v>
      </c>
      <c r="D239" s="105" t="s">
        <v>150</v>
      </c>
      <c r="E239" s="103" t="s">
        <v>664</v>
      </c>
      <c r="F239" s="180" t="s">
        <v>665</v>
      </c>
      <c r="G239" s="181"/>
      <c r="H239" s="181"/>
      <c r="I239" s="181"/>
      <c r="J239" s="105" t="s">
        <v>153</v>
      </c>
      <c r="K239" s="106">
        <v>0.176</v>
      </c>
      <c r="L239" s="182"/>
      <c r="M239" s="181"/>
      <c r="N239" s="183">
        <f>ROUND($L$239*$K$239,0)</f>
        <v>0</v>
      </c>
      <c r="O239" s="181"/>
      <c r="P239" s="181"/>
      <c r="Q239" s="181"/>
      <c r="R239" s="104" t="s">
        <v>154</v>
      </c>
      <c r="S239" s="20"/>
      <c r="T239" s="107"/>
      <c r="U239" s="108" t="s">
        <v>35</v>
      </c>
      <c r="X239" s="109">
        <v>0.0002542463</v>
      </c>
      <c r="Y239" s="109">
        <f>$X$239*$K$239</f>
        <v>4.47473488E-05</v>
      </c>
      <c r="Z239" s="109">
        <v>0</v>
      </c>
      <c r="AA239" s="110">
        <f>$Z$239*$K$239</f>
        <v>0</v>
      </c>
      <c r="AR239" s="71" t="s">
        <v>238</v>
      </c>
      <c r="AT239" s="71" t="s">
        <v>150</v>
      </c>
      <c r="AU239" s="71" t="s">
        <v>74</v>
      </c>
      <c r="AY239" s="71" t="s">
        <v>149</v>
      </c>
      <c r="BE239" s="111">
        <f>IF($U$239="základní",$N$239,0)</f>
        <v>0</v>
      </c>
      <c r="BF239" s="111">
        <f>IF($U$239="snížená",$N$239,0)</f>
        <v>0</v>
      </c>
      <c r="BG239" s="111">
        <f>IF($U$239="zákl. přenesená",$N$239,0)</f>
        <v>0</v>
      </c>
      <c r="BH239" s="111">
        <f>IF($U$239="sníž. přenesená",$N$239,0)</f>
        <v>0</v>
      </c>
      <c r="BI239" s="111">
        <f>IF($U$239="nulová",$N$239,0)</f>
        <v>0</v>
      </c>
      <c r="BJ239" s="71" t="s">
        <v>8</v>
      </c>
      <c r="BK239" s="111">
        <f>ROUND($L$239*$K$239,0)</f>
        <v>0</v>
      </c>
    </row>
    <row r="240" spans="2:51" s="6" customFormat="1" ht="15.75" customHeight="1">
      <c r="B240" s="112"/>
      <c r="E240" s="113"/>
      <c r="F240" s="184" t="s">
        <v>666</v>
      </c>
      <c r="G240" s="185"/>
      <c r="H240" s="185"/>
      <c r="I240" s="185"/>
      <c r="K240" s="115">
        <v>0.176</v>
      </c>
      <c r="S240" s="112"/>
      <c r="T240" s="116"/>
      <c r="AA240" s="117"/>
      <c r="AT240" s="114" t="s">
        <v>156</v>
      </c>
      <c r="AU240" s="114" t="s">
        <v>74</v>
      </c>
      <c r="AV240" s="114" t="s">
        <v>74</v>
      </c>
      <c r="AW240" s="114" t="s">
        <v>117</v>
      </c>
      <c r="AX240" s="114" t="s">
        <v>8</v>
      </c>
      <c r="AY240" s="114" t="s">
        <v>149</v>
      </c>
    </row>
    <row r="241" spans="2:63" s="6" customFormat="1" ht="27" customHeight="1">
      <c r="B241" s="20"/>
      <c r="C241" s="102" t="s">
        <v>345</v>
      </c>
      <c r="D241" s="102" t="s">
        <v>150</v>
      </c>
      <c r="E241" s="103" t="s">
        <v>352</v>
      </c>
      <c r="F241" s="180" t="s">
        <v>353</v>
      </c>
      <c r="G241" s="181"/>
      <c r="H241" s="181"/>
      <c r="I241" s="181"/>
      <c r="J241" s="105" t="s">
        <v>153</v>
      </c>
      <c r="K241" s="106">
        <v>15.863</v>
      </c>
      <c r="L241" s="182"/>
      <c r="M241" s="181"/>
      <c r="N241" s="183">
        <f>ROUND($L$241*$K$241,0)</f>
        <v>0</v>
      </c>
      <c r="O241" s="181"/>
      <c r="P241" s="181"/>
      <c r="Q241" s="181"/>
      <c r="R241" s="104" t="s">
        <v>154</v>
      </c>
      <c r="S241" s="20"/>
      <c r="T241" s="107"/>
      <c r="U241" s="108" t="s">
        <v>35</v>
      </c>
      <c r="X241" s="109">
        <v>0.0002466101</v>
      </c>
      <c r="Y241" s="109">
        <f>$X$241*$K$241</f>
        <v>0.0039119760163</v>
      </c>
      <c r="Z241" s="109">
        <v>0</v>
      </c>
      <c r="AA241" s="110">
        <f>$Z$241*$K$241</f>
        <v>0</v>
      </c>
      <c r="AR241" s="71" t="s">
        <v>238</v>
      </c>
      <c r="AT241" s="71" t="s">
        <v>150</v>
      </c>
      <c r="AU241" s="71" t="s">
        <v>74</v>
      </c>
      <c r="AY241" s="6" t="s">
        <v>149</v>
      </c>
      <c r="BE241" s="111">
        <f>IF($U$241="základní",$N$241,0)</f>
        <v>0</v>
      </c>
      <c r="BF241" s="111">
        <f>IF($U$241="snížená",$N$241,0)</f>
        <v>0</v>
      </c>
      <c r="BG241" s="111">
        <f>IF($U$241="zákl. přenesená",$N$241,0)</f>
        <v>0</v>
      </c>
      <c r="BH241" s="111">
        <f>IF($U$241="sníž. přenesená",$N$241,0)</f>
        <v>0</v>
      </c>
      <c r="BI241" s="111">
        <f>IF($U$241="nulová",$N$241,0)</f>
        <v>0</v>
      </c>
      <c r="BJ241" s="71" t="s">
        <v>8</v>
      </c>
      <c r="BK241" s="111">
        <f>ROUND($L$241*$K$241,0)</f>
        <v>0</v>
      </c>
    </row>
    <row r="242" spans="2:51" s="6" customFormat="1" ht="15.75" customHeight="1">
      <c r="B242" s="112"/>
      <c r="E242" s="113"/>
      <c r="F242" s="184" t="s">
        <v>667</v>
      </c>
      <c r="G242" s="185"/>
      <c r="H242" s="185"/>
      <c r="I242" s="185"/>
      <c r="K242" s="115">
        <v>15.863</v>
      </c>
      <c r="S242" s="112"/>
      <c r="T242" s="116"/>
      <c r="AA242" s="117"/>
      <c r="AT242" s="114" t="s">
        <v>156</v>
      </c>
      <c r="AU242" s="114" t="s">
        <v>74</v>
      </c>
      <c r="AV242" s="114" t="s">
        <v>74</v>
      </c>
      <c r="AW242" s="114" t="s">
        <v>117</v>
      </c>
      <c r="AX242" s="114" t="s">
        <v>65</v>
      </c>
      <c r="AY242" s="114" t="s">
        <v>149</v>
      </c>
    </row>
    <row r="243" spans="2:51" s="6" customFormat="1" ht="15.75" customHeight="1">
      <c r="B243" s="112"/>
      <c r="E243" s="114"/>
      <c r="F243" s="184" t="s">
        <v>668</v>
      </c>
      <c r="G243" s="185"/>
      <c r="H243" s="185"/>
      <c r="I243" s="185"/>
      <c r="K243" s="115">
        <v>0</v>
      </c>
      <c r="S243" s="112"/>
      <c r="T243" s="116"/>
      <c r="AA243" s="117"/>
      <c r="AT243" s="114" t="s">
        <v>156</v>
      </c>
      <c r="AU243" s="114" t="s">
        <v>74</v>
      </c>
      <c r="AV243" s="114" t="s">
        <v>74</v>
      </c>
      <c r="AW243" s="114" t="s">
        <v>117</v>
      </c>
      <c r="AX243" s="114" t="s">
        <v>65</v>
      </c>
      <c r="AY243" s="114" t="s">
        <v>149</v>
      </c>
    </row>
    <row r="244" spans="2:51" s="6" customFormat="1" ht="15.75" customHeight="1">
      <c r="B244" s="118"/>
      <c r="E244" s="119"/>
      <c r="F244" s="186" t="s">
        <v>157</v>
      </c>
      <c r="G244" s="187"/>
      <c r="H244" s="187"/>
      <c r="I244" s="187"/>
      <c r="K244" s="120">
        <v>15.863</v>
      </c>
      <c r="S244" s="118"/>
      <c r="T244" s="121"/>
      <c r="AA244" s="122"/>
      <c r="AT244" s="119" t="s">
        <v>156</v>
      </c>
      <c r="AU244" s="119" t="s">
        <v>74</v>
      </c>
      <c r="AV244" s="119" t="s">
        <v>77</v>
      </c>
      <c r="AW244" s="119" t="s">
        <v>117</v>
      </c>
      <c r="AX244" s="119" t="s">
        <v>8</v>
      </c>
      <c r="AY244" s="119" t="s">
        <v>149</v>
      </c>
    </row>
    <row r="245" spans="2:63" s="6" customFormat="1" ht="15.75" customHeight="1">
      <c r="B245" s="20"/>
      <c r="C245" s="131" t="s">
        <v>348</v>
      </c>
      <c r="D245" s="131" t="s">
        <v>296</v>
      </c>
      <c r="E245" s="129" t="s">
        <v>356</v>
      </c>
      <c r="F245" s="190" t="s">
        <v>357</v>
      </c>
      <c r="G245" s="191"/>
      <c r="H245" s="191"/>
      <c r="I245" s="191"/>
      <c r="J245" s="128" t="s">
        <v>153</v>
      </c>
      <c r="K245" s="130">
        <v>16.039</v>
      </c>
      <c r="L245" s="192"/>
      <c r="M245" s="191"/>
      <c r="N245" s="193">
        <f>ROUND($L$245*$K$245,0)</f>
        <v>0</v>
      </c>
      <c r="O245" s="181"/>
      <c r="P245" s="181"/>
      <c r="Q245" s="181"/>
      <c r="R245" s="104"/>
      <c r="S245" s="20"/>
      <c r="T245" s="107"/>
      <c r="U245" s="108" t="s">
        <v>35</v>
      </c>
      <c r="X245" s="109">
        <v>0.02</v>
      </c>
      <c r="Y245" s="109">
        <f>$X$245*$K$245</f>
        <v>0.32078</v>
      </c>
      <c r="Z245" s="109">
        <v>0</v>
      </c>
      <c r="AA245" s="110">
        <f>$Z$245*$K$245</f>
        <v>0</v>
      </c>
      <c r="AR245" s="71" t="s">
        <v>295</v>
      </c>
      <c r="AT245" s="71" t="s">
        <v>296</v>
      </c>
      <c r="AU245" s="71" t="s">
        <v>74</v>
      </c>
      <c r="AY245" s="6" t="s">
        <v>149</v>
      </c>
      <c r="BE245" s="111">
        <f>IF($U$245="základní",$N$245,0)</f>
        <v>0</v>
      </c>
      <c r="BF245" s="111">
        <f>IF($U$245="snížená",$N$245,0)</f>
        <v>0</v>
      </c>
      <c r="BG245" s="111">
        <f>IF($U$245="zákl. přenesená",$N$245,0)</f>
        <v>0</v>
      </c>
      <c r="BH245" s="111">
        <f>IF($U$245="sníž. přenesená",$N$245,0)</f>
        <v>0</v>
      </c>
      <c r="BI245" s="111">
        <f>IF($U$245="nulová",$N$245,0)</f>
        <v>0</v>
      </c>
      <c r="BJ245" s="71" t="s">
        <v>8</v>
      </c>
      <c r="BK245" s="111">
        <f>ROUND($L$245*$K$245,0)</f>
        <v>0</v>
      </c>
    </row>
    <row r="246" spans="2:51" s="6" customFormat="1" ht="15.75" customHeight="1">
      <c r="B246" s="112"/>
      <c r="E246" s="113"/>
      <c r="F246" s="184" t="s">
        <v>666</v>
      </c>
      <c r="G246" s="185"/>
      <c r="H246" s="185"/>
      <c r="I246" s="185"/>
      <c r="K246" s="115">
        <v>0.176</v>
      </c>
      <c r="S246" s="112"/>
      <c r="T246" s="116"/>
      <c r="AA246" s="117"/>
      <c r="AT246" s="114" t="s">
        <v>156</v>
      </c>
      <c r="AU246" s="114" t="s">
        <v>74</v>
      </c>
      <c r="AV246" s="114" t="s">
        <v>74</v>
      </c>
      <c r="AW246" s="114" t="s">
        <v>117</v>
      </c>
      <c r="AX246" s="114" t="s">
        <v>65</v>
      </c>
      <c r="AY246" s="114" t="s">
        <v>149</v>
      </c>
    </row>
    <row r="247" spans="2:51" s="6" customFormat="1" ht="15.75" customHeight="1">
      <c r="B247" s="112"/>
      <c r="E247" s="114"/>
      <c r="F247" s="184" t="s">
        <v>667</v>
      </c>
      <c r="G247" s="185"/>
      <c r="H247" s="185"/>
      <c r="I247" s="185"/>
      <c r="K247" s="115">
        <v>15.863</v>
      </c>
      <c r="S247" s="112"/>
      <c r="T247" s="116"/>
      <c r="AA247" s="117"/>
      <c r="AT247" s="114" t="s">
        <v>156</v>
      </c>
      <c r="AU247" s="114" t="s">
        <v>74</v>
      </c>
      <c r="AV247" s="114" t="s">
        <v>74</v>
      </c>
      <c r="AW247" s="114" t="s">
        <v>117</v>
      </c>
      <c r="AX247" s="114" t="s">
        <v>65</v>
      </c>
      <c r="AY247" s="114" t="s">
        <v>149</v>
      </c>
    </row>
    <row r="248" spans="2:51" s="6" customFormat="1" ht="15.75" customHeight="1">
      <c r="B248" s="112"/>
      <c r="E248" s="114"/>
      <c r="F248" s="184" t="s">
        <v>668</v>
      </c>
      <c r="G248" s="185"/>
      <c r="H248" s="185"/>
      <c r="I248" s="185"/>
      <c r="K248" s="115">
        <v>0</v>
      </c>
      <c r="S248" s="112"/>
      <c r="T248" s="116"/>
      <c r="AA248" s="117"/>
      <c r="AT248" s="114" t="s">
        <v>156</v>
      </c>
      <c r="AU248" s="114" t="s">
        <v>74</v>
      </c>
      <c r="AV248" s="114" t="s">
        <v>74</v>
      </c>
      <c r="AW248" s="114" t="s">
        <v>117</v>
      </c>
      <c r="AX248" s="114" t="s">
        <v>65</v>
      </c>
      <c r="AY248" s="114" t="s">
        <v>149</v>
      </c>
    </row>
    <row r="249" spans="2:51" s="6" customFormat="1" ht="15.75" customHeight="1">
      <c r="B249" s="118"/>
      <c r="E249" s="119"/>
      <c r="F249" s="186" t="s">
        <v>157</v>
      </c>
      <c r="G249" s="187"/>
      <c r="H249" s="187"/>
      <c r="I249" s="187"/>
      <c r="K249" s="120">
        <v>16.039</v>
      </c>
      <c r="S249" s="118"/>
      <c r="T249" s="121"/>
      <c r="AA249" s="122"/>
      <c r="AT249" s="119" t="s">
        <v>156</v>
      </c>
      <c r="AU249" s="119" t="s">
        <v>74</v>
      </c>
      <c r="AV249" s="119" t="s">
        <v>77</v>
      </c>
      <c r="AW249" s="119" t="s">
        <v>117</v>
      </c>
      <c r="AX249" s="119" t="s">
        <v>8</v>
      </c>
      <c r="AY249" s="119" t="s">
        <v>149</v>
      </c>
    </row>
    <row r="250" spans="2:63" s="6" customFormat="1" ht="27" customHeight="1">
      <c r="B250" s="20"/>
      <c r="C250" s="102" t="s">
        <v>351</v>
      </c>
      <c r="D250" s="102" t="s">
        <v>150</v>
      </c>
      <c r="E250" s="103" t="s">
        <v>367</v>
      </c>
      <c r="F250" s="180" t="s">
        <v>368</v>
      </c>
      <c r="G250" s="181"/>
      <c r="H250" s="181"/>
      <c r="I250" s="181"/>
      <c r="J250" s="105" t="s">
        <v>294</v>
      </c>
      <c r="K250" s="106">
        <v>5</v>
      </c>
      <c r="L250" s="182"/>
      <c r="M250" s="181"/>
      <c r="N250" s="183">
        <f>ROUND($L$250*$K$250,0)</f>
        <v>0</v>
      </c>
      <c r="O250" s="181"/>
      <c r="P250" s="181"/>
      <c r="Q250" s="181"/>
      <c r="R250" s="104" t="s">
        <v>154</v>
      </c>
      <c r="S250" s="20"/>
      <c r="T250" s="107"/>
      <c r="U250" s="108" t="s">
        <v>35</v>
      </c>
      <c r="X250" s="109">
        <v>0</v>
      </c>
      <c r="Y250" s="109">
        <f>$X$250*$K$250</f>
        <v>0</v>
      </c>
      <c r="Z250" s="109">
        <v>0</v>
      </c>
      <c r="AA250" s="110">
        <f>$Z$250*$K$250</f>
        <v>0</v>
      </c>
      <c r="AR250" s="71" t="s">
        <v>238</v>
      </c>
      <c r="AT250" s="71" t="s">
        <v>150</v>
      </c>
      <c r="AU250" s="71" t="s">
        <v>74</v>
      </c>
      <c r="AY250" s="6" t="s">
        <v>149</v>
      </c>
      <c r="BE250" s="111">
        <f>IF($U$250="základní",$N$250,0)</f>
        <v>0</v>
      </c>
      <c r="BF250" s="111">
        <f>IF($U$250="snížená",$N$250,0)</f>
        <v>0</v>
      </c>
      <c r="BG250" s="111">
        <f>IF($U$250="zákl. přenesená",$N$250,0)</f>
        <v>0</v>
      </c>
      <c r="BH250" s="111">
        <f>IF($U$250="sníž. přenesená",$N$250,0)</f>
        <v>0</v>
      </c>
      <c r="BI250" s="111">
        <f>IF($U$250="nulová",$N$250,0)</f>
        <v>0</v>
      </c>
      <c r="BJ250" s="71" t="s">
        <v>8</v>
      </c>
      <c r="BK250" s="111">
        <f>ROUND($L$250*$K$250,0)</f>
        <v>0</v>
      </c>
    </row>
    <row r="251" spans="2:51" s="6" customFormat="1" ht="15.75" customHeight="1">
      <c r="B251" s="112"/>
      <c r="E251" s="113"/>
      <c r="F251" s="184" t="s">
        <v>669</v>
      </c>
      <c r="G251" s="185"/>
      <c r="H251" s="185"/>
      <c r="I251" s="185"/>
      <c r="K251" s="115">
        <v>5</v>
      </c>
      <c r="S251" s="112"/>
      <c r="T251" s="116"/>
      <c r="AA251" s="117"/>
      <c r="AT251" s="114" t="s">
        <v>156</v>
      </c>
      <c r="AU251" s="114" t="s">
        <v>74</v>
      </c>
      <c r="AV251" s="114" t="s">
        <v>74</v>
      </c>
      <c r="AW251" s="114" t="s">
        <v>117</v>
      </c>
      <c r="AX251" s="114" t="s">
        <v>65</v>
      </c>
      <c r="AY251" s="114" t="s">
        <v>149</v>
      </c>
    </row>
    <row r="252" spans="2:51" s="6" customFormat="1" ht="15.75" customHeight="1">
      <c r="B252" s="112"/>
      <c r="E252" s="114"/>
      <c r="F252" s="184" t="s">
        <v>670</v>
      </c>
      <c r="G252" s="185"/>
      <c r="H252" s="185"/>
      <c r="I252" s="185"/>
      <c r="K252" s="115">
        <v>0</v>
      </c>
      <c r="S252" s="112"/>
      <c r="T252" s="116"/>
      <c r="AA252" s="117"/>
      <c r="AT252" s="114" t="s">
        <v>156</v>
      </c>
      <c r="AU252" s="114" t="s">
        <v>74</v>
      </c>
      <c r="AV252" s="114" t="s">
        <v>74</v>
      </c>
      <c r="AW252" s="114" t="s">
        <v>117</v>
      </c>
      <c r="AX252" s="114" t="s">
        <v>65</v>
      </c>
      <c r="AY252" s="114" t="s">
        <v>149</v>
      </c>
    </row>
    <row r="253" spans="2:51" s="6" customFormat="1" ht="15.75" customHeight="1">
      <c r="B253" s="118"/>
      <c r="E253" s="119"/>
      <c r="F253" s="186" t="s">
        <v>157</v>
      </c>
      <c r="G253" s="187"/>
      <c r="H253" s="187"/>
      <c r="I253" s="187"/>
      <c r="K253" s="120">
        <v>5</v>
      </c>
      <c r="S253" s="118"/>
      <c r="T253" s="121"/>
      <c r="AA253" s="122"/>
      <c r="AT253" s="119" t="s">
        <v>156</v>
      </c>
      <c r="AU253" s="119" t="s">
        <v>74</v>
      </c>
      <c r="AV253" s="119" t="s">
        <v>77</v>
      </c>
      <c r="AW253" s="119" t="s">
        <v>117</v>
      </c>
      <c r="AX253" s="119" t="s">
        <v>8</v>
      </c>
      <c r="AY253" s="119" t="s">
        <v>149</v>
      </c>
    </row>
    <row r="254" spans="2:63" s="6" customFormat="1" ht="15.75" customHeight="1">
      <c r="B254" s="20"/>
      <c r="C254" s="131" t="s">
        <v>355</v>
      </c>
      <c r="D254" s="131" t="s">
        <v>296</v>
      </c>
      <c r="E254" s="129" t="s">
        <v>371</v>
      </c>
      <c r="F254" s="190" t="s">
        <v>372</v>
      </c>
      <c r="G254" s="191"/>
      <c r="H254" s="191"/>
      <c r="I254" s="191"/>
      <c r="J254" s="128" t="s">
        <v>241</v>
      </c>
      <c r="K254" s="130">
        <v>6.75</v>
      </c>
      <c r="L254" s="192"/>
      <c r="M254" s="191"/>
      <c r="N254" s="193">
        <f>ROUND($L$254*$K$254,0)</f>
        <v>0</v>
      </c>
      <c r="O254" s="181"/>
      <c r="P254" s="181"/>
      <c r="Q254" s="181"/>
      <c r="R254" s="104"/>
      <c r="S254" s="20"/>
      <c r="T254" s="107"/>
      <c r="U254" s="108" t="s">
        <v>35</v>
      </c>
      <c r="X254" s="109">
        <v>0.006</v>
      </c>
      <c r="Y254" s="109">
        <f>$X$254*$K$254</f>
        <v>0.0405</v>
      </c>
      <c r="Z254" s="109">
        <v>0</v>
      </c>
      <c r="AA254" s="110">
        <f>$Z$254*$K$254</f>
        <v>0</v>
      </c>
      <c r="AR254" s="71" t="s">
        <v>295</v>
      </c>
      <c r="AT254" s="71" t="s">
        <v>296</v>
      </c>
      <c r="AU254" s="71" t="s">
        <v>74</v>
      </c>
      <c r="AY254" s="6" t="s">
        <v>149</v>
      </c>
      <c r="BE254" s="111">
        <f>IF($U$254="základní",$N$254,0)</f>
        <v>0</v>
      </c>
      <c r="BF254" s="111">
        <f>IF($U$254="snížená",$N$254,0)</f>
        <v>0</v>
      </c>
      <c r="BG254" s="111">
        <f>IF($U$254="zákl. přenesená",$N$254,0)</f>
        <v>0</v>
      </c>
      <c r="BH254" s="111">
        <f>IF($U$254="sníž. přenesená",$N$254,0)</f>
        <v>0</v>
      </c>
      <c r="BI254" s="111">
        <f>IF($U$254="nulová",$N$254,0)</f>
        <v>0</v>
      </c>
      <c r="BJ254" s="71" t="s">
        <v>8</v>
      </c>
      <c r="BK254" s="111">
        <f>ROUND($L$254*$K$254,0)</f>
        <v>0</v>
      </c>
    </row>
    <row r="255" spans="2:51" s="6" customFormat="1" ht="15.75" customHeight="1">
      <c r="B255" s="112"/>
      <c r="E255" s="113"/>
      <c r="F255" s="184" t="s">
        <v>671</v>
      </c>
      <c r="G255" s="185"/>
      <c r="H255" s="185"/>
      <c r="I255" s="185"/>
      <c r="K255" s="115">
        <v>6.75</v>
      </c>
      <c r="S255" s="112"/>
      <c r="T255" s="116"/>
      <c r="AA255" s="117"/>
      <c r="AT255" s="114" t="s">
        <v>156</v>
      </c>
      <c r="AU255" s="114" t="s">
        <v>74</v>
      </c>
      <c r="AV255" s="114" t="s">
        <v>74</v>
      </c>
      <c r="AW255" s="114" t="s">
        <v>117</v>
      </c>
      <c r="AX255" s="114" t="s">
        <v>65</v>
      </c>
      <c r="AY255" s="114" t="s">
        <v>149</v>
      </c>
    </row>
    <row r="256" spans="2:51" s="6" customFormat="1" ht="15.75" customHeight="1">
      <c r="B256" s="112"/>
      <c r="E256" s="114"/>
      <c r="F256" s="184" t="s">
        <v>672</v>
      </c>
      <c r="G256" s="185"/>
      <c r="H256" s="185"/>
      <c r="I256" s="185"/>
      <c r="K256" s="115">
        <v>0</v>
      </c>
      <c r="S256" s="112"/>
      <c r="T256" s="116"/>
      <c r="AA256" s="117"/>
      <c r="AT256" s="114" t="s">
        <v>156</v>
      </c>
      <c r="AU256" s="114" t="s">
        <v>74</v>
      </c>
      <c r="AV256" s="114" t="s">
        <v>74</v>
      </c>
      <c r="AW256" s="114" t="s">
        <v>117</v>
      </c>
      <c r="AX256" s="114" t="s">
        <v>65</v>
      </c>
      <c r="AY256" s="114" t="s">
        <v>149</v>
      </c>
    </row>
    <row r="257" spans="2:51" s="6" customFormat="1" ht="15.75" customHeight="1">
      <c r="B257" s="118"/>
      <c r="E257" s="119"/>
      <c r="F257" s="186" t="s">
        <v>157</v>
      </c>
      <c r="G257" s="187"/>
      <c r="H257" s="187"/>
      <c r="I257" s="187"/>
      <c r="K257" s="120">
        <v>6.75</v>
      </c>
      <c r="S257" s="118"/>
      <c r="T257" s="121"/>
      <c r="AA257" s="122"/>
      <c r="AT257" s="119" t="s">
        <v>156</v>
      </c>
      <c r="AU257" s="119" t="s">
        <v>74</v>
      </c>
      <c r="AV257" s="119" t="s">
        <v>77</v>
      </c>
      <c r="AW257" s="119" t="s">
        <v>117</v>
      </c>
      <c r="AX257" s="119" t="s">
        <v>8</v>
      </c>
      <c r="AY257" s="119" t="s">
        <v>149</v>
      </c>
    </row>
    <row r="258" spans="2:63" s="6" customFormat="1" ht="27" customHeight="1">
      <c r="B258" s="20"/>
      <c r="C258" s="102" t="s">
        <v>358</v>
      </c>
      <c r="D258" s="102" t="s">
        <v>150</v>
      </c>
      <c r="E258" s="103" t="s">
        <v>375</v>
      </c>
      <c r="F258" s="180" t="s">
        <v>376</v>
      </c>
      <c r="G258" s="181"/>
      <c r="H258" s="181"/>
      <c r="I258" s="181"/>
      <c r="J258" s="105" t="s">
        <v>267</v>
      </c>
      <c r="K258" s="106">
        <v>0.365</v>
      </c>
      <c r="L258" s="182"/>
      <c r="M258" s="181"/>
      <c r="N258" s="183">
        <f>ROUND($L$258*$K$258,0)</f>
        <v>0</v>
      </c>
      <c r="O258" s="181"/>
      <c r="P258" s="181"/>
      <c r="Q258" s="181"/>
      <c r="R258" s="104" t="s">
        <v>154</v>
      </c>
      <c r="S258" s="20"/>
      <c r="T258" s="107"/>
      <c r="U258" s="108" t="s">
        <v>35</v>
      </c>
      <c r="X258" s="109">
        <v>0</v>
      </c>
      <c r="Y258" s="109">
        <f>$X$258*$K$258</f>
        <v>0</v>
      </c>
      <c r="Z258" s="109">
        <v>0</v>
      </c>
      <c r="AA258" s="110">
        <f>$Z$258*$K$258</f>
        <v>0</v>
      </c>
      <c r="AR258" s="71" t="s">
        <v>238</v>
      </c>
      <c r="AT258" s="71" t="s">
        <v>150</v>
      </c>
      <c r="AU258" s="71" t="s">
        <v>74</v>
      </c>
      <c r="AY258" s="6" t="s">
        <v>149</v>
      </c>
      <c r="BE258" s="111">
        <f>IF($U$258="základní",$N$258,0)</f>
        <v>0</v>
      </c>
      <c r="BF258" s="111">
        <f>IF($U$258="snížená",$N$258,0)</f>
        <v>0</v>
      </c>
      <c r="BG258" s="111">
        <f>IF($U$258="zákl. přenesená",$N$258,0)</f>
        <v>0</v>
      </c>
      <c r="BH258" s="111">
        <f>IF($U$258="sníž. přenesená",$N$258,0)</f>
        <v>0</v>
      </c>
      <c r="BI258" s="111">
        <f>IF($U$258="nulová",$N$258,0)</f>
        <v>0</v>
      </c>
      <c r="BJ258" s="71" t="s">
        <v>8</v>
      </c>
      <c r="BK258" s="111">
        <f>ROUND($L$258*$K$258,0)</f>
        <v>0</v>
      </c>
    </row>
    <row r="259" spans="2:63" s="93" customFormat="1" ht="30.75" customHeight="1">
      <c r="B259" s="94"/>
      <c r="D259" s="101" t="s">
        <v>129</v>
      </c>
      <c r="N259" s="197">
        <f>$BK$259</f>
        <v>0</v>
      </c>
      <c r="O259" s="196"/>
      <c r="P259" s="196"/>
      <c r="Q259" s="196"/>
      <c r="S259" s="94"/>
      <c r="T259" s="97"/>
      <c r="W259" s="98">
        <f>SUM($W$260:$W$263)</f>
        <v>0</v>
      </c>
      <c r="Y259" s="98">
        <f>SUM($Y$260:$Y$263)</f>
        <v>0.00018612000000000001</v>
      </c>
      <c r="AA259" s="99">
        <f>SUM($AA$260:$AA$263)</f>
        <v>0</v>
      </c>
      <c r="AR259" s="96" t="s">
        <v>74</v>
      </c>
      <c r="AT259" s="96" t="s">
        <v>64</v>
      </c>
      <c r="AU259" s="96" t="s">
        <v>8</v>
      </c>
      <c r="AY259" s="96" t="s">
        <v>149</v>
      </c>
      <c r="BK259" s="100">
        <f>SUM($BK$260:$BK$263)</f>
        <v>0</v>
      </c>
    </row>
    <row r="260" spans="2:63" s="6" customFormat="1" ht="27" customHeight="1">
      <c r="B260" s="20"/>
      <c r="C260" s="105" t="s">
        <v>362</v>
      </c>
      <c r="D260" s="105" t="s">
        <v>150</v>
      </c>
      <c r="E260" s="103" t="s">
        <v>601</v>
      </c>
      <c r="F260" s="180" t="s">
        <v>602</v>
      </c>
      <c r="G260" s="181"/>
      <c r="H260" s="181"/>
      <c r="I260" s="181"/>
      <c r="J260" s="105" t="s">
        <v>241</v>
      </c>
      <c r="K260" s="106">
        <v>1.1</v>
      </c>
      <c r="L260" s="182"/>
      <c r="M260" s="181"/>
      <c r="N260" s="183">
        <f>ROUND($L$260*$K$260,0)</f>
        <v>0</v>
      </c>
      <c r="O260" s="181"/>
      <c r="P260" s="181"/>
      <c r="Q260" s="181"/>
      <c r="R260" s="104" t="s">
        <v>154</v>
      </c>
      <c r="S260" s="20"/>
      <c r="T260" s="107"/>
      <c r="U260" s="108" t="s">
        <v>35</v>
      </c>
      <c r="X260" s="109">
        <v>0.0001692</v>
      </c>
      <c r="Y260" s="109">
        <f>$X$260*$K$260</f>
        <v>0.00018612000000000001</v>
      </c>
      <c r="Z260" s="109">
        <v>0</v>
      </c>
      <c r="AA260" s="110">
        <f>$Z$260*$K$260</f>
        <v>0</v>
      </c>
      <c r="AR260" s="71" t="s">
        <v>238</v>
      </c>
      <c r="AT260" s="71" t="s">
        <v>150</v>
      </c>
      <c r="AU260" s="71" t="s">
        <v>74</v>
      </c>
      <c r="AY260" s="71" t="s">
        <v>149</v>
      </c>
      <c r="BE260" s="111">
        <f>IF($U$260="základní",$N$260,0)</f>
        <v>0</v>
      </c>
      <c r="BF260" s="111">
        <f>IF($U$260="snížená",$N$260,0)</f>
        <v>0</v>
      </c>
      <c r="BG260" s="111">
        <f>IF($U$260="zákl. přenesená",$N$260,0)</f>
        <v>0</v>
      </c>
      <c r="BH260" s="111">
        <f>IF($U$260="sníž. přenesená",$N$260,0)</f>
        <v>0</v>
      </c>
      <c r="BI260" s="111">
        <f>IF($U$260="nulová",$N$260,0)</f>
        <v>0</v>
      </c>
      <c r="BJ260" s="71" t="s">
        <v>8</v>
      </c>
      <c r="BK260" s="111">
        <f>ROUND($L$260*$K$260,0)</f>
        <v>0</v>
      </c>
    </row>
    <row r="261" spans="2:51" s="6" customFormat="1" ht="15.75" customHeight="1">
      <c r="B261" s="112"/>
      <c r="E261" s="113"/>
      <c r="F261" s="184" t="s">
        <v>673</v>
      </c>
      <c r="G261" s="185"/>
      <c r="H261" s="185"/>
      <c r="I261" s="185"/>
      <c r="K261" s="115">
        <v>1.1</v>
      </c>
      <c r="S261" s="112"/>
      <c r="T261" s="116"/>
      <c r="AA261" s="117"/>
      <c r="AT261" s="114" t="s">
        <v>156</v>
      </c>
      <c r="AU261" s="114" t="s">
        <v>74</v>
      </c>
      <c r="AV261" s="114" t="s">
        <v>74</v>
      </c>
      <c r="AW261" s="114" t="s">
        <v>117</v>
      </c>
      <c r="AX261" s="114" t="s">
        <v>8</v>
      </c>
      <c r="AY261" s="114" t="s">
        <v>149</v>
      </c>
    </row>
    <row r="262" spans="2:63" s="6" customFormat="1" ht="15.75" customHeight="1">
      <c r="B262" s="20"/>
      <c r="C262" s="131" t="s">
        <v>366</v>
      </c>
      <c r="D262" s="131" t="s">
        <v>296</v>
      </c>
      <c r="E262" s="129" t="s">
        <v>605</v>
      </c>
      <c r="F262" s="190" t="s">
        <v>674</v>
      </c>
      <c r="G262" s="191"/>
      <c r="H262" s="191"/>
      <c r="I262" s="191"/>
      <c r="J262" s="128" t="s">
        <v>241</v>
      </c>
      <c r="K262" s="130">
        <v>1.1</v>
      </c>
      <c r="L262" s="192"/>
      <c r="M262" s="191"/>
      <c r="N262" s="193">
        <f>ROUND($L$262*$K$262,0)</f>
        <v>0</v>
      </c>
      <c r="O262" s="181"/>
      <c r="P262" s="181"/>
      <c r="Q262" s="181"/>
      <c r="R262" s="104"/>
      <c r="S262" s="20"/>
      <c r="T262" s="107"/>
      <c r="U262" s="108" t="s">
        <v>35</v>
      </c>
      <c r="X262" s="109">
        <v>0</v>
      </c>
      <c r="Y262" s="109">
        <f>$X$262*$K$262</f>
        <v>0</v>
      </c>
      <c r="Z262" s="109">
        <v>0</v>
      </c>
      <c r="AA262" s="110">
        <f>$Z$262*$K$262</f>
        <v>0</v>
      </c>
      <c r="AR262" s="71" t="s">
        <v>295</v>
      </c>
      <c r="AT262" s="71" t="s">
        <v>296</v>
      </c>
      <c r="AU262" s="71" t="s">
        <v>74</v>
      </c>
      <c r="AY262" s="6" t="s">
        <v>149</v>
      </c>
      <c r="BE262" s="111">
        <f>IF($U$262="základní",$N$262,0)</f>
        <v>0</v>
      </c>
      <c r="BF262" s="111">
        <f>IF($U$262="snížená",$N$262,0)</f>
        <v>0</v>
      </c>
      <c r="BG262" s="111">
        <f>IF($U$262="zákl. přenesená",$N$262,0)</f>
        <v>0</v>
      </c>
      <c r="BH262" s="111">
        <f>IF($U$262="sníž. přenesená",$N$262,0)</f>
        <v>0</v>
      </c>
      <c r="BI262" s="111">
        <f>IF($U$262="nulová",$N$262,0)</f>
        <v>0</v>
      </c>
      <c r="BJ262" s="71" t="s">
        <v>8</v>
      </c>
      <c r="BK262" s="111">
        <f>ROUND($L$262*$K$262,0)</f>
        <v>0</v>
      </c>
    </row>
    <row r="263" spans="2:51" s="6" customFormat="1" ht="15.75" customHeight="1">
      <c r="B263" s="112"/>
      <c r="E263" s="113"/>
      <c r="F263" s="184" t="s">
        <v>673</v>
      </c>
      <c r="G263" s="185"/>
      <c r="H263" s="185"/>
      <c r="I263" s="185"/>
      <c r="K263" s="115">
        <v>1.1</v>
      </c>
      <c r="S263" s="112"/>
      <c r="T263" s="116"/>
      <c r="AA263" s="117"/>
      <c r="AT263" s="114" t="s">
        <v>156</v>
      </c>
      <c r="AU263" s="114" t="s">
        <v>74</v>
      </c>
      <c r="AV263" s="114" t="s">
        <v>74</v>
      </c>
      <c r="AW263" s="114" t="s">
        <v>117</v>
      </c>
      <c r="AX263" s="114" t="s">
        <v>8</v>
      </c>
      <c r="AY263" s="114" t="s">
        <v>149</v>
      </c>
    </row>
    <row r="264" spans="2:63" s="93" customFormat="1" ht="30.75" customHeight="1">
      <c r="B264" s="94"/>
      <c r="D264" s="101" t="s">
        <v>130</v>
      </c>
      <c r="N264" s="197">
        <f>$BK$264</f>
        <v>0</v>
      </c>
      <c r="O264" s="196"/>
      <c r="P264" s="196"/>
      <c r="Q264" s="196"/>
      <c r="S264" s="94"/>
      <c r="T264" s="97"/>
      <c r="W264" s="98">
        <f>SUM($W$265:$W$266)</f>
        <v>0</v>
      </c>
      <c r="Y264" s="98">
        <f>SUM($Y$265:$Y$266)</f>
        <v>0.009568431999999998</v>
      </c>
      <c r="AA264" s="99">
        <f>SUM($AA$265:$AA$266)</f>
        <v>0</v>
      </c>
      <c r="AR264" s="96" t="s">
        <v>74</v>
      </c>
      <c r="AT264" s="96" t="s">
        <v>64</v>
      </c>
      <c r="AU264" s="96" t="s">
        <v>8</v>
      </c>
      <c r="AY264" s="96" t="s">
        <v>149</v>
      </c>
      <c r="BK264" s="100">
        <f>SUM($BK$265:$BK$266)</f>
        <v>0</v>
      </c>
    </row>
    <row r="265" spans="2:63" s="6" customFormat="1" ht="27" customHeight="1">
      <c r="B265" s="20"/>
      <c r="C265" s="102" t="s">
        <v>370</v>
      </c>
      <c r="D265" s="102" t="s">
        <v>150</v>
      </c>
      <c r="E265" s="103" t="s">
        <v>392</v>
      </c>
      <c r="F265" s="180" t="s">
        <v>393</v>
      </c>
      <c r="G265" s="181"/>
      <c r="H265" s="181"/>
      <c r="I265" s="181"/>
      <c r="J265" s="105" t="s">
        <v>153</v>
      </c>
      <c r="K265" s="106">
        <v>16.7</v>
      </c>
      <c r="L265" s="182"/>
      <c r="M265" s="181"/>
      <c r="N265" s="183">
        <f>ROUND($L$265*$K$265,0)</f>
        <v>0</v>
      </c>
      <c r="O265" s="181"/>
      <c r="P265" s="181"/>
      <c r="Q265" s="181"/>
      <c r="R265" s="104" t="s">
        <v>154</v>
      </c>
      <c r="S265" s="20"/>
      <c r="T265" s="107"/>
      <c r="U265" s="108" t="s">
        <v>35</v>
      </c>
      <c r="X265" s="109">
        <v>0.00057296</v>
      </c>
      <c r="Y265" s="109">
        <f>$X$265*$K$265</f>
        <v>0.009568431999999998</v>
      </c>
      <c r="Z265" s="109">
        <v>0</v>
      </c>
      <c r="AA265" s="110">
        <f>$Z$265*$K$265</f>
        <v>0</v>
      </c>
      <c r="AR265" s="71" t="s">
        <v>238</v>
      </c>
      <c r="AT265" s="71" t="s">
        <v>150</v>
      </c>
      <c r="AU265" s="71" t="s">
        <v>74</v>
      </c>
      <c r="AY265" s="6" t="s">
        <v>149</v>
      </c>
      <c r="BE265" s="111">
        <f>IF($U$265="základní",$N$265,0)</f>
        <v>0</v>
      </c>
      <c r="BF265" s="111">
        <f>IF($U$265="snížená",$N$265,0)</f>
        <v>0</v>
      </c>
      <c r="BG265" s="111">
        <f>IF($U$265="zákl. přenesená",$N$265,0)</f>
        <v>0</v>
      </c>
      <c r="BH265" s="111">
        <f>IF($U$265="sníž. přenesená",$N$265,0)</f>
        <v>0</v>
      </c>
      <c r="BI265" s="111">
        <f>IF($U$265="nulová",$N$265,0)</f>
        <v>0</v>
      </c>
      <c r="BJ265" s="71" t="s">
        <v>8</v>
      </c>
      <c r="BK265" s="111">
        <f>ROUND($L$265*$K$265,0)</f>
        <v>0</v>
      </c>
    </row>
    <row r="266" spans="2:51" s="6" customFormat="1" ht="15.75" customHeight="1">
      <c r="B266" s="112"/>
      <c r="E266" s="113"/>
      <c r="F266" s="184" t="s">
        <v>675</v>
      </c>
      <c r="G266" s="185"/>
      <c r="H266" s="185"/>
      <c r="I266" s="185"/>
      <c r="K266" s="115">
        <v>16.7</v>
      </c>
      <c r="S266" s="112"/>
      <c r="T266" s="116"/>
      <c r="AA266" s="117"/>
      <c r="AT266" s="114" t="s">
        <v>156</v>
      </c>
      <c r="AU266" s="114" t="s">
        <v>74</v>
      </c>
      <c r="AV266" s="114" t="s">
        <v>74</v>
      </c>
      <c r="AW266" s="114" t="s">
        <v>117</v>
      </c>
      <c r="AX266" s="114" t="s">
        <v>8</v>
      </c>
      <c r="AY266" s="114" t="s">
        <v>149</v>
      </c>
    </row>
    <row r="267" spans="2:63" s="93" customFormat="1" ht="30.75" customHeight="1">
      <c r="B267" s="94"/>
      <c r="D267" s="101" t="s">
        <v>131</v>
      </c>
      <c r="N267" s="197">
        <f>$BK$267</f>
        <v>0</v>
      </c>
      <c r="O267" s="196"/>
      <c r="P267" s="196"/>
      <c r="Q267" s="196"/>
      <c r="S267" s="94"/>
      <c r="T267" s="97"/>
      <c r="W267" s="98">
        <f>SUM($W$268:$W$269)</f>
        <v>0</v>
      </c>
      <c r="Y267" s="98">
        <f>SUM($Y$268:$Y$269)</f>
        <v>0.004538391</v>
      </c>
      <c r="AA267" s="99">
        <f>SUM($AA$268:$AA$269)</f>
        <v>0</v>
      </c>
      <c r="AR267" s="96" t="s">
        <v>74</v>
      </c>
      <c r="AT267" s="96" t="s">
        <v>64</v>
      </c>
      <c r="AU267" s="96" t="s">
        <v>8</v>
      </c>
      <c r="AY267" s="96" t="s">
        <v>149</v>
      </c>
      <c r="BK267" s="100">
        <f>SUM($BK$268:$BK$269)</f>
        <v>0</v>
      </c>
    </row>
    <row r="268" spans="2:63" s="6" customFormat="1" ht="27" customHeight="1">
      <c r="B268" s="20"/>
      <c r="C268" s="102" t="s">
        <v>374</v>
      </c>
      <c r="D268" s="102" t="s">
        <v>150</v>
      </c>
      <c r="E268" s="103" t="s">
        <v>403</v>
      </c>
      <c r="F268" s="180" t="s">
        <v>404</v>
      </c>
      <c r="G268" s="181"/>
      <c r="H268" s="181"/>
      <c r="I268" s="181"/>
      <c r="J268" s="105" t="s">
        <v>153</v>
      </c>
      <c r="K268" s="106">
        <v>11.622</v>
      </c>
      <c r="L268" s="182"/>
      <c r="M268" s="181"/>
      <c r="N268" s="183">
        <f>ROUND($L$268*$K$268,0)</f>
        <v>0</v>
      </c>
      <c r="O268" s="181"/>
      <c r="P268" s="181"/>
      <c r="Q268" s="181"/>
      <c r="R268" s="104" t="s">
        <v>154</v>
      </c>
      <c r="S268" s="20"/>
      <c r="T268" s="107"/>
      <c r="U268" s="108" t="s">
        <v>35</v>
      </c>
      <c r="X268" s="109">
        <v>0.0003905</v>
      </c>
      <c r="Y268" s="109">
        <f>$X$268*$K$268</f>
        <v>0.004538391</v>
      </c>
      <c r="Z268" s="109">
        <v>0</v>
      </c>
      <c r="AA268" s="110">
        <f>$Z$268*$K$268</f>
        <v>0</v>
      </c>
      <c r="AR268" s="71" t="s">
        <v>238</v>
      </c>
      <c r="AT268" s="71" t="s">
        <v>150</v>
      </c>
      <c r="AU268" s="71" t="s">
        <v>74</v>
      </c>
      <c r="AY268" s="6" t="s">
        <v>149</v>
      </c>
      <c r="BE268" s="111">
        <f>IF($U$268="základní",$N$268,0)</f>
        <v>0</v>
      </c>
      <c r="BF268" s="111">
        <f>IF($U$268="snížená",$N$268,0)</f>
        <v>0</v>
      </c>
      <c r="BG268" s="111">
        <f>IF($U$268="zákl. přenesená",$N$268,0)</f>
        <v>0</v>
      </c>
      <c r="BH268" s="111">
        <f>IF($U$268="sníž. přenesená",$N$268,0)</f>
        <v>0</v>
      </c>
      <c r="BI268" s="111">
        <f>IF($U$268="nulová",$N$268,0)</f>
        <v>0</v>
      </c>
      <c r="BJ268" s="71" t="s">
        <v>8</v>
      </c>
      <c r="BK268" s="111">
        <f>ROUND($L$268*$K$268,0)</f>
        <v>0</v>
      </c>
    </row>
    <row r="269" spans="2:51" s="6" customFormat="1" ht="15.75" customHeight="1">
      <c r="B269" s="112"/>
      <c r="E269" s="113"/>
      <c r="F269" s="184" t="s">
        <v>88</v>
      </c>
      <c r="G269" s="185"/>
      <c r="H269" s="185"/>
      <c r="I269" s="185"/>
      <c r="K269" s="115">
        <v>11.622</v>
      </c>
      <c r="S269" s="112"/>
      <c r="T269" s="116"/>
      <c r="AA269" s="117"/>
      <c r="AT269" s="114" t="s">
        <v>156</v>
      </c>
      <c r="AU269" s="114" t="s">
        <v>74</v>
      </c>
      <c r="AV269" s="114" t="s">
        <v>74</v>
      </c>
      <c r="AW269" s="114" t="s">
        <v>117</v>
      </c>
      <c r="AX269" s="114" t="s">
        <v>8</v>
      </c>
      <c r="AY269" s="114" t="s">
        <v>149</v>
      </c>
    </row>
    <row r="270" spans="2:63" s="93" customFormat="1" ht="30.75" customHeight="1">
      <c r="B270" s="94"/>
      <c r="D270" s="101" t="s">
        <v>132</v>
      </c>
      <c r="N270" s="197">
        <f>$BK$270</f>
        <v>0</v>
      </c>
      <c r="O270" s="196"/>
      <c r="P270" s="196"/>
      <c r="Q270" s="196"/>
      <c r="S270" s="94"/>
      <c r="T270" s="97"/>
      <c r="W270" s="98">
        <f>SUM($W$271:$W$279)</f>
        <v>0</v>
      </c>
      <c r="Y270" s="98">
        <f>SUM($Y$271:$Y$279)</f>
        <v>0.0206219</v>
      </c>
      <c r="AA270" s="99">
        <f>SUM($AA$271:$AA$279)</f>
        <v>0</v>
      </c>
      <c r="AR270" s="96" t="s">
        <v>74</v>
      </c>
      <c r="AT270" s="96" t="s">
        <v>64</v>
      </c>
      <c r="AU270" s="96" t="s">
        <v>8</v>
      </c>
      <c r="AY270" s="96" t="s">
        <v>149</v>
      </c>
      <c r="BK270" s="100">
        <f>SUM($BK$271:$BK$279)</f>
        <v>0</v>
      </c>
    </row>
    <row r="271" spans="2:63" s="6" customFormat="1" ht="39" customHeight="1">
      <c r="B271" s="20"/>
      <c r="C271" s="102" t="s">
        <v>377</v>
      </c>
      <c r="D271" s="102" t="s">
        <v>150</v>
      </c>
      <c r="E271" s="103" t="s">
        <v>406</v>
      </c>
      <c r="F271" s="180" t="s">
        <v>407</v>
      </c>
      <c r="G271" s="181"/>
      <c r="H271" s="181"/>
      <c r="I271" s="181"/>
      <c r="J271" s="105" t="s">
        <v>153</v>
      </c>
      <c r="K271" s="106">
        <v>15.863</v>
      </c>
      <c r="L271" s="182"/>
      <c r="M271" s="181"/>
      <c r="N271" s="183">
        <f>ROUND($L$271*$K$271,0)</f>
        <v>0</v>
      </c>
      <c r="O271" s="181"/>
      <c r="P271" s="181"/>
      <c r="Q271" s="181"/>
      <c r="R271" s="104" t="s">
        <v>154</v>
      </c>
      <c r="S271" s="20"/>
      <c r="T271" s="107"/>
      <c r="U271" s="108" t="s">
        <v>35</v>
      </c>
      <c r="X271" s="109">
        <v>0</v>
      </c>
      <c r="Y271" s="109">
        <f>$X$271*$K$271</f>
        <v>0</v>
      </c>
      <c r="Z271" s="109">
        <v>0</v>
      </c>
      <c r="AA271" s="110">
        <f>$Z$271*$K$271</f>
        <v>0</v>
      </c>
      <c r="AR271" s="71" t="s">
        <v>238</v>
      </c>
      <c r="AT271" s="71" t="s">
        <v>150</v>
      </c>
      <c r="AU271" s="71" t="s">
        <v>74</v>
      </c>
      <c r="AY271" s="6" t="s">
        <v>149</v>
      </c>
      <c r="BE271" s="111">
        <f>IF($U$271="základní",$N$271,0)</f>
        <v>0</v>
      </c>
      <c r="BF271" s="111">
        <f>IF($U$271="snížená",$N$271,0)</f>
        <v>0</v>
      </c>
      <c r="BG271" s="111">
        <f>IF($U$271="zákl. přenesená",$N$271,0)</f>
        <v>0</v>
      </c>
      <c r="BH271" s="111">
        <f>IF($U$271="sníž. přenesená",$N$271,0)</f>
        <v>0</v>
      </c>
      <c r="BI271" s="111">
        <f>IF($U$271="nulová",$N$271,0)</f>
        <v>0</v>
      </c>
      <c r="BJ271" s="71" t="s">
        <v>8</v>
      </c>
      <c r="BK271" s="111">
        <f>ROUND($L$271*$K$271,0)</f>
        <v>0</v>
      </c>
    </row>
    <row r="272" spans="2:51" s="6" customFormat="1" ht="15.75" customHeight="1">
      <c r="B272" s="112"/>
      <c r="E272" s="113"/>
      <c r="F272" s="184" t="s">
        <v>676</v>
      </c>
      <c r="G272" s="185"/>
      <c r="H272" s="185"/>
      <c r="I272" s="185"/>
      <c r="K272" s="115">
        <v>15.863</v>
      </c>
      <c r="S272" s="112"/>
      <c r="T272" s="116"/>
      <c r="AA272" s="117"/>
      <c r="AT272" s="114" t="s">
        <v>156</v>
      </c>
      <c r="AU272" s="114" t="s">
        <v>74</v>
      </c>
      <c r="AV272" s="114" t="s">
        <v>74</v>
      </c>
      <c r="AW272" s="114" t="s">
        <v>117</v>
      </c>
      <c r="AX272" s="114" t="s">
        <v>65</v>
      </c>
      <c r="AY272" s="114" t="s">
        <v>149</v>
      </c>
    </row>
    <row r="273" spans="2:51" s="6" customFormat="1" ht="15.75" customHeight="1">
      <c r="B273" s="112"/>
      <c r="E273" s="114"/>
      <c r="F273" s="184" t="s">
        <v>677</v>
      </c>
      <c r="G273" s="185"/>
      <c r="H273" s="185"/>
      <c r="I273" s="185"/>
      <c r="K273" s="115">
        <v>0</v>
      </c>
      <c r="S273" s="112"/>
      <c r="T273" s="116"/>
      <c r="AA273" s="117"/>
      <c r="AT273" s="114" t="s">
        <v>156</v>
      </c>
      <c r="AU273" s="114" t="s">
        <v>74</v>
      </c>
      <c r="AV273" s="114" t="s">
        <v>74</v>
      </c>
      <c r="AW273" s="114" t="s">
        <v>117</v>
      </c>
      <c r="AX273" s="114" t="s">
        <v>65</v>
      </c>
      <c r="AY273" s="114" t="s">
        <v>149</v>
      </c>
    </row>
    <row r="274" spans="2:51" s="6" customFormat="1" ht="15.75" customHeight="1">
      <c r="B274" s="118"/>
      <c r="E274" s="119"/>
      <c r="F274" s="186" t="s">
        <v>157</v>
      </c>
      <c r="G274" s="187"/>
      <c r="H274" s="187"/>
      <c r="I274" s="187"/>
      <c r="K274" s="120">
        <v>15.863</v>
      </c>
      <c r="S274" s="118"/>
      <c r="T274" s="121"/>
      <c r="AA274" s="122"/>
      <c r="AT274" s="119" t="s">
        <v>156</v>
      </c>
      <c r="AU274" s="119" t="s">
        <v>74</v>
      </c>
      <c r="AV274" s="119" t="s">
        <v>77</v>
      </c>
      <c r="AW274" s="119" t="s">
        <v>117</v>
      </c>
      <c r="AX274" s="119" t="s">
        <v>8</v>
      </c>
      <c r="AY274" s="119" t="s">
        <v>149</v>
      </c>
    </row>
    <row r="275" spans="2:63" s="6" customFormat="1" ht="15.75" customHeight="1">
      <c r="B275" s="20"/>
      <c r="C275" s="131" t="s">
        <v>380</v>
      </c>
      <c r="D275" s="131" t="s">
        <v>296</v>
      </c>
      <c r="E275" s="129" t="s">
        <v>410</v>
      </c>
      <c r="F275" s="190" t="s">
        <v>411</v>
      </c>
      <c r="G275" s="191"/>
      <c r="H275" s="191"/>
      <c r="I275" s="191"/>
      <c r="J275" s="128" t="s">
        <v>153</v>
      </c>
      <c r="K275" s="130">
        <v>15.863</v>
      </c>
      <c r="L275" s="192"/>
      <c r="M275" s="191"/>
      <c r="N275" s="193">
        <f>ROUND($L$275*$K$275,0)</f>
        <v>0</v>
      </c>
      <c r="O275" s="181"/>
      <c r="P275" s="181"/>
      <c r="Q275" s="181"/>
      <c r="R275" s="104" t="s">
        <v>154</v>
      </c>
      <c r="S275" s="20"/>
      <c r="T275" s="107"/>
      <c r="U275" s="108" t="s">
        <v>35</v>
      </c>
      <c r="X275" s="109">
        <v>0.0013</v>
      </c>
      <c r="Y275" s="109">
        <f>$X$275*$K$275</f>
        <v>0.0206219</v>
      </c>
      <c r="Z275" s="109">
        <v>0</v>
      </c>
      <c r="AA275" s="110">
        <f>$Z$275*$K$275</f>
        <v>0</v>
      </c>
      <c r="AR275" s="71" t="s">
        <v>295</v>
      </c>
      <c r="AT275" s="71" t="s">
        <v>296</v>
      </c>
      <c r="AU275" s="71" t="s">
        <v>74</v>
      </c>
      <c r="AY275" s="6" t="s">
        <v>149</v>
      </c>
      <c r="BE275" s="111">
        <f>IF($U$275="základní",$N$275,0)</f>
        <v>0</v>
      </c>
      <c r="BF275" s="111">
        <f>IF($U$275="snížená",$N$275,0)</f>
        <v>0</v>
      </c>
      <c r="BG275" s="111">
        <f>IF($U$275="zákl. přenesená",$N$275,0)</f>
        <v>0</v>
      </c>
      <c r="BH275" s="111">
        <f>IF($U$275="sníž. přenesená",$N$275,0)</f>
        <v>0</v>
      </c>
      <c r="BI275" s="111">
        <f>IF($U$275="nulová",$N$275,0)</f>
        <v>0</v>
      </c>
      <c r="BJ275" s="71" t="s">
        <v>8</v>
      </c>
      <c r="BK275" s="111">
        <f>ROUND($L$275*$K$275,0)</f>
        <v>0</v>
      </c>
    </row>
    <row r="276" spans="2:51" s="6" customFormat="1" ht="15.75" customHeight="1">
      <c r="B276" s="112"/>
      <c r="E276" s="113"/>
      <c r="F276" s="184" t="s">
        <v>676</v>
      </c>
      <c r="G276" s="185"/>
      <c r="H276" s="185"/>
      <c r="I276" s="185"/>
      <c r="K276" s="115">
        <v>15.863</v>
      </c>
      <c r="S276" s="112"/>
      <c r="T276" s="116"/>
      <c r="AA276" s="117"/>
      <c r="AT276" s="114" t="s">
        <v>156</v>
      </c>
      <c r="AU276" s="114" t="s">
        <v>74</v>
      </c>
      <c r="AV276" s="114" t="s">
        <v>74</v>
      </c>
      <c r="AW276" s="114" t="s">
        <v>117</v>
      </c>
      <c r="AX276" s="114" t="s">
        <v>65</v>
      </c>
      <c r="AY276" s="114" t="s">
        <v>149</v>
      </c>
    </row>
    <row r="277" spans="2:51" s="6" customFormat="1" ht="15.75" customHeight="1">
      <c r="B277" s="112"/>
      <c r="E277" s="114"/>
      <c r="F277" s="184" t="s">
        <v>677</v>
      </c>
      <c r="G277" s="185"/>
      <c r="H277" s="185"/>
      <c r="I277" s="185"/>
      <c r="K277" s="115">
        <v>0</v>
      </c>
      <c r="S277" s="112"/>
      <c r="T277" s="116"/>
      <c r="AA277" s="117"/>
      <c r="AT277" s="114" t="s">
        <v>156</v>
      </c>
      <c r="AU277" s="114" t="s">
        <v>74</v>
      </c>
      <c r="AV277" s="114" t="s">
        <v>74</v>
      </c>
      <c r="AW277" s="114" t="s">
        <v>117</v>
      </c>
      <c r="AX277" s="114" t="s">
        <v>65</v>
      </c>
      <c r="AY277" s="114" t="s">
        <v>149</v>
      </c>
    </row>
    <row r="278" spans="2:51" s="6" customFormat="1" ht="15.75" customHeight="1">
      <c r="B278" s="118"/>
      <c r="E278" s="119"/>
      <c r="F278" s="186" t="s">
        <v>157</v>
      </c>
      <c r="G278" s="187"/>
      <c r="H278" s="187"/>
      <c r="I278" s="187"/>
      <c r="K278" s="120">
        <v>15.863</v>
      </c>
      <c r="S278" s="118"/>
      <c r="T278" s="121"/>
      <c r="AA278" s="122"/>
      <c r="AT278" s="119" t="s">
        <v>156</v>
      </c>
      <c r="AU278" s="119" t="s">
        <v>74</v>
      </c>
      <c r="AV278" s="119" t="s">
        <v>77</v>
      </c>
      <c r="AW278" s="119" t="s">
        <v>117</v>
      </c>
      <c r="AX278" s="119" t="s">
        <v>8</v>
      </c>
      <c r="AY278" s="119" t="s">
        <v>149</v>
      </c>
    </row>
    <row r="279" spans="2:63" s="6" customFormat="1" ht="27" customHeight="1">
      <c r="B279" s="20"/>
      <c r="C279" s="102" t="s">
        <v>385</v>
      </c>
      <c r="D279" s="102" t="s">
        <v>150</v>
      </c>
      <c r="E279" s="103" t="s">
        <v>413</v>
      </c>
      <c r="F279" s="180" t="s">
        <v>414</v>
      </c>
      <c r="G279" s="181"/>
      <c r="H279" s="181"/>
      <c r="I279" s="181"/>
      <c r="J279" s="105" t="s">
        <v>267</v>
      </c>
      <c r="K279" s="106">
        <v>0.021</v>
      </c>
      <c r="L279" s="182"/>
      <c r="M279" s="181"/>
      <c r="N279" s="183">
        <f>ROUND($L$279*$K$279,0)</f>
        <v>0</v>
      </c>
      <c r="O279" s="181"/>
      <c r="P279" s="181"/>
      <c r="Q279" s="181"/>
      <c r="R279" s="104" t="s">
        <v>154</v>
      </c>
      <c r="S279" s="20"/>
      <c r="T279" s="107"/>
      <c r="U279" s="108" t="s">
        <v>35</v>
      </c>
      <c r="X279" s="109">
        <v>0</v>
      </c>
      <c r="Y279" s="109">
        <f>$X$279*$K$279</f>
        <v>0</v>
      </c>
      <c r="Z279" s="109">
        <v>0</v>
      </c>
      <c r="AA279" s="110">
        <f>$Z$279*$K$279</f>
        <v>0</v>
      </c>
      <c r="AR279" s="71" t="s">
        <v>238</v>
      </c>
      <c r="AT279" s="71" t="s">
        <v>150</v>
      </c>
      <c r="AU279" s="71" t="s">
        <v>74</v>
      </c>
      <c r="AY279" s="6" t="s">
        <v>149</v>
      </c>
      <c r="BE279" s="111">
        <f>IF($U$279="základní",$N$279,0)</f>
        <v>0</v>
      </c>
      <c r="BF279" s="111">
        <f>IF($U$279="snížená",$N$279,0)</f>
        <v>0</v>
      </c>
      <c r="BG279" s="111">
        <f>IF($U$279="zákl. přenesená",$N$279,0)</f>
        <v>0</v>
      </c>
      <c r="BH279" s="111">
        <f>IF($U$279="sníž. přenesená",$N$279,0)</f>
        <v>0</v>
      </c>
      <c r="BI279" s="111">
        <f>IF($U$279="nulová",$N$279,0)</f>
        <v>0</v>
      </c>
      <c r="BJ279" s="71" t="s">
        <v>8</v>
      </c>
      <c r="BK279" s="111">
        <f>ROUND($L$279*$K$279,0)</f>
        <v>0</v>
      </c>
    </row>
    <row r="280" spans="2:63" s="93" customFormat="1" ht="30.75" customHeight="1">
      <c r="B280" s="94"/>
      <c r="D280" s="101" t="s">
        <v>133</v>
      </c>
      <c r="N280" s="197">
        <f>$BK$280</f>
        <v>0</v>
      </c>
      <c r="O280" s="196"/>
      <c r="P280" s="196"/>
      <c r="Q280" s="196"/>
      <c r="S280" s="94"/>
      <c r="T280" s="97"/>
      <c r="W280" s="98">
        <f>SUM($W$281:$W$284)</f>
        <v>0</v>
      </c>
      <c r="Y280" s="98">
        <f>SUM($Y$281:$Y$284)</f>
        <v>0.0004985</v>
      </c>
      <c r="AA280" s="99">
        <f>SUM($AA$281:$AA$284)</f>
        <v>0</v>
      </c>
      <c r="AR280" s="96" t="s">
        <v>74</v>
      </c>
      <c r="AT280" s="96" t="s">
        <v>64</v>
      </c>
      <c r="AU280" s="96" t="s">
        <v>8</v>
      </c>
      <c r="AY280" s="96" t="s">
        <v>149</v>
      </c>
      <c r="BK280" s="100">
        <f>SUM($BK$281:$BK$284)</f>
        <v>0</v>
      </c>
    </row>
    <row r="281" spans="2:63" s="6" customFormat="1" ht="15.75" customHeight="1">
      <c r="B281" s="20"/>
      <c r="C281" s="105" t="s">
        <v>388</v>
      </c>
      <c r="D281" s="105" t="s">
        <v>150</v>
      </c>
      <c r="E281" s="103" t="s">
        <v>678</v>
      </c>
      <c r="F281" s="180" t="s">
        <v>679</v>
      </c>
      <c r="G281" s="181"/>
      <c r="H281" s="181"/>
      <c r="I281" s="181"/>
      <c r="J281" s="105" t="s">
        <v>153</v>
      </c>
      <c r="K281" s="106">
        <v>4.84</v>
      </c>
      <c r="L281" s="182"/>
      <c r="M281" s="181"/>
      <c r="N281" s="183">
        <f>ROUND($L$281*$K$281,0)</f>
        <v>0</v>
      </c>
      <c r="O281" s="181"/>
      <c r="P281" s="181"/>
      <c r="Q281" s="181"/>
      <c r="R281" s="104"/>
      <c r="S281" s="20"/>
      <c r="T281" s="107"/>
      <c r="U281" s="108" t="s">
        <v>35</v>
      </c>
      <c r="X281" s="109">
        <v>0</v>
      </c>
      <c r="Y281" s="109">
        <f>$X$281*$K$281</f>
        <v>0</v>
      </c>
      <c r="Z281" s="109">
        <v>0</v>
      </c>
      <c r="AA281" s="110">
        <f>$Z$281*$K$281</f>
        <v>0</v>
      </c>
      <c r="AR281" s="71" t="s">
        <v>238</v>
      </c>
      <c r="AT281" s="71" t="s">
        <v>150</v>
      </c>
      <c r="AU281" s="71" t="s">
        <v>74</v>
      </c>
      <c r="AY281" s="71" t="s">
        <v>149</v>
      </c>
      <c r="BE281" s="111">
        <f>IF($U$281="základní",$N$281,0)</f>
        <v>0</v>
      </c>
      <c r="BF281" s="111">
        <f>IF($U$281="snížená",$N$281,0)</f>
        <v>0</v>
      </c>
      <c r="BG281" s="111">
        <f>IF($U$281="zákl. přenesená",$N$281,0)</f>
        <v>0</v>
      </c>
      <c r="BH281" s="111">
        <f>IF($U$281="sníž. přenesená",$N$281,0)</f>
        <v>0</v>
      </c>
      <c r="BI281" s="111">
        <f>IF($U$281="nulová",$N$281,0)</f>
        <v>0</v>
      </c>
      <c r="BJ281" s="71" t="s">
        <v>8</v>
      </c>
      <c r="BK281" s="111">
        <f>ROUND($L$281*$K$281,0)</f>
        <v>0</v>
      </c>
    </row>
    <row r="282" spans="2:51" s="6" customFormat="1" ht="15.75" customHeight="1">
      <c r="B282" s="112"/>
      <c r="E282" s="113"/>
      <c r="F282" s="184" t="s">
        <v>680</v>
      </c>
      <c r="G282" s="185"/>
      <c r="H282" s="185"/>
      <c r="I282" s="185"/>
      <c r="K282" s="115">
        <v>4.84</v>
      </c>
      <c r="S282" s="112"/>
      <c r="T282" s="116"/>
      <c r="AA282" s="117"/>
      <c r="AT282" s="114" t="s">
        <v>156</v>
      </c>
      <c r="AU282" s="114" t="s">
        <v>74</v>
      </c>
      <c r="AV282" s="114" t="s">
        <v>74</v>
      </c>
      <c r="AW282" s="114" t="s">
        <v>117</v>
      </c>
      <c r="AX282" s="114" t="s">
        <v>8</v>
      </c>
      <c r="AY282" s="114" t="s">
        <v>149</v>
      </c>
    </row>
    <row r="283" spans="2:63" s="6" customFormat="1" ht="15.75" customHeight="1">
      <c r="B283" s="20"/>
      <c r="C283" s="131" t="s">
        <v>391</v>
      </c>
      <c r="D283" s="131" t="s">
        <v>296</v>
      </c>
      <c r="E283" s="129" t="s">
        <v>681</v>
      </c>
      <c r="F283" s="190" t="s">
        <v>682</v>
      </c>
      <c r="G283" s="191"/>
      <c r="H283" s="191"/>
      <c r="I283" s="191"/>
      <c r="J283" s="128" t="s">
        <v>153</v>
      </c>
      <c r="K283" s="130">
        <v>4.985</v>
      </c>
      <c r="L283" s="192"/>
      <c r="M283" s="191"/>
      <c r="N283" s="193">
        <f>ROUND($L$283*$K$283,0)</f>
        <v>0</v>
      </c>
      <c r="O283" s="181"/>
      <c r="P283" s="181"/>
      <c r="Q283" s="181"/>
      <c r="R283" s="104"/>
      <c r="S283" s="20"/>
      <c r="T283" s="107"/>
      <c r="U283" s="108" t="s">
        <v>35</v>
      </c>
      <c r="X283" s="109">
        <v>0.0001</v>
      </c>
      <c r="Y283" s="109">
        <f>$X$283*$K$283</f>
        <v>0.0004985</v>
      </c>
      <c r="Z283" s="109">
        <v>0</v>
      </c>
      <c r="AA283" s="110">
        <f>$Z$283*$K$283</f>
        <v>0</v>
      </c>
      <c r="AR283" s="71" t="s">
        <v>295</v>
      </c>
      <c r="AT283" s="71" t="s">
        <v>296</v>
      </c>
      <c r="AU283" s="71" t="s">
        <v>74</v>
      </c>
      <c r="AY283" s="6" t="s">
        <v>149</v>
      </c>
      <c r="BE283" s="111">
        <f>IF($U$283="základní",$N$283,0)</f>
        <v>0</v>
      </c>
      <c r="BF283" s="111">
        <f>IF($U$283="snížená",$N$283,0)</f>
        <v>0</v>
      </c>
      <c r="BG283" s="111">
        <f>IF($U$283="zákl. přenesená",$N$283,0)</f>
        <v>0</v>
      </c>
      <c r="BH283" s="111">
        <f>IF($U$283="sníž. přenesená",$N$283,0)</f>
        <v>0</v>
      </c>
      <c r="BI283" s="111">
        <f>IF($U$283="nulová",$N$283,0)</f>
        <v>0</v>
      </c>
      <c r="BJ283" s="71" t="s">
        <v>8</v>
      </c>
      <c r="BK283" s="111">
        <f>ROUND($L$283*$K$283,0)</f>
        <v>0</v>
      </c>
    </row>
    <row r="284" spans="2:51" s="6" customFormat="1" ht="15.75" customHeight="1">
      <c r="B284" s="112"/>
      <c r="F284" s="184" t="s">
        <v>683</v>
      </c>
      <c r="G284" s="185"/>
      <c r="H284" s="185"/>
      <c r="I284" s="185"/>
      <c r="K284" s="115">
        <v>4.985</v>
      </c>
      <c r="S284" s="112"/>
      <c r="T284" s="116"/>
      <c r="AA284" s="117"/>
      <c r="AT284" s="114" t="s">
        <v>156</v>
      </c>
      <c r="AU284" s="114" t="s">
        <v>74</v>
      </c>
      <c r="AV284" s="114" t="s">
        <v>74</v>
      </c>
      <c r="AW284" s="114" t="s">
        <v>65</v>
      </c>
      <c r="AX284" s="114" t="s">
        <v>8</v>
      </c>
      <c r="AY284" s="114" t="s">
        <v>149</v>
      </c>
    </row>
    <row r="285" spans="2:63" s="93" customFormat="1" ht="37.5" customHeight="1">
      <c r="B285" s="94"/>
      <c r="D285" s="95" t="s">
        <v>625</v>
      </c>
      <c r="N285" s="195">
        <f>$BK$285</f>
        <v>0</v>
      </c>
      <c r="O285" s="196"/>
      <c r="P285" s="196"/>
      <c r="Q285" s="196"/>
      <c r="S285" s="94"/>
      <c r="T285" s="97"/>
      <c r="W285" s="98">
        <f>$W$286</f>
        <v>0</v>
      </c>
      <c r="Y285" s="98">
        <f>$Y$286</f>
        <v>0</v>
      </c>
      <c r="AA285" s="99">
        <f>$AA$286</f>
        <v>0</v>
      </c>
      <c r="AR285" s="96" t="s">
        <v>77</v>
      </c>
      <c r="AT285" s="96" t="s">
        <v>64</v>
      </c>
      <c r="AU285" s="96" t="s">
        <v>65</v>
      </c>
      <c r="AY285" s="96" t="s">
        <v>149</v>
      </c>
      <c r="BK285" s="100">
        <f>$BK$286</f>
        <v>0</v>
      </c>
    </row>
    <row r="286" spans="2:63" s="93" customFormat="1" ht="21" customHeight="1">
      <c r="B286" s="94"/>
      <c r="D286" s="101" t="s">
        <v>626</v>
      </c>
      <c r="N286" s="197">
        <f>$BK$286</f>
        <v>0</v>
      </c>
      <c r="O286" s="196"/>
      <c r="P286" s="196"/>
      <c r="Q286" s="196"/>
      <c r="S286" s="94"/>
      <c r="T286" s="97"/>
      <c r="W286" s="98">
        <f>SUM($W$287:$W$292)</f>
        <v>0</v>
      </c>
      <c r="Y286" s="98">
        <f>SUM($Y$287:$Y$292)</f>
        <v>0</v>
      </c>
      <c r="AA286" s="99">
        <f>SUM($AA$287:$AA$292)</f>
        <v>0</v>
      </c>
      <c r="AR286" s="96" t="s">
        <v>77</v>
      </c>
      <c r="AT286" s="96" t="s">
        <v>64</v>
      </c>
      <c r="AU286" s="96" t="s">
        <v>8</v>
      </c>
      <c r="AY286" s="96" t="s">
        <v>149</v>
      </c>
      <c r="BK286" s="100">
        <f>SUM($BK$287:$BK$292)</f>
        <v>0</v>
      </c>
    </row>
    <row r="287" spans="2:63" s="6" customFormat="1" ht="15.75" customHeight="1">
      <c r="B287" s="20"/>
      <c r="C287" s="102" t="s">
        <v>395</v>
      </c>
      <c r="D287" s="102" t="s">
        <v>150</v>
      </c>
      <c r="E287" s="103" t="s">
        <v>684</v>
      </c>
      <c r="F287" s="180" t="s">
        <v>685</v>
      </c>
      <c r="G287" s="181"/>
      <c r="H287" s="181"/>
      <c r="I287" s="181"/>
      <c r="J287" s="105" t="s">
        <v>294</v>
      </c>
      <c r="K287" s="106">
        <v>1</v>
      </c>
      <c r="L287" s="182"/>
      <c r="M287" s="181"/>
      <c r="N287" s="183">
        <f>ROUND($L$287*$K$287,0)</f>
        <v>0</v>
      </c>
      <c r="O287" s="181"/>
      <c r="P287" s="181"/>
      <c r="Q287" s="181"/>
      <c r="R287" s="104"/>
      <c r="S287" s="20"/>
      <c r="T287" s="107"/>
      <c r="U287" s="108" t="s">
        <v>35</v>
      </c>
      <c r="X287" s="109">
        <v>0</v>
      </c>
      <c r="Y287" s="109">
        <f>$X$287*$K$287</f>
        <v>0</v>
      </c>
      <c r="Z287" s="109">
        <v>0</v>
      </c>
      <c r="AA287" s="110">
        <f>$Z$287*$K$287</f>
        <v>0</v>
      </c>
      <c r="AR287" s="71" t="s">
        <v>409</v>
      </c>
      <c r="AT287" s="71" t="s">
        <v>150</v>
      </c>
      <c r="AU287" s="71" t="s">
        <v>74</v>
      </c>
      <c r="AY287" s="6" t="s">
        <v>149</v>
      </c>
      <c r="BE287" s="111">
        <f>IF($U$287="základní",$N$287,0)</f>
        <v>0</v>
      </c>
      <c r="BF287" s="111">
        <f>IF($U$287="snížená",$N$287,0)</f>
        <v>0</v>
      </c>
      <c r="BG287" s="111">
        <f>IF($U$287="zákl. přenesená",$N$287,0)</f>
        <v>0</v>
      </c>
      <c r="BH287" s="111">
        <f>IF($U$287="sníž. přenesená",$N$287,0)</f>
        <v>0</v>
      </c>
      <c r="BI287" s="111">
        <f>IF($U$287="nulová",$N$287,0)</f>
        <v>0</v>
      </c>
      <c r="BJ287" s="71" t="s">
        <v>8</v>
      </c>
      <c r="BK287" s="111">
        <f>ROUND($L$287*$K$287,0)</f>
        <v>0</v>
      </c>
    </row>
    <row r="288" spans="2:63" s="6" customFormat="1" ht="27" customHeight="1">
      <c r="B288" s="20"/>
      <c r="C288" s="128" t="s">
        <v>399</v>
      </c>
      <c r="D288" s="128" t="s">
        <v>296</v>
      </c>
      <c r="E288" s="129" t="s">
        <v>686</v>
      </c>
      <c r="F288" s="190" t="s">
        <v>687</v>
      </c>
      <c r="G288" s="191"/>
      <c r="H288" s="191"/>
      <c r="I288" s="191"/>
      <c r="J288" s="128" t="s">
        <v>294</v>
      </c>
      <c r="K288" s="130">
        <v>1</v>
      </c>
      <c r="L288" s="192"/>
      <c r="M288" s="191"/>
      <c r="N288" s="193">
        <f>ROUND($L$288*$K$288,0)</f>
        <v>0</v>
      </c>
      <c r="O288" s="181"/>
      <c r="P288" s="181"/>
      <c r="Q288" s="181"/>
      <c r="R288" s="104"/>
      <c r="S288" s="20"/>
      <c r="T288" s="107"/>
      <c r="U288" s="108" t="s">
        <v>35</v>
      </c>
      <c r="X288" s="109">
        <v>0</v>
      </c>
      <c r="Y288" s="109">
        <f>$X$288*$K$288</f>
        <v>0</v>
      </c>
      <c r="Z288" s="109">
        <v>0</v>
      </c>
      <c r="AA288" s="110">
        <f>$Z$288*$K$288</f>
        <v>0</v>
      </c>
      <c r="AR288" s="71" t="s">
        <v>688</v>
      </c>
      <c r="AT288" s="71" t="s">
        <v>296</v>
      </c>
      <c r="AU288" s="71" t="s">
        <v>74</v>
      </c>
      <c r="AY288" s="71" t="s">
        <v>149</v>
      </c>
      <c r="BE288" s="111">
        <f>IF($U$288="základní",$N$288,0)</f>
        <v>0</v>
      </c>
      <c r="BF288" s="111">
        <f>IF($U$288="snížená",$N$288,0)</f>
        <v>0</v>
      </c>
      <c r="BG288" s="111">
        <f>IF($U$288="zákl. přenesená",$N$288,0)</f>
        <v>0</v>
      </c>
      <c r="BH288" s="111">
        <f>IF($U$288="sníž. přenesená",$N$288,0)</f>
        <v>0</v>
      </c>
      <c r="BI288" s="111">
        <f>IF($U$288="nulová",$N$288,0)</f>
        <v>0</v>
      </c>
      <c r="BJ288" s="71" t="s">
        <v>8</v>
      </c>
      <c r="BK288" s="111">
        <f>ROUND($L$288*$K$288,0)</f>
        <v>0</v>
      </c>
    </row>
    <row r="289" spans="2:63" s="6" customFormat="1" ht="27" customHeight="1">
      <c r="B289" s="20"/>
      <c r="C289" s="105" t="s">
        <v>402</v>
      </c>
      <c r="D289" s="105" t="s">
        <v>150</v>
      </c>
      <c r="E289" s="103" t="s">
        <v>689</v>
      </c>
      <c r="F289" s="180" t="s">
        <v>690</v>
      </c>
      <c r="G289" s="181"/>
      <c r="H289" s="181"/>
      <c r="I289" s="181"/>
      <c r="J289" s="105" t="s">
        <v>294</v>
      </c>
      <c r="K289" s="106">
        <v>1</v>
      </c>
      <c r="L289" s="182"/>
      <c r="M289" s="181"/>
      <c r="N289" s="183">
        <f>ROUND($L$289*$K$289,0)</f>
        <v>0</v>
      </c>
      <c r="O289" s="181"/>
      <c r="P289" s="181"/>
      <c r="Q289" s="181"/>
      <c r="R289" s="104"/>
      <c r="S289" s="20"/>
      <c r="T289" s="107"/>
      <c r="U289" s="108" t="s">
        <v>35</v>
      </c>
      <c r="X289" s="109">
        <v>0</v>
      </c>
      <c r="Y289" s="109">
        <f>$X$289*$K$289</f>
        <v>0</v>
      </c>
      <c r="Z289" s="109">
        <v>0</v>
      </c>
      <c r="AA289" s="110">
        <f>$Z$289*$K$289</f>
        <v>0</v>
      </c>
      <c r="AR289" s="71" t="s">
        <v>409</v>
      </c>
      <c r="AT289" s="71" t="s">
        <v>150</v>
      </c>
      <c r="AU289" s="71" t="s">
        <v>74</v>
      </c>
      <c r="AY289" s="71" t="s">
        <v>149</v>
      </c>
      <c r="BE289" s="111">
        <f>IF($U$289="základní",$N$289,0)</f>
        <v>0</v>
      </c>
      <c r="BF289" s="111">
        <f>IF($U$289="snížená",$N$289,0)</f>
        <v>0</v>
      </c>
      <c r="BG289" s="111">
        <f>IF($U$289="zákl. přenesená",$N$289,0)</f>
        <v>0</v>
      </c>
      <c r="BH289" s="111">
        <f>IF($U$289="sníž. přenesená",$N$289,0)</f>
        <v>0</v>
      </c>
      <c r="BI289" s="111">
        <f>IF($U$289="nulová",$N$289,0)</f>
        <v>0</v>
      </c>
      <c r="BJ289" s="71" t="s">
        <v>8</v>
      </c>
      <c r="BK289" s="111">
        <f>ROUND($L$289*$K$289,0)</f>
        <v>0</v>
      </c>
    </row>
    <row r="290" spans="2:63" s="6" customFormat="1" ht="15.75" customHeight="1">
      <c r="B290" s="20"/>
      <c r="C290" s="128" t="s">
        <v>405</v>
      </c>
      <c r="D290" s="128" t="s">
        <v>296</v>
      </c>
      <c r="E290" s="129" t="s">
        <v>691</v>
      </c>
      <c r="F290" s="190" t="s">
        <v>692</v>
      </c>
      <c r="G290" s="191"/>
      <c r="H290" s="191"/>
      <c r="I290" s="191"/>
      <c r="J290" s="128" t="s">
        <v>294</v>
      </c>
      <c r="K290" s="130">
        <v>1</v>
      </c>
      <c r="L290" s="192"/>
      <c r="M290" s="191"/>
      <c r="N290" s="193">
        <f>ROUND($L$290*$K$290,0)</f>
        <v>0</v>
      </c>
      <c r="O290" s="181"/>
      <c r="P290" s="181"/>
      <c r="Q290" s="181"/>
      <c r="R290" s="104"/>
      <c r="S290" s="20"/>
      <c r="T290" s="107"/>
      <c r="U290" s="108" t="s">
        <v>35</v>
      </c>
      <c r="X290" s="109">
        <v>0</v>
      </c>
      <c r="Y290" s="109">
        <f>$X$290*$K$290</f>
        <v>0</v>
      </c>
      <c r="Z290" s="109">
        <v>0</v>
      </c>
      <c r="AA290" s="110">
        <f>$Z$290*$K$290</f>
        <v>0</v>
      </c>
      <c r="AR290" s="71" t="s">
        <v>688</v>
      </c>
      <c r="AT290" s="71" t="s">
        <v>296</v>
      </c>
      <c r="AU290" s="71" t="s">
        <v>74</v>
      </c>
      <c r="AY290" s="71" t="s">
        <v>149</v>
      </c>
      <c r="BE290" s="111">
        <f>IF($U$290="základní",$N$290,0)</f>
        <v>0</v>
      </c>
      <c r="BF290" s="111">
        <f>IF($U$290="snížená",$N$290,0)</f>
        <v>0</v>
      </c>
      <c r="BG290" s="111">
        <f>IF($U$290="zákl. přenesená",$N$290,0)</f>
        <v>0</v>
      </c>
      <c r="BH290" s="111">
        <f>IF($U$290="sníž. přenesená",$N$290,0)</f>
        <v>0</v>
      </c>
      <c r="BI290" s="111">
        <f>IF($U$290="nulová",$N$290,0)</f>
        <v>0</v>
      </c>
      <c r="BJ290" s="71" t="s">
        <v>8</v>
      </c>
      <c r="BK290" s="111">
        <f>ROUND($L$290*$K$290,0)</f>
        <v>0</v>
      </c>
    </row>
    <row r="291" spans="2:63" s="6" customFormat="1" ht="15.75" customHeight="1">
      <c r="B291" s="20"/>
      <c r="C291" s="105" t="s">
        <v>409</v>
      </c>
      <c r="D291" s="105" t="s">
        <v>150</v>
      </c>
      <c r="E291" s="103" t="s">
        <v>693</v>
      </c>
      <c r="F291" s="180" t="s">
        <v>694</v>
      </c>
      <c r="G291" s="181"/>
      <c r="H291" s="181"/>
      <c r="I291" s="181"/>
      <c r="J291" s="105" t="s">
        <v>241</v>
      </c>
      <c r="K291" s="106">
        <v>1</v>
      </c>
      <c r="L291" s="182"/>
      <c r="M291" s="181"/>
      <c r="N291" s="183">
        <f>ROUND($L$291*$K$291,0)</f>
        <v>0</v>
      </c>
      <c r="O291" s="181"/>
      <c r="P291" s="181"/>
      <c r="Q291" s="181"/>
      <c r="R291" s="104"/>
      <c r="S291" s="20"/>
      <c r="T291" s="107"/>
      <c r="U291" s="108" t="s">
        <v>35</v>
      </c>
      <c r="X291" s="109">
        <v>0</v>
      </c>
      <c r="Y291" s="109">
        <f>$X$291*$K$291</f>
        <v>0</v>
      </c>
      <c r="Z291" s="109">
        <v>0</v>
      </c>
      <c r="AA291" s="110">
        <f>$Z$291*$K$291</f>
        <v>0</v>
      </c>
      <c r="AR291" s="71" t="s">
        <v>409</v>
      </c>
      <c r="AT291" s="71" t="s">
        <v>150</v>
      </c>
      <c r="AU291" s="71" t="s">
        <v>74</v>
      </c>
      <c r="AY291" s="71" t="s">
        <v>149</v>
      </c>
      <c r="BE291" s="111">
        <f>IF($U$291="základní",$N$291,0)</f>
        <v>0</v>
      </c>
      <c r="BF291" s="111">
        <f>IF($U$291="snížená",$N$291,0)</f>
        <v>0</v>
      </c>
      <c r="BG291" s="111">
        <f>IF($U$291="zákl. přenesená",$N$291,0)</f>
        <v>0</v>
      </c>
      <c r="BH291" s="111">
        <f>IF($U$291="sníž. přenesená",$N$291,0)</f>
        <v>0</v>
      </c>
      <c r="BI291" s="111">
        <f>IF($U$291="nulová",$N$291,0)</f>
        <v>0</v>
      </c>
      <c r="BJ291" s="71" t="s">
        <v>8</v>
      </c>
      <c r="BK291" s="111">
        <f>ROUND($L$291*$K$291,0)</f>
        <v>0</v>
      </c>
    </row>
    <row r="292" spans="2:63" s="6" customFormat="1" ht="15.75" customHeight="1">
      <c r="B292" s="20"/>
      <c r="C292" s="128" t="s">
        <v>412</v>
      </c>
      <c r="D292" s="128" t="s">
        <v>296</v>
      </c>
      <c r="E292" s="129" t="s">
        <v>695</v>
      </c>
      <c r="F292" s="190" t="s">
        <v>696</v>
      </c>
      <c r="G292" s="191"/>
      <c r="H292" s="191"/>
      <c r="I292" s="191"/>
      <c r="J292" s="128" t="s">
        <v>241</v>
      </c>
      <c r="K292" s="130">
        <v>1</v>
      </c>
      <c r="L292" s="192"/>
      <c r="M292" s="191"/>
      <c r="N292" s="193">
        <f>ROUND($L$292*$K$292,0)</f>
        <v>0</v>
      </c>
      <c r="O292" s="181"/>
      <c r="P292" s="181"/>
      <c r="Q292" s="181"/>
      <c r="R292" s="104"/>
      <c r="S292" s="20"/>
      <c r="T292" s="107"/>
      <c r="U292" s="132" t="s">
        <v>35</v>
      </c>
      <c r="V292" s="133"/>
      <c r="W292" s="133"/>
      <c r="X292" s="134">
        <v>0</v>
      </c>
      <c r="Y292" s="134">
        <f>$X$292*$K$292</f>
        <v>0</v>
      </c>
      <c r="Z292" s="134">
        <v>0</v>
      </c>
      <c r="AA292" s="135">
        <f>$Z$292*$K$292</f>
        <v>0</v>
      </c>
      <c r="AR292" s="71" t="s">
        <v>688</v>
      </c>
      <c r="AT292" s="71" t="s">
        <v>296</v>
      </c>
      <c r="AU292" s="71" t="s">
        <v>74</v>
      </c>
      <c r="AY292" s="71" t="s">
        <v>149</v>
      </c>
      <c r="BE292" s="111">
        <f>IF($U$292="základní",$N$292,0)</f>
        <v>0</v>
      </c>
      <c r="BF292" s="111">
        <f>IF($U$292="snížená",$N$292,0)</f>
        <v>0</v>
      </c>
      <c r="BG292" s="111">
        <f>IF($U$292="zákl. přenesená",$N$292,0)</f>
        <v>0</v>
      </c>
      <c r="BH292" s="111">
        <f>IF($U$292="sníž. přenesená",$N$292,0)</f>
        <v>0</v>
      </c>
      <c r="BI292" s="111">
        <f>IF($U$292="nulová",$N$292,0)</f>
        <v>0</v>
      </c>
      <c r="BJ292" s="71" t="s">
        <v>8</v>
      </c>
      <c r="BK292" s="111">
        <f>ROUND($L$292*$K$292,0)</f>
        <v>0</v>
      </c>
    </row>
    <row r="293" spans="2:19" s="6" customFormat="1" ht="7.5" customHeight="1">
      <c r="B293" s="34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20"/>
    </row>
    <row r="363" s="2" customFormat="1" ht="14.25" customHeight="1"/>
  </sheetData>
  <sheetProtection/>
  <mergeCells count="396">
    <mergeCell ref="H1:K1"/>
    <mergeCell ref="S2:AC2"/>
    <mergeCell ref="N202:Q202"/>
    <mergeCell ref="N203:Q203"/>
    <mergeCell ref="N205:Q205"/>
    <mergeCell ref="N211:Q211"/>
    <mergeCell ref="N238:Q238"/>
    <mergeCell ref="N259:Q259"/>
    <mergeCell ref="F292:I292"/>
    <mergeCell ref="L292:M292"/>
    <mergeCell ref="N292:Q292"/>
    <mergeCell ref="N87:Q87"/>
    <mergeCell ref="N88:Q88"/>
    <mergeCell ref="N89:Q89"/>
    <mergeCell ref="N93:Q93"/>
    <mergeCell ref="N160:Q160"/>
    <mergeCell ref="N181:Q181"/>
    <mergeCell ref="N193:Q193"/>
    <mergeCell ref="F290:I290"/>
    <mergeCell ref="L290:M290"/>
    <mergeCell ref="N290:Q290"/>
    <mergeCell ref="F291:I291"/>
    <mergeCell ref="L291:M291"/>
    <mergeCell ref="N291:Q291"/>
    <mergeCell ref="F288:I288"/>
    <mergeCell ref="L288:M288"/>
    <mergeCell ref="N288:Q288"/>
    <mergeCell ref="F289:I289"/>
    <mergeCell ref="L289:M289"/>
    <mergeCell ref="N289:Q289"/>
    <mergeCell ref="F282:I282"/>
    <mergeCell ref="F283:I283"/>
    <mergeCell ref="L283:M283"/>
    <mergeCell ref="N283:Q283"/>
    <mergeCell ref="F284:I284"/>
    <mergeCell ref="F287:I287"/>
    <mergeCell ref="L287:M287"/>
    <mergeCell ref="N287:Q287"/>
    <mergeCell ref="N285:Q285"/>
    <mergeCell ref="N286:Q286"/>
    <mergeCell ref="F278:I278"/>
    <mergeCell ref="F279:I279"/>
    <mergeCell ref="L279:M279"/>
    <mergeCell ref="N279:Q279"/>
    <mergeCell ref="F281:I281"/>
    <mergeCell ref="L281:M281"/>
    <mergeCell ref="N281:Q281"/>
    <mergeCell ref="N280:Q280"/>
    <mergeCell ref="F274:I274"/>
    <mergeCell ref="F275:I275"/>
    <mergeCell ref="L275:M275"/>
    <mergeCell ref="N275:Q275"/>
    <mergeCell ref="F276:I276"/>
    <mergeCell ref="F277:I277"/>
    <mergeCell ref="F269:I269"/>
    <mergeCell ref="F271:I271"/>
    <mergeCell ref="L271:M271"/>
    <mergeCell ref="N271:Q271"/>
    <mergeCell ref="F272:I272"/>
    <mergeCell ref="F273:I273"/>
    <mergeCell ref="N270:Q270"/>
    <mergeCell ref="F263:I263"/>
    <mergeCell ref="F265:I265"/>
    <mergeCell ref="L265:M265"/>
    <mergeCell ref="N265:Q265"/>
    <mergeCell ref="F266:I266"/>
    <mergeCell ref="F268:I268"/>
    <mergeCell ref="L268:M268"/>
    <mergeCell ref="N268:Q268"/>
    <mergeCell ref="N264:Q264"/>
    <mergeCell ref="N267:Q267"/>
    <mergeCell ref="F260:I260"/>
    <mergeCell ref="L260:M260"/>
    <mergeCell ref="N260:Q260"/>
    <mergeCell ref="F261:I261"/>
    <mergeCell ref="F262:I262"/>
    <mergeCell ref="L262:M262"/>
    <mergeCell ref="N262:Q262"/>
    <mergeCell ref="F255:I255"/>
    <mergeCell ref="F256:I256"/>
    <mergeCell ref="F257:I257"/>
    <mergeCell ref="F258:I258"/>
    <mergeCell ref="L258:M258"/>
    <mergeCell ref="N258:Q258"/>
    <mergeCell ref="N250:Q250"/>
    <mergeCell ref="F251:I251"/>
    <mergeCell ref="F252:I252"/>
    <mergeCell ref="F253:I253"/>
    <mergeCell ref="F254:I254"/>
    <mergeCell ref="L254:M254"/>
    <mergeCell ref="N254:Q254"/>
    <mergeCell ref="F246:I246"/>
    <mergeCell ref="F247:I247"/>
    <mergeCell ref="F248:I248"/>
    <mergeCell ref="F249:I249"/>
    <mergeCell ref="F250:I250"/>
    <mergeCell ref="L250:M250"/>
    <mergeCell ref="F242:I242"/>
    <mergeCell ref="F243:I243"/>
    <mergeCell ref="F244:I244"/>
    <mergeCell ref="F245:I245"/>
    <mergeCell ref="L245:M245"/>
    <mergeCell ref="N245:Q245"/>
    <mergeCell ref="F239:I239"/>
    <mergeCell ref="L239:M239"/>
    <mergeCell ref="N239:Q239"/>
    <mergeCell ref="F240:I240"/>
    <mergeCell ref="F241:I241"/>
    <mergeCell ref="L241:M241"/>
    <mergeCell ref="N241:Q241"/>
    <mergeCell ref="F234:I234"/>
    <mergeCell ref="F235:I235"/>
    <mergeCell ref="L235:M235"/>
    <mergeCell ref="N235:Q235"/>
    <mergeCell ref="F236:I236"/>
    <mergeCell ref="F237:I237"/>
    <mergeCell ref="L237:M237"/>
    <mergeCell ref="N237:Q237"/>
    <mergeCell ref="F230:I230"/>
    <mergeCell ref="F231:I231"/>
    <mergeCell ref="F232:I232"/>
    <mergeCell ref="F233:I233"/>
    <mergeCell ref="L233:M233"/>
    <mergeCell ref="N233:Q233"/>
    <mergeCell ref="F226:I226"/>
    <mergeCell ref="L226:M226"/>
    <mergeCell ref="N226:Q226"/>
    <mergeCell ref="F227:I227"/>
    <mergeCell ref="F228:I228"/>
    <mergeCell ref="F229:I229"/>
    <mergeCell ref="L229:M229"/>
    <mergeCell ref="N229:Q229"/>
    <mergeCell ref="F222:I222"/>
    <mergeCell ref="F223:I223"/>
    <mergeCell ref="L223:M223"/>
    <mergeCell ref="N223:Q223"/>
    <mergeCell ref="F224:I224"/>
    <mergeCell ref="F225:I225"/>
    <mergeCell ref="F218:I218"/>
    <mergeCell ref="F219:I219"/>
    <mergeCell ref="L219:M219"/>
    <mergeCell ref="N219:Q219"/>
    <mergeCell ref="F220:I220"/>
    <mergeCell ref="F221:I221"/>
    <mergeCell ref="F214:I214"/>
    <mergeCell ref="F215:I215"/>
    <mergeCell ref="L215:M215"/>
    <mergeCell ref="N215:Q215"/>
    <mergeCell ref="F216:I216"/>
    <mergeCell ref="F217:I217"/>
    <mergeCell ref="F209:R209"/>
    <mergeCell ref="F210:I210"/>
    <mergeCell ref="F212:I212"/>
    <mergeCell ref="L212:M212"/>
    <mergeCell ref="N212:Q212"/>
    <mergeCell ref="F213:I213"/>
    <mergeCell ref="F207:I207"/>
    <mergeCell ref="L207:M207"/>
    <mergeCell ref="N207:Q207"/>
    <mergeCell ref="F208:I208"/>
    <mergeCell ref="L208:M208"/>
    <mergeCell ref="N208:Q208"/>
    <mergeCell ref="F204:I204"/>
    <mergeCell ref="L204:M204"/>
    <mergeCell ref="N204:Q204"/>
    <mergeCell ref="F206:I206"/>
    <mergeCell ref="L206:M206"/>
    <mergeCell ref="N206:Q206"/>
    <mergeCell ref="F200:I200"/>
    <mergeCell ref="L200:M200"/>
    <mergeCell ref="N200:Q200"/>
    <mergeCell ref="F201:I201"/>
    <mergeCell ref="L201:M201"/>
    <mergeCell ref="N201:Q201"/>
    <mergeCell ref="F197:I197"/>
    <mergeCell ref="F198:I198"/>
    <mergeCell ref="L198:M198"/>
    <mergeCell ref="N198:Q198"/>
    <mergeCell ref="F199:I199"/>
    <mergeCell ref="L199:M199"/>
    <mergeCell ref="N199:Q199"/>
    <mergeCell ref="F195:I195"/>
    <mergeCell ref="L195:M195"/>
    <mergeCell ref="N195:Q195"/>
    <mergeCell ref="F196:I196"/>
    <mergeCell ref="L196:M196"/>
    <mergeCell ref="N196:Q196"/>
    <mergeCell ref="F190:I190"/>
    <mergeCell ref="F191:I191"/>
    <mergeCell ref="F192:I192"/>
    <mergeCell ref="F194:I194"/>
    <mergeCell ref="L194:M194"/>
    <mergeCell ref="N194:Q194"/>
    <mergeCell ref="F187:I187"/>
    <mergeCell ref="L187:M187"/>
    <mergeCell ref="N187:Q187"/>
    <mergeCell ref="F188:I188"/>
    <mergeCell ref="F189:I189"/>
    <mergeCell ref="L189:M189"/>
    <mergeCell ref="N189:Q189"/>
    <mergeCell ref="F183:I183"/>
    <mergeCell ref="F184:I184"/>
    <mergeCell ref="F185:I185"/>
    <mergeCell ref="L185:M185"/>
    <mergeCell ref="N185:Q185"/>
    <mergeCell ref="F186:I186"/>
    <mergeCell ref="F178:I178"/>
    <mergeCell ref="F179:I179"/>
    <mergeCell ref="F180:I180"/>
    <mergeCell ref="F182:I182"/>
    <mergeCell ref="L182:M182"/>
    <mergeCell ref="N182:Q182"/>
    <mergeCell ref="F174:I174"/>
    <mergeCell ref="F175:I175"/>
    <mergeCell ref="F176:I176"/>
    <mergeCell ref="L176:M176"/>
    <mergeCell ref="N176:Q176"/>
    <mergeCell ref="F177:I177"/>
    <mergeCell ref="N170:Q170"/>
    <mergeCell ref="F171:I171"/>
    <mergeCell ref="F172:I172"/>
    <mergeCell ref="L172:M172"/>
    <mergeCell ref="N172:Q172"/>
    <mergeCell ref="F173:I173"/>
    <mergeCell ref="F166:I166"/>
    <mergeCell ref="F167:I167"/>
    <mergeCell ref="F168:I168"/>
    <mergeCell ref="F169:I169"/>
    <mergeCell ref="F170:I170"/>
    <mergeCell ref="L170:M170"/>
    <mergeCell ref="F162:I162"/>
    <mergeCell ref="F163:I163"/>
    <mergeCell ref="F164:I164"/>
    <mergeCell ref="F165:I165"/>
    <mergeCell ref="L165:M165"/>
    <mergeCell ref="N165:Q165"/>
    <mergeCell ref="F157:I157"/>
    <mergeCell ref="L157:M157"/>
    <mergeCell ref="N157:Q157"/>
    <mergeCell ref="F158:I158"/>
    <mergeCell ref="F159:I159"/>
    <mergeCell ref="F161:I161"/>
    <mergeCell ref="L161:M161"/>
    <mergeCell ref="N161:Q161"/>
    <mergeCell ref="F151:I151"/>
    <mergeCell ref="F152:I152"/>
    <mergeCell ref="F153:I153"/>
    <mergeCell ref="F154:I154"/>
    <mergeCell ref="F155:I155"/>
    <mergeCell ref="F156:I156"/>
    <mergeCell ref="F147:I147"/>
    <mergeCell ref="F148:I148"/>
    <mergeCell ref="F149:I149"/>
    <mergeCell ref="F150:I150"/>
    <mergeCell ref="L150:M150"/>
    <mergeCell ref="N150:Q150"/>
    <mergeCell ref="F143:I143"/>
    <mergeCell ref="L143:M143"/>
    <mergeCell ref="N143:Q143"/>
    <mergeCell ref="F144:I144"/>
    <mergeCell ref="F145:I145"/>
    <mergeCell ref="F146:I146"/>
    <mergeCell ref="F137:I137"/>
    <mergeCell ref="F138:I138"/>
    <mergeCell ref="F139:I139"/>
    <mergeCell ref="F140:I140"/>
    <mergeCell ref="F141:I141"/>
    <mergeCell ref="F142:I142"/>
    <mergeCell ref="F131:I131"/>
    <mergeCell ref="F132:I132"/>
    <mergeCell ref="F133:I133"/>
    <mergeCell ref="F134:I134"/>
    <mergeCell ref="F135:I135"/>
    <mergeCell ref="F136:I136"/>
    <mergeCell ref="F127:I127"/>
    <mergeCell ref="F128:I128"/>
    <mergeCell ref="L128:M128"/>
    <mergeCell ref="N128:Q128"/>
    <mergeCell ref="F129:I129"/>
    <mergeCell ref="F130:I130"/>
    <mergeCell ref="F123:I123"/>
    <mergeCell ref="L123:M123"/>
    <mergeCell ref="N123:Q123"/>
    <mergeCell ref="F124:I124"/>
    <mergeCell ref="F125:I125"/>
    <mergeCell ref="F126:I126"/>
    <mergeCell ref="N119:Q119"/>
    <mergeCell ref="F120:I120"/>
    <mergeCell ref="F121:I121"/>
    <mergeCell ref="L121:M121"/>
    <mergeCell ref="N121:Q121"/>
    <mergeCell ref="F122:I122"/>
    <mergeCell ref="F115:I115"/>
    <mergeCell ref="F116:I116"/>
    <mergeCell ref="F117:I117"/>
    <mergeCell ref="F118:I118"/>
    <mergeCell ref="F119:I119"/>
    <mergeCell ref="L119:M119"/>
    <mergeCell ref="F111:I111"/>
    <mergeCell ref="F112:I112"/>
    <mergeCell ref="L112:M112"/>
    <mergeCell ref="N112:Q112"/>
    <mergeCell ref="F113:I113"/>
    <mergeCell ref="F114:I114"/>
    <mergeCell ref="F108:I108"/>
    <mergeCell ref="L108:M108"/>
    <mergeCell ref="N108:Q108"/>
    <mergeCell ref="F109:I109"/>
    <mergeCell ref="F110:I110"/>
    <mergeCell ref="L110:M110"/>
    <mergeCell ref="N110:Q110"/>
    <mergeCell ref="N104:Q104"/>
    <mergeCell ref="F105:I105"/>
    <mergeCell ref="F106:I106"/>
    <mergeCell ref="L106:M106"/>
    <mergeCell ref="N106:Q106"/>
    <mergeCell ref="F107:I107"/>
    <mergeCell ref="F100:I100"/>
    <mergeCell ref="F101:I101"/>
    <mergeCell ref="F102:I102"/>
    <mergeCell ref="F103:I103"/>
    <mergeCell ref="F104:I104"/>
    <mergeCell ref="L104:M104"/>
    <mergeCell ref="F96:I96"/>
    <mergeCell ref="F97:I97"/>
    <mergeCell ref="F98:I98"/>
    <mergeCell ref="F99:I99"/>
    <mergeCell ref="L99:M99"/>
    <mergeCell ref="N99:Q99"/>
    <mergeCell ref="F91:I91"/>
    <mergeCell ref="F92:I92"/>
    <mergeCell ref="F94:I94"/>
    <mergeCell ref="L94:M94"/>
    <mergeCell ref="N94:Q94"/>
    <mergeCell ref="F95:I95"/>
    <mergeCell ref="F86:I86"/>
    <mergeCell ref="L86:M86"/>
    <mergeCell ref="N86:Q86"/>
    <mergeCell ref="F90:I90"/>
    <mergeCell ref="L90:M90"/>
    <mergeCell ref="N90:Q90"/>
    <mergeCell ref="N69:Q69"/>
    <mergeCell ref="C76:R76"/>
    <mergeCell ref="F78:Q78"/>
    <mergeCell ref="F79:Q79"/>
    <mergeCell ref="M81:P81"/>
    <mergeCell ref="M83:Q83"/>
    <mergeCell ref="N63:Q63"/>
    <mergeCell ref="N64:Q64"/>
    <mergeCell ref="N65:Q65"/>
    <mergeCell ref="N66:Q66"/>
    <mergeCell ref="N67:Q67"/>
    <mergeCell ref="N68:Q68"/>
    <mergeCell ref="N57:Q57"/>
    <mergeCell ref="N58:Q58"/>
    <mergeCell ref="N59:Q59"/>
    <mergeCell ref="N60:Q60"/>
    <mergeCell ref="N61:Q61"/>
    <mergeCell ref="N62:Q62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86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3" width="10.5" style="2" hidden="1" customWidth="1"/>
    <col min="64" max="16384" width="10.5" style="1" customWidth="1"/>
  </cols>
  <sheetData>
    <row r="1" spans="1:256" s="3" customFormat="1" ht="22.5" customHeight="1">
      <c r="A1" s="205"/>
      <c r="B1" s="202"/>
      <c r="C1" s="202"/>
      <c r="D1" s="203" t="s">
        <v>1</v>
      </c>
      <c r="E1" s="202"/>
      <c r="F1" s="204" t="s">
        <v>909</v>
      </c>
      <c r="G1" s="204"/>
      <c r="H1" s="206" t="s">
        <v>910</v>
      </c>
      <c r="I1" s="206"/>
      <c r="J1" s="206"/>
      <c r="K1" s="206"/>
      <c r="L1" s="204" t="s">
        <v>911</v>
      </c>
      <c r="M1" s="204"/>
      <c r="N1" s="202"/>
      <c r="O1" s="203" t="s">
        <v>83</v>
      </c>
      <c r="P1" s="202"/>
      <c r="Q1" s="202"/>
      <c r="R1" s="202"/>
      <c r="S1" s="204" t="s">
        <v>912</v>
      </c>
      <c r="T1" s="204"/>
      <c r="U1" s="205"/>
      <c r="V1" s="20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136" t="s">
        <v>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67" t="s">
        <v>5</v>
      </c>
      <c r="T2" s="137"/>
      <c r="U2" s="137"/>
      <c r="V2" s="137"/>
      <c r="W2" s="137"/>
      <c r="X2" s="137"/>
      <c r="Y2" s="137"/>
      <c r="Z2" s="137"/>
      <c r="AA2" s="137"/>
      <c r="AB2" s="137"/>
      <c r="AC2" s="137"/>
      <c r="AT2" s="2" t="s">
        <v>82</v>
      </c>
      <c r="AZ2" s="6" t="s">
        <v>84</v>
      </c>
      <c r="BA2" s="6" t="s">
        <v>85</v>
      </c>
      <c r="BB2" s="6" t="s">
        <v>86</v>
      </c>
      <c r="BC2" s="6" t="s">
        <v>697</v>
      </c>
      <c r="BD2" s="6" t="s">
        <v>74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74</v>
      </c>
      <c r="AZ3" s="6" t="s">
        <v>88</v>
      </c>
      <c r="BA3" s="6" t="s">
        <v>89</v>
      </c>
      <c r="BB3" s="6" t="s">
        <v>86</v>
      </c>
      <c r="BC3" s="6" t="s">
        <v>698</v>
      </c>
      <c r="BD3" s="6" t="s">
        <v>74</v>
      </c>
    </row>
    <row r="4" spans="2:56" s="2" customFormat="1" ht="37.5" customHeight="1">
      <c r="B4" s="10"/>
      <c r="C4" s="138" t="s">
        <v>91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9"/>
      <c r="T4" s="12" t="s">
        <v>11</v>
      </c>
      <c r="AT4" s="2" t="s">
        <v>3</v>
      </c>
      <c r="AZ4" s="6" t="s">
        <v>699</v>
      </c>
      <c r="BA4" s="6" t="s">
        <v>700</v>
      </c>
      <c r="BB4" s="6" t="s">
        <v>86</v>
      </c>
      <c r="BC4" s="6" t="s">
        <v>701</v>
      </c>
      <c r="BD4" s="6" t="s">
        <v>74</v>
      </c>
    </row>
    <row r="5" spans="2:56" s="2" customFormat="1" ht="7.5" customHeight="1">
      <c r="B5" s="10"/>
      <c r="R5" s="11"/>
      <c r="AZ5" s="6" t="s">
        <v>702</v>
      </c>
      <c r="BA5" s="6" t="s">
        <v>703</v>
      </c>
      <c r="BB5" s="6" t="s">
        <v>86</v>
      </c>
      <c r="BC5" s="6" t="s">
        <v>704</v>
      </c>
      <c r="BD5" s="6" t="s">
        <v>74</v>
      </c>
    </row>
    <row r="6" spans="2:56" s="2" customFormat="1" ht="15.75" customHeight="1">
      <c r="B6" s="10"/>
      <c r="D6" s="15" t="s">
        <v>15</v>
      </c>
      <c r="F6" s="168" t="str">
        <f>'Rekapitulace stavby'!$K$6</f>
        <v>Projektis83 - Oprava fasády MŠ Dvůr Králové n.L.</v>
      </c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1"/>
      <c r="AZ6" s="6" t="s">
        <v>705</v>
      </c>
      <c r="BA6" s="6" t="s">
        <v>706</v>
      </c>
      <c r="BB6" s="6" t="s">
        <v>86</v>
      </c>
      <c r="BC6" s="6" t="s">
        <v>707</v>
      </c>
      <c r="BD6" s="6" t="s">
        <v>74</v>
      </c>
    </row>
    <row r="7" spans="2:56" s="6" customFormat="1" ht="18.75" customHeight="1">
      <c r="B7" s="20"/>
      <c r="D7" s="14" t="s">
        <v>101</v>
      </c>
      <c r="F7" s="143" t="s">
        <v>708</v>
      </c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23"/>
      <c r="AZ7" s="6" t="s">
        <v>92</v>
      </c>
      <c r="BA7" s="6" t="s">
        <v>93</v>
      </c>
      <c r="BB7" s="6" t="s">
        <v>86</v>
      </c>
      <c r="BC7" s="6" t="s">
        <v>709</v>
      </c>
      <c r="BD7" s="6" t="s">
        <v>74</v>
      </c>
    </row>
    <row r="8" spans="2:56" s="6" customFormat="1" ht="14.25" customHeight="1">
      <c r="B8" s="20"/>
      <c r="R8" s="23"/>
      <c r="AZ8" s="6" t="s">
        <v>95</v>
      </c>
      <c r="BA8" s="6" t="s">
        <v>96</v>
      </c>
      <c r="BB8" s="6" t="s">
        <v>86</v>
      </c>
      <c r="BC8" s="6" t="s">
        <v>710</v>
      </c>
      <c r="BD8" s="6" t="s">
        <v>74</v>
      </c>
    </row>
    <row r="9" spans="2:56" s="6" customFormat="1" ht="15" customHeight="1">
      <c r="B9" s="20"/>
      <c r="D9" s="15" t="s">
        <v>109</v>
      </c>
      <c r="F9" s="16" t="s">
        <v>73</v>
      </c>
      <c r="R9" s="23"/>
      <c r="AZ9" s="6" t="s">
        <v>98</v>
      </c>
      <c r="BA9" s="6" t="s">
        <v>99</v>
      </c>
      <c r="BB9" s="6" t="s">
        <v>86</v>
      </c>
      <c r="BC9" s="6" t="s">
        <v>711</v>
      </c>
      <c r="BD9" s="6" t="s">
        <v>74</v>
      </c>
    </row>
    <row r="10" spans="2:56" s="6" customFormat="1" ht="15" customHeight="1">
      <c r="B10" s="20"/>
      <c r="D10" s="15" t="s">
        <v>17</v>
      </c>
      <c r="F10" s="16" t="s">
        <v>18</v>
      </c>
      <c r="M10" s="15" t="s">
        <v>19</v>
      </c>
      <c r="O10" s="169" t="str">
        <f>'Rekapitulace stavby'!$AN$8</f>
        <v>07.05.2013</v>
      </c>
      <c r="P10" s="141"/>
      <c r="R10" s="23"/>
      <c r="AZ10" s="6" t="s">
        <v>103</v>
      </c>
      <c r="BA10" s="6" t="s">
        <v>104</v>
      </c>
      <c r="BB10" s="6" t="s">
        <v>86</v>
      </c>
      <c r="BC10" s="6" t="s">
        <v>712</v>
      </c>
      <c r="BD10" s="6" t="s">
        <v>74</v>
      </c>
    </row>
    <row r="11" spans="2:56" s="6" customFormat="1" ht="7.5" customHeight="1">
      <c r="B11" s="20"/>
      <c r="R11" s="23"/>
      <c r="AZ11" s="6" t="s">
        <v>106</v>
      </c>
      <c r="BA11" s="6" t="s">
        <v>107</v>
      </c>
      <c r="BB11" s="6" t="s">
        <v>86</v>
      </c>
      <c r="BC11" s="6" t="s">
        <v>713</v>
      </c>
      <c r="BD11" s="6" t="s">
        <v>74</v>
      </c>
    </row>
    <row r="12" spans="2:56" s="6" customFormat="1" ht="15" customHeight="1">
      <c r="B12" s="20"/>
      <c r="D12" s="15" t="s">
        <v>23</v>
      </c>
      <c r="M12" s="15" t="s">
        <v>24</v>
      </c>
      <c r="O12" s="154"/>
      <c r="P12" s="141"/>
      <c r="R12" s="23"/>
      <c r="AZ12" s="6" t="s">
        <v>110</v>
      </c>
      <c r="BA12" s="6" t="s">
        <v>111</v>
      </c>
      <c r="BB12" s="6" t="s">
        <v>86</v>
      </c>
      <c r="BC12" s="6" t="s">
        <v>714</v>
      </c>
      <c r="BD12" s="6" t="s">
        <v>74</v>
      </c>
    </row>
    <row r="13" spans="2:18" s="6" customFormat="1" ht="18.75" customHeight="1">
      <c r="B13" s="20"/>
      <c r="E13" s="16" t="s">
        <v>25</v>
      </c>
      <c r="M13" s="15" t="s">
        <v>26</v>
      </c>
      <c r="O13" s="154"/>
      <c r="P13" s="141"/>
      <c r="R13" s="23"/>
    </row>
    <row r="14" spans="2:18" s="6" customFormat="1" ht="7.5" customHeight="1">
      <c r="B14" s="20"/>
      <c r="R14" s="23"/>
    </row>
    <row r="15" spans="2:18" s="6" customFormat="1" ht="15" customHeight="1">
      <c r="B15" s="20"/>
      <c r="D15" s="15" t="s">
        <v>27</v>
      </c>
      <c r="M15" s="15" t="s">
        <v>24</v>
      </c>
      <c r="O15" s="154" t="str">
        <f>IF('Rekapitulace stavby'!$AN$13="","",'Rekapitulace stavby'!$AN$13)</f>
        <v>Vyplň údaj</v>
      </c>
      <c r="P15" s="141"/>
      <c r="R15" s="23"/>
    </row>
    <row r="16" spans="2:18" s="6" customFormat="1" ht="18.75" customHeight="1">
      <c r="B16" s="20"/>
      <c r="E16" s="16" t="str">
        <f>IF('Rekapitulace stavby'!$E$14="","",'Rekapitulace stavby'!$E$14)</f>
        <v>Vyplň údaj</v>
      </c>
      <c r="M16" s="15" t="s">
        <v>26</v>
      </c>
      <c r="O16" s="154" t="str">
        <f>IF('Rekapitulace stavby'!$AN$14="","",'Rekapitulace stavby'!$AN$14)</f>
        <v>Vyplň údaj</v>
      </c>
      <c r="P16" s="141"/>
      <c r="R16" s="23"/>
    </row>
    <row r="17" spans="2:18" s="6" customFormat="1" ht="7.5" customHeight="1">
      <c r="B17" s="20"/>
      <c r="R17" s="23"/>
    </row>
    <row r="18" spans="2:18" s="6" customFormat="1" ht="15" customHeight="1">
      <c r="B18" s="20"/>
      <c r="D18" s="15" t="s">
        <v>29</v>
      </c>
      <c r="M18" s="15" t="s">
        <v>24</v>
      </c>
      <c r="O18" s="154"/>
      <c r="P18" s="141"/>
      <c r="R18" s="23"/>
    </row>
    <row r="19" spans="2:18" s="6" customFormat="1" ht="18.75" customHeight="1">
      <c r="B19" s="20"/>
      <c r="E19" s="16" t="s">
        <v>30</v>
      </c>
      <c r="M19" s="15" t="s">
        <v>26</v>
      </c>
      <c r="O19" s="154"/>
      <c r="P19" s="141"/>
      <c r="R19" s="23"/>
    </row>
    <row r="20" spans="2:18" s="6" customFormat="1" ht="7.5" customHeight="1">
      <c r="B20" s="20"/>
      <c r="R20" s="23"/>
    </row>
    <row r="21" spans="2:18" s="6" customFormat="1" ht="15" customHeight="1">
      <c r="B21" s="20"/>
      <c r="D21" s="15" t="s">
        <v>32</v>
      </c>
      <c r="R21" s="23"/>
    </row>
    <row r="22" spans="2:18" s="71" customFormat="1" ht="15.75" customHeight="1">
      <c r="B22" s="72"/>
      <c r="E22" s="145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R22" s="73"/>
    </row>
    <row r="23" spans="2:18" s="6" customFormat="1" ht="7.5" customHeight="1">
      <c r="B23" s="20"/>
      <c r="R23" s="23"/>
    </row>
    <row r="24" spans="2:18" s="6" customFormat="1" ht="7.5" customHeight="1">
      <c r="B24" s="2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R24" s="23"/>
    </row>
    <row r="25" spans="2:18" s="6" customFormat="1" ht="26.25" customHeight="1">
      <c r="B25" s="20"/>
      <c r="D25" s="74" t="s">
        <v>33</v>
      </c>
      <c r="M25" s="165">
        <f>ROUNDUP($N$87,0)</f>
        <v>0</v>
      </c>
      <c r="N25" s="141"/>
      <c r="O25" s="141"/>
      <c r="P25" s="141"/>
      <c r="R25" s="23"/>
    </row>
    <row r="26" spans="2:18" s="6" customFormat="1" ht="7.5" customHeight="1">
      <c r="B26" s="2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R26" s="23"/>
    </row>
    <row r="27" spans="2:18" s="6" customFormat="1" ht="15" customHeight="1">
      <c r="B27" s="20"/>
      <c r="D27" s="25" t="s">
        <v>34</v>
      </c>
      <c r="E27" s="25" t="s">
        <v>35</v>
      </c>
      <c r="F27" s="26">
        <v>0.21</v>
      </c>
      <c r="G27" s="75" t="s">
        <v>36</v>
      </c>
      <c r="H27" s="171">
        <f>SUM($BE$87:$BE$409)</f>
        <v>0</v>
      </c>
      <c r="I27" s="141"/>
      <c r="J27" s="141"/>
      <c r="M27" s="171">
        <f>SUM($BE$87:$BE$409)*$F$27</f>
        <v>0</v>
      </c>
      <c r="N27" s="141"/>
      <c r="O27" s="141"/>
      <c r="P27" s="141"/>
      <c r="R27" s="23"/>
    </row>
    <row r="28" spans="2:18" s="6" customFormat="1" ht="15" customHeight="1">
      <c r="B28" s="20"/>
      <c r="E28" s="25" t="s">
        <v>37</v>
      </c>
      <c r="F28" s="26">
        <v>0.15</v>
      </c>
      <c r="G28" s="75" t="s">
        <v>36</v>
      </c>
      <c r="H28" s="171">
        <f>SUM($BF$87:$BF$409)</f>
        <v>0</v>
      </c>
      <c r="I28" s="141"/>
      <c r="J28" s="141"/>
      <c r="M28" s="171">
        <f>SUM($BF$87:$BF$409)*$F$28</f>
        <v>0</v>
      </c>
      <c r="N28" s="141"/>
      <c r="O28" s="141"/>
      <c r="P28" s="141"/>
      <c r="R28" s="23"/>
    </row>
    <row r="29" spans="2:18" s="6" customFormat="1" ht="15" customHeight="1" hidden="1">
      <c r="B29" s="20"/>
      <c r="E29" s="25" t="s">
        <v>38</v>
      </c>
      <c r="F29" s="26">
        <v>0.21</v>
      </c>
      <c r="G29" s="75" t="s">
        <v>36</v>
      </c>
      <c r="H29" s="171">
        <f>SUM($BG$87:$BG$409)</f>
        <v>0</v>
      </c>
      <c r="I29" s="141"/>
      <c r="J29" s="141"/>
      <c r="M29" s="171">
        <v>0</v>
      </c>
      <c r="N29" s="141"/>
      <c r="O29" s="141"/>
      <c r="P29" s="141"/>
      <c r="R29" s="23"/>
    </row>
    <row r="30" spans="2:18" s="6" customFormat="1" ht="15" customHeight="1" hidden="1">
      <c r="B30" s="20"/>
      <c r="E30" s="25" t="s">
        <v>39</v>
      </c>
      <c r="F30" s="26">
        <v>0.15</v>
      </c>
      <c r="G30" s="75" t="s">
        <v>36</v>
      </c>
      <c r="H30" s="171">
        <f>SUM($BH$87:$BH$409)</f>
        <v>0</v>
      </c>
      <c r="I30" s="141"/>
      <c r="J30" s="141"/>
      <c r="M30" s="171">
        <v>0</v>
      </c>
      <c r="N30" s="141"/>
      <c r="O30" s="141"/>
      <c r="P30" s="141"/>
      <c r="R30" s="23"/>
    </row>
    <row r="31" spans="2:18" s="6" customFormat="1" ht="15" customHeight="1" hidden="1">
      <c r="B31" s="20"/>
      <c r="E31" s="25" t="s">
        <v>40</v>
      </c>
      <c r="F31" s="26">
        <v>0</v>
      </c>
      <c r="G31" s="75" t="s">
        <v>36</v>
      </c>
      <c r="H31" s="171">
        <f>SUM($BI$87:$BI$409)</f>
        <v>0</v>
      </c>
      <c r="I31" s="141"/>
      <c r="J31" s="141"/>
      <c r="M31" s="171">
        <v>0</v>
      </c>
      <c r="N31" s="141"/>
      <c r="O31" s="141"/>
      <c r="P31" s="141"/>
      <c r="R31" s="23"/>
    </row>
    <row r="32" spans="2:18" s="6" customFormat="1" ht="7.5" customHeight="1">
      <c r="B32" s="20"/>
      <c r="R32" s="23"/>
    </row>
    <row r="33" spans="2:18" s="6" customFormat="1" ht="26.25" customHeight="1">
      <c r="B33" s="20"/>
      <c r="C33" s="29"/>
      <c r="D33" s="30" t="s">
        <v>41</v>
      </c>
      <c r="E33" s="31"/>
      <c r="F33" s="31"/>
      <c r="G33" s="76" t="s">
        <v>42</v>
      </c>
      <c r="H33" s="32" t="s">
        <v>43</v>
      </c>
      <c r="I33" s="31"/>
      <c r="J33" s="31"/>
      <c r="K33" s="31"/>
      <c r="L33" s="152">
        <f>ROUNDUP(SUM($M$25:$M$31),0)</f>
        <v>0</v>
      </c>
      <c r="M33" s="151"/>
      <c r="N33" s="151"/>
      <c r="O33" s="151"/>
      <c r="P33" s="153"/>
      <c r="Q33" s="29"/>
      <c r="R33" s="33"/>
    </row>
    <row r="34" spans="2:18" s="6" customFormat="1" ht="1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8" spans="2:18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77"/>
    </row>
    <row r="39" spans="2:18" s="6" customFormat="1" ht="37.5" customHeight="1">
      <c r="B39" s="20"/>
      <c r="C39" s="138" t="s">
        <v>113</v>
      </c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72"/>
    </row>
    <row r="40" spans="2:18" s="6" customFormat="1" ht="7.5" customHeight="1">
      <c r="B40" s="20"/>
      <c r="R40" s="23"/>
    </row>
    <row r="41" spans="2:18" s="6" customFormat="1" ht="15" customHeight="1">
      <c r="B41" s="20"/>
      <c r="C41" s="15" t="s">
        <v>15</v>
      </c>
      <c r="F41" s="168" t="str">
        <f>$F$6</f>
        <v>Projektis83 - Oprava fasády MŠ Dvůr Králové n.L.</v>
      </c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23"/>
    </row>
    <row r="42" spans="2:18" s="6" customFormat="1" ht="15" customHeight="1">
      <c r="B42" s="20"/>
      <c r="C42" s="14" t="s">
        <v>101</v>
      </c>
      <c r="F42" s="143" t="str">
        <f>$F$7</f>
        <v>4 - Oprava fasády MŠ - 4.etapa</v>
      </c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23"/>
    </row>
    <row r="43" spans="2:18" s="6" customFormat="1" ht="7.5" customHeight="1">
      <c r="B43" s="20"/>
      <c r="R43" s="23"/>
    </row>
    <row r="44" spans="2:18" s="6" customFormat="1" ht="18.75" customHeight="1">
      <c r="B44" s="20"/>
      <c r="C44" s="15" t="s">
        <v>17</v>
      </c>
      <c r="F44" s="16" t="str">
        <f>$F$10</f>
        <v>Dvůr Králové n.L.</v>
      </c>
      <c r="K44" s="15" t="s">
        <v>19</v>
      </c>
      <c r="M44" s="169" t="str">
        <f>IF($O$10="","",$O$10)</f>
        <v>07.05.2013</v>
      </c>
      <c r="N44" s="141"/>
      <c r="O44" s="141"/>
      <c r="P44" s="141"/>
      <c r="R44" s="23"/>
    </row>
    <row r="45" spans="2:18" s="6" customFormat="1" ht="7.5" customHeight="1">
      <c r="B45" s="20"/>
      <c r="R45" s="23"/>
    </row>
    <row r="46" spans="2:18" s="6" customFormat="1" ht="15.75" customHeight="1">
      <c r="B46" s="20"/>
      <c r="C46" s="15" t="s">
        <v>23</v>
      </c>
      <c r="F46" s="16" t="str">
        <f>$E$13</f>
        <v>Město Dvůr Králové n.L.</v>
      </c>
      <c r="K46" s="15" t="s">
        <v>29</v>
      </c>
      <c r="M46" s="154" t="str">
        <f>$E$19</f>
        <v>Projektis spol. s r.o., Legionářská 562, D.K.n.L.</v>
      </c>
      <c r="N46" s="141"/>
      <c r="O46" s="141"/>
      <c r="P46" s="141"/>
      <c r="Q46" s="141"/>
      <c r="R46" s="23"/>
    </row>
    <row r="47" spans="2:18" s="6" customFormat="1" ht="15" customHeight="1">
      <c r="B47" s="20"/>
      <c r="C47" s="15" t="s">
        <v>27</v>
      </c>
      <c r="F47" s="16" t="str">
        <f>IF($E$16="","",$E$16)</f>
        <v>Vyplň údaj</v>
      </c>
      <c r="R47" s="23"/>
    </row>
    <row r="48" spans="2:18" s="6" customFormat="1" ht="11.25" customHeight="1">
      <c r="B48" s="20"/>
      <c r="R48" s="23"/>
    </row>
    <row r="49" spans="2:18" s="6" customFormat="1" ht="30" customHeight="1">
      <c r="B49" s="20"/>
      <c r="C49" s="173" t="s">
        <v>114</v>
      </c>
      <c r="D49" s="174"/>
      <c r="E49" s="174"/>
      <c r="F49" s="174"/>
      <c r="G49" s="174"/>
      <c r="H49" s="29"/>
      <c r="I49" s="29"/>
      <c r="J49" s="29"/>
      <c r="K49" s="29"/>
      <c r="L49" s="29"/>
      <c r="M49" s="29"/>
      <c r="N49" s="173" t="s">
        <v>115</v>
      </c>
      <c r="O49" s="174"/>
      <c r="P49" s="174"/>
      <c r="Q49" s="174"/>
      <c r="R49" s="33"/>
    </row>
    <row r="50" spans="2:18" s="6" customFormat="1" ht="11.25" customHeight="1">
      <c r="B50" s="20"/>
      <c r="R50" s="23"/>
    </row>
    <row r="51" spans="2:47" s="6" customFormat="1" ht="30" customHeight="1">
      <c r="B51" s="20"/>
      <c r="C51" s="52" t="s">
        <v>116</v>
      </c>
      <c r="N51" s="165">
        <f>ROUNDUP($N$87,0)</f>
        <v>0</v>
      </c>
      <c r="O51" s="141"/>
      <c r="P51" s="141"/>
      <c r="Q51" s="141"/>
      <c r="R51" s="23"/>
      <c r="AU51" s="6" t="s">
        <v>117</v>
      </c>
    </row>
    <row r="52" spans="2:18" s="58" customFormat="1" ht="25.5" customHeight="1">
      <c r="B52" s="78"/>
      <c r="D52" s="79" t="s">
        <v>118</v>
      </c>
      <c r="N52" s="175">
        <f>ROUNDUP($N$88,0)</f>
        <v>0</v>
      </c>
      <c r="O52" s="176"/>
      <c r="P52" s="176"/>
      <c r="Q52" s="176"/>
      <c r="R52" s="80"/>
    </row>
    <row r="53" spans="2:18" s="81" customFormat="1" ht="21" customHeight="1">
      <c r="B53" s="82"/>
      <c r="D53" s="83" t="s">
        <v>119</v>
      </c>
      <c r="N53" s="177">
        <f>ROUNDUP($N$89,0)</f>
        <v>0</v>
      </c>
      <c r="O53" s="176"/>
      <c r="P53" s="176"/>
      <c r="Q53" s="176"/>
      <c r="R53" s="84"/>
    </row>
    <row r="54" spans="2:18" s="81" customFormat="1" ht="21" customHeight="1">
      <c r="B54" s="82"/>
      <c r="D54" s="83" t="s">
        <v>120</v>
      </c>
      <c r="N54" s="177">
        <f>ROUNDUP($N$110,0)</f>
        <v>0</v>
      </c>
      <c r="O54" s="176"/>
      <c r="P54" s="176"/>
      <c r="Q54" s="176"/>
      <c r="R54" s="84"/>
    </row>
    <row r="55" spans="2:18" s="81" customFormat="1" ht="21" customHeight="1">
      <c r="B55" s="82"/>
      <c r="D55" s="83" t="s">
        <v>121</v>
      </c>
      <c r="N55" s="177">
        <f>ROUNDUP($N$228,0)</f>
        <v>0</v>
      </c>
      <c r="O55" s="176"/>
      <c r="P55" s="176"/>
      <c r="Q55" s="176"/>
      <c r="R55" s="84"/>
    </row>
    <row r="56" spans="2:18" s="81" customFormat="1" ht="21" customHeight="1">
      <c r="B56" s="82"/>
      <c r="D56" s="83" t="s">
        <v>122</v>
      </c>
      <c r="N56" s="177">
        <f>ROUNDUP($N$264,0)</f>
        <v>0</v>
      </c>
      <c r="O56" s="176"/>
      <c r="P56" s="176"/>
      <c r="Q56" s="176"/>
      <c r="R56" s="84"/>
    </row>
    <row r="57" spans="2:18" s="81" customFormat="1" ht="21" customHeight="1">
      <c r="B57" s="82"/>
      <c r="D57" s="83" t="s">
        <v>123</v>
      </c>
      <c r="N57" s="177">
        <f>ROUNDUP($N$276,0)</f>
        <v>0</v>
      </c>
      <c r="O57" s="176"/>
      <c r="P57" s="176"/>
      <c r="Q57" s="176"/>
      <c r="R57" s="84"/>
    </row>
    <row r="58" spans="2:18" s="58" customFormat="1" ht="25.5" customHeight="1">
      <c r="B58" s="78"/>
      <c r="D58" s="79" t="s">
        <v>124</v>
      </c>
      <c r="N58" s="175">
        <f>ROUNDUP($N$285,0)</f>
        <v>0</v>
      </c>
      <c r="O58" s="176"/>
      <c r="P58" s="176"/>
      <c r="Q58" s="176"/>
      <c r="R58" s="80"/>
    </row>
    <row r="59" spans="2:18" s="81" customFormat="1" ht="21" customHeight="1">
      <c r="B59" s="82"/>
      <c r="D59" s="83" t="s">
        <v>125</v>
      </c>
      <c r="N59" s="177">
        <f>ROUNDUP($N$286,0)</f>
        <v>0</v>
      </c>
      <c r="O59" s="176"/>
      <c r="P59" s="176"/>
      <c r="Q59" s="176"/>
      <c r="R59" s="84"/>
    </row>
    <row r="60" spans="2:18" s="81" customFormat="1" ht="21" customHeight="1">
      <c r="B60" s="82"/>
      <c r="D60" s="83" t="s">
        <v>437</v>
      </c>
      <c r="N60" s="177">
        <f>ROUNDUP($N$289,0)</f>
        <v>0</v>
      </c>
      <c r="O60" s="176"/>
      <c r="P60" s="176"/>
      <c r="Q60" s="176"/>
      <c r="R60" s="84"/>
    </row>
    <row r="61" spans="2:18" s="81" customFormat="1" ht="21" customHeight="1">
      <c r="B61" s="82"/>
      <c r="D61" s="83" t="s">
        <v>127</v>
      </c>
      <c r="N61" s="177">
        <f>ROUNDUP($N$295,0)</f>
        <v>0</v>
      </c>
      <c r="O61" s="176"/>
      <c r="P61" s="176"/>
      <c r="Q61" s="176"/>
      <c r="R61" s="84"/>
    </row>
    <row r="62" spans="2:18" s="81" customFormat="1" ht="21" customHeight="1">
      <c r="B62" s="82"/>
      <c r="D62" s="83" t="s">
        <v>128</v>
      </c>
      <c r="N62" s="177">
        <f>ROUNDUP($N$326,0)</f>
        <v>0</v>
      </c>
      <c r="O62" s="176"/>
      <c r="P62" s="176"/>
      <c r="Q62" s="176"/>
      <c r="R62" s="84"/>
    </row>
    <row r="63" spans="2:18" s="81" customFormat="1" ht="21" customHeight="1">
      <c r="B63" s="82"/>
      <c r="D63" s="83" t="s">
        <v>129</v>
      </c>
      <c r="N63" s="177">
        <f>ROUNDUP($N$368,0)</f>
        <v>0</v>
      </c>
      <c r="O63" s="176"/>
      <c r="P63" s="176"/>
      <c r="Q63" s="176"/>
      <c r="R63" s="84"/>
    </row>
    <row r="64" spans="2:18" s="81" customFormat="1" ht="21" customHeight="1">
      <c r="B64" s="82"/>
      <c r="D64" s="83" t="s">
        <v>130</v>
      </c>
      <c r="N64" s="177">
        <f>ROUNDUP($N$375,0)</f>
        <v>0</v>
      </c>
      <c r="O64" s="176"/>
      <c r="P64" s="176"/>
      <c r="Q64" s="176"/>
      <c r="R64" s="84"/>
    </row>
    <row r="65" spans="2:18" s="81" customFormat="1" ht="21" customHeight="1">
      <c r="B65" s="82"/>
      <c r="D65" s="83" t="s">
        <v>131</v>
      </c>
      <c r="N65" s="177">
        <f>ROUNDUP($N$384,0)</f>
        <v>0</v>
      </c>
      <c r="O65" s="176"/>
      <c r="P65" s="176"/>
      <c r="Q65" s="176"/>
      <c r="R65" s="84"/>
    </row>
    <row r="66" spans="2:18" s="81" customFormat="1" ht="21" customHeight="1">
      <c r="B66" s="82"/>
      <c r="D66" s="83" t="s">
        <v>132</v>
      </c>
      <c r="N66" s="177">
        <f>ROUNDUP($N$387,0)</f>
        <v>0</v>
      </c>
      <c r="O66" s="176"/>
      <c r="P66" s="176"/>
      <c r="Q66" s="176"/>
      <c r="R66" s="84"/>
    </row>
    <row r="67" spans="2:18" s="81" customFormat="1" ht="21" customHeight="1">
      <c r="B67" s="82"/>
      <c r="D67" s="83" t="s">
        <v>133</v>
      </c>
      <c r="N67" s="177">
        <f>ROUNDUP($N$393,0)</f>
        <v>0</v>
      </c>
      <c r="O67" s="176"/>
      <c r="P67" s="176"/>
      <c r="Q67" s="176"/>
      <c r="R67" s="84"/>
    </row>
    <row r="68" spans="2:18" s="58" customFormat="1" ht="25.5" customHeight="1">
      <c r="B68" s="78"/>
      <c r="D68" s="79" t="s">
        <v>625</v>
      </c>
      <c r="N68" s="175">
        <f>ROUNDUP($N$397,0)</f>
        <v>0</v>
      </c>
      <c r="O68" s="176"/>
      <c r="P68" s="176"/>
      <c r="Q68" s="176"/>
      <c r="R68" s="80"/>
    </row>
    <row r="69" spans="2:18" s="81" customFormat="1" ht="21" customHeight="1">
      <c r="B69" s="82"/>
      <c r="D69" s="83" t="s">
        <v>626</v>
      </c>
      <c r="N69" s="177">
        <f>ROUNDUP($N$398,0)</f>
        <v>0</v>
      </c>
      <c r="O69" s="176"/>
      <c r="P69" s="176"/>
      <c r="Q69" s="176"/>
      <c r="R69" s="84"/>
    </row>
    <row r="70" spans="2:18" s="6" customFormat="1" ht="22.5" customHeight="1">
      <c r="B70" s="20"/>
      <c r="R70" s="23"/>
    </row>
    <row r="71" spans="2:18" s="6" customFormat="1" ht="7.5" customHeight="1"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6"/>
    </row>
    <row r="75" spans="2:19" s="6" customFormat="1" ht="7.5" customHeight="1"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20"/>
    </row>
    <row r="76" spans="2:19" s="6" customFormat="1" ht="37.5" customHeight="1">
      <c r="B76" s="20"/>
      <c r="C76" s="138" t="s">
        <v>134</v>
      </c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20"/>
    </row>
    <row r="77" spans="2:19" s="6" customFormat="1" ht="7.5" customHeight="1">
      <c r="B77" s="20"/>
      <c r="S77" s="20"/>
    </row>
    <row r="78" spans="2:19" s="6" customFormat="1" ht="15" customHeight="1">
      <c r="B78" s="20"/>
      <c r="C78" s="15" t="s">
        <v>15</v>
      </c>
      <c r="F78" s="168" t="str">
        <f>$F$6</f>
        <v>Projektis83 - Oprava fasády MŠ Dvůr Králové n.L.</v>
      </c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S78" s="20"/>
    </row>
    <row r="79" spans="2:19" s="6" customFormat="1" ht="15" customHeight="1">
      <c r="B79" s="20"/>
      <c r="C79" s="14" t="s">
        <v>101</v>
      </c>
      <c r="F79" s="143" t="str">
        <f>$F$7</f>
        <v>4 - Oprava fasády MŠ - 4.etapa</v>
      </c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S79" s="20"/>
    </row>
    <row r="80" spans="2:19" s="6" customFormat="1" ht="7.5" customHeight="1">
      <c r="B80" s="20"/>
      <c r="S80" s="20"/>
    </row>
    <row r="81" spans="2:19" s="6" customFormat="1" ht="18.75" customHeight="1">
      <c r="B81" s="20"/>
      <c r="C81" s="15" t="s">
        <v>17</v>
      </c>
      <c r="F81" s="16" t="str">
        <f>$F$10</f>
        <v>Dvůr Králové n.L.</v>
      </c>
      <c r="K81" s="15" t="s">
        <v>19</v>
      </c>
      <c r="M81" s="169" t="str">
        <f>IF($O$10="","",$O$10)</f>
        <v>07.05.2013</v>
      </c>
      <c r="N81" s="141"/>
      <c r="O81" s="141"/>
      <c r="P81" s="141"/>
      <c r="S81" s="20"/>
    </row>
    <row r="82" spans="2:19" s="6" customFormat="1" ht="7.5" customHeight="1">
      <c r="B82" s="20"/>
      <c r="S82" s="20"/>
    </row>
    <row r="83" spans="2:19" s="6" customFormat="1" ht="15.75" customHeight="1">
      <c r="B83" s="20"/>
      <c r="C83" s="15" t="s">
        <v>23</v>
      </c>
      <c r="F83" s="16" t="str">
        <f>$E$13</f>
        <v>Město Dvůr Králové n.L.</v>
      </c>
      <c r="K83" s="15" t="s">
        <v>29</v>
      </c>
      <c r="M83" s="154" t="str">
        <f>$E$19</f>
        <v>Projektis spol. s r.o., Legionářská 562, D.K.n.L.</v>
      </c>
      <c r="N83" s="141"/>
      <c r="O83" s="141"/>
      <c r="P83" s="141"/>
      <c r="Q83" s="141"/>
      <c r="S83" s="20"/>
    </row>
    <row r="84" spans="2:19" s="6" customFormat="1" ht="15" customHeight="1">
      <c r="B84" s="20"/>
      <c r="C84" s="15" t="s">
        <v>27</v>
      </c>
      <c r="F84" s="16" t="str">
        <f>IF($E$16="","",$E$16)</f>
        <v>Vyplň údaj</v>
      </c>
      <c r="S84" s="20"/>
    </row>
    <row r="85" spans="2:19" s="6" customFormat="1" ht="11.25" customHeight="1">
      <c r="B85" s="20"/>
      <c r="S85" s="20"/>
    </row>
    <row r="86" spans="2:27" s="85" customFormat="1" ht="30" customHeight="1">
      <c r="B86" s="86"/>
      <c r="C86" s="87" t="s">
        <v>135</v>
      </c>
      <c r="D86" s="88" t="s">
        <v>50</v>
      </c>
      <c r="E86" s="88" t="s">
        <v>46</v>
      </c>
      <c r="F86" s="178" t="s">
        <v>136</v>
      </c>
      <c r="G86" s="179"/>
      <c r="H86" s="179"/>
      <c r="I86" s="179"/>
      <c r="J86" s="88" t="s">
        <v>137</v>
      </c>
      <c r="K86" s="88" t="s">
        <v>138</v>
      </c>
      <c r="L86" s="178" t="s">
        <v>139</v>
      </c>
      <c r="M86" s="179"/>
      <c r="N86" s="178" t="s">
        <v>140</v>
      </c>
      <c r="O86" s="179"/>
      <c r="P86" s="179"/>
      <c r="Q86" s="179"/>
      <c r="R86" s="89" t="s">
        <v>141</v>
      </c>
      <c r="S86" s="86"/>
      <c r="T86" s="47" t="s">
        <v>142</v>
      </c>
      <c r="U86" s="48" t="s">
        <v>34</v>
      </c>
      <c r="V86" s="48" t="s">
        <v>143</v>
      </c>
      <c r="W86" s="48" t="s">
        <v>144</v>
      </c>
      <c r="X86" s="48" t="s">
        <v>145</v>
      </c>
      <c r="Y86" s="48" t="s">
        <v>146</v>
      </c>
      <c r="Z86" s="48" t="s">
        <v>147</v>
      </c>
      <c r="AA86" s="49" t="s">
        <v>148</v>
      </c>
    </row>
    <row r="87" spans="2:63" s="6" customFormat="1" ht="30" customHeight="1">
      <c r="B87" s="20"/>
      <c r="C87" s="52" t="s">
        <v>116</v>
      </c>
      <c r="N87" s="194">
        <f>$BK$87</f>
        <v>0</v>
      </c>
      <c r="O87" s="141"/>
      <c r="P87" s="141"/>
      <c r="Q87" s="141"/>
      <c r="S87" s="20"/>
      <c r="T87" s="51"/>
      <c r="U87" s="42"/>
      <c r="V87" s="42"/>
      <c r="W87" s="90">
        <f>$W$88+$W$285+$W$397</f>
        <v>0</v>
      </c>
      <c r="X87" s="42"/>
      <c r="Y87" s="90">
        <f>$Y$88+$Y$285+$Y$397</f>
        <v>25.528196191245</v>
      </c>
      <c r="Z87" s="42"/>
      <c r="AA87" s="91">
        <f>$AA$88+$AA$285+$AA$397</f>
        <v>20.8767071</v>
      </c>
      <c r="AT87" s="6" t="s">
        <v>64</v>
      </c>
      <c r="AU87" s="6" t="s">
        <v>117</v>
      </c>
      <c r="BK87" s="92">
        <f>$BK$88+$BK$285+$BK$397</f>
        <v>0</v>
      </c>
    </row>
    <row r="88" spans="2:63" s="93" customFormat="1" ht="37.5" customHeight="1">
      <c r="B88" s="94"/>
      <c r="D88" s="95" t="s">
        <v>118</v>
      </c>
      <c r="N88" s="195">
        <f>$BK$88</f>
        <v>0</v>
      </c>
      <c r="O88" s="196"/>
      <c r="P88" s="196"/>
      <c r="Q88" s="196"/>
      <c r="S88" s="94"/>
      <c r="T88" s="97"/>
      <c r="W88" s="98">
        <f>$W$89+$W$110+$W$228+$W$264+$W$276</f>
        <v>0</v>
      </c>
      <c r="Y88" s="98">
        <f>$Y$89+$Y$110+$Y$228+$Y$264+$Y$276</f>
        <v>24.61225498525</v>
      </c>
      <c r="AA88" s="99">
        <f>$AA$89+$AA$110+$AA$228+$AA$264+$AA$276</f>
        <v>20.490131</v>
      </c>
      <c r="AR88" s="96" t="s">
        <v>8</v>
      </c>
      <c r="AT88" s="96" t="s">
        <v>64</v>
      </c>
      <c r="AU88" s="96" t="s">
        <v>65</v>
      </c>
      <c r="AY88" s="96" t="s">
        <v>149</v>
      </c>
      <c r="BK88" s="100">
        <f>$BK$89+$BK$110+$BK$228+$BK$264+$BK$276</f>
        <v>0</v>
      </c>
    </row>
    <row r="89" spans="2:63" s="93" customFormat="1" ht="21" customHeight="1">
      <c r="B89" s="94"/>
      <c r="D89" s="101" t="s">
        <v>119</v>
      </c>
      <c r="N89" s="197">
        <f>$BK$89</f>
        <v>0</v>
      </c>
      <c r="O89" s="196"/>
      <c r="P89" s="196"/>
      <c r="Q89" s="196"/>
      <c r="S89" s="94"/>
      <c r="T89" s="97"/>
      <c r="W89" s="98">
        <f>SUM($W$90:$W$109)</f>
        <v>0</v>
      </c>
      <c r="Y89" s="98">
        <f>SUM($Y$90:$Y$109)</f>
        <v>3.445236547609999</v>
      </c>
      <c r="AA89" s="99">
        <f>SUM($AA$90:$AA$109)</f>
        <v>0</v>
      </c>
      <c r="AR89" s="96" t="s">
        <v>8</v>
      </c>
      <c r="AT89" s="96" t="s">
        <v>64</v>
      </c>
      <c r="AU89" s="96" t="s">
        <v>8</v>
      </c>
      <c r="AY89" s="96" t="s">
        <v>149</v>
      </c>
      <c r="BK89" s="100">
        <f>SUM($BK$90:$BK$109)</f>
        <v>0</v>
      </c>
    </row>
    <row r="90" spans="2:63" s="6" customFormat="1" ht="15.75" customHeight="1">
      <c r="B90" s="20"/>
      <c r="C90" s="102" t="s">
        <v>8</v>
      </c>
      <c r="D90" s="102" t="s">
        <v>150</v>
      </c>
      <c r="E90" s="103" t="s">
        <v>438</v>
      </c>
      <c r="F90" s="180" t="s">
        <v>439</v>
      </c>
      <c r="G90" s="181"/>
      <c r="H90" s="181"/>
      <c r="I90" s="181"/>
      <c r="J90" s="105" t="s">
        <v>294</v>
      </c>
      <c r="K90" s="106">
        <v>16</v>
      </c>
      <c r="L90" s="182"/>
      <c r="M90" s="181"/>
      <c r="N90" s="183">
        <f>ROUND($L$90*$K$90,0)</f>
        <v>0</v>
      </c>
      <c r="O90" s="181"/>
      <c r="P90" s="181"/>
      <c r="Q90" s="181"/>
      <c r="R90" s="104"/>
      <c r="S90" s="20"/>
      <c r="T90" s="107"/>
      <c r="U90" s="108" t="s">
        <v>35</v>
      </c>
      <c r="X90" s="109">
        <v>0.128464</v>
      </c>
      <c r="Y90" s="109">
        <f>$X$90*$K$90</f>
        <v>2.055424</v>
      </c>
      <c r="Z90" s="109">
        <v>0</v>
      </c>
      <c r="AA90" s="110">
        <f>$Z$90*$K$90</f>
        <v>0</v>
      </c>
      <c r="AR90" s="71" t="s">
        <v>80</v>
      </c>
      <c r="AT90" s="71" t="s">
        <v>150</v>
      </c>
      <c r="AU90" s="71" t="s">
        <v>74</v>
      </c>
      <c r="AY90" s="6" t="s">
        <v>149</v>
      </c>
      <c r="BE90" s="111">
        <f>IF($U$90="základní",$N$90,0)</f>
        <v>0</v>
      </c>
      <c r="BF90" s="111">
        <f>IF($U$90="snížená",$N$90,0)</f>
        <v>0</v>
      </c>
      <c r="BG90" s="111">
        <f>IF($U$90="zákl. přenesená",$N$90,0)</f>
        <v>0</v>
      </c>
      <c r="BH90" s="111">
        <f>IF($U$90="sníž. přenesená",$N$90,0)</f>
        <v>0</v>
      </c>
      <c r="BI90" s="111">
        <f>IF($U$90="nulová",$N$90,0)</f>
        <v>0</v>
      </c>
      <c r="BJ90" s="71" t="s">
        <v>8</v>
      </c>
      <c r="BK90" s="111">
        <f>ROUND($L$90*$K$90,0)</f>
        <v>0</v>
      </c>
    </row>
    <row r="91" spans="2:51" s="6" customFormat="1" ht="15.75" customHeight="1">
      <c r="B91" s="112"/>
      <c r="E91" s="113"/>
      <c r="F91" s="184" t="s">
        <v>715</v>
      </c>
      <c r="G91" s="185"/>
      <c r="H91" s="185"/>
      <c r="I91" s="185"/>
      <c r="K91" s="115">
        <v>16</v>
      </c>
      <c r="S91" s="112"/>
      <c r="T91" s="116"/>
      <c r="AA91" s="117"/>
      <c r="AT91" s="114" t="s">
        <v>156</v>
      </c>
      <c r="AU91" s="114" t="s">
        <v>74</v>
      </c>
      <c r="AV91" s="114" t="s">
        <v>74</v>
      </c>
      <c r="AW91" s="114" t="s">
        <v>117</v>
      </c>
      <c r="AX91" s="114" t="s">
        <v>65</v>
      </c>
      <c r="AY91" s="114" t="s">
        <v>149</v>
      </c>
    </row>
    <row r="92" spans="2:51" s="6" customFormat="1" ht="15.75" customHeight="1">
      <c r="B92" s="118"/>
      <c r="E92" s="119"/>
      <c r="F92" s="186" t="s">
        <v>157</v>
      </c>
      <c r="G92" s="187"/>
      <c r="H92" s="187"/>
      <c r="I92" s="187"/>
      <c r="K92" s="120">
        <v>16</v>
      </c>
      <c r="S92" s="118"/>
      <c r="T92" s="121"/>
      <c r="AA92" s="122"/>
      <c r="AT92" s="119" t="s">
        <v>156</v>
      </c>
      <c r="AU92" s="119" t="s">
        <v>74</v>
      </c>
      <c r="AV92" s="119" t="s">
        <v>77</v>
      </c>
      <c r="AW92" s="119" t="s">
        <v>117</v>
      </c>
      <c r="AX92" s="119" t="s">
        <v>8</v>
      </c>
      <c r="AY92" s="119" t="s">
        <v>149</v>
      </c>
    </row>
    <row r="93" spans="2:63" s="6" customFormat="1" ht="15.75" customHeight="1">
      <c r="B93" s="20"/>
      <c r="C93" s="131" t="s">
        <v>74</v>
      </c>
      <c r="D93" s="131" t="s">
        <v>296</v>
      </c>
      <c r="E93" s="129" t="s">
        <v>441</v>
      </c>
      <c r="F93" s="190" t="s">
        <v>716</v>
      </c>
      <c r="G93" s="191"/>
      <c r="H93" s="191"/>
      <c r="I93" s="191"/>
      <c r="J93" s="128" t="s">
        <v>294</v>
      </c>
      <c r="K93" s="130">
        <v>16</v>
      </c>
      <c r="L93" s="192"/>
      <c r="M93" s="191"/>
      <c r="N93" s="193">
        <f>ROUND($L$93*$K$93,0)</f>
        <v>0</v>
      </c>
      <c r="O93" s="181"/>
      <c r="P93" s="181"/>
      <c r="Q93" s="181"/>
      <c r="R93" s="104"/>
      <c r="S93" s="20"/>
      <c r="T93" s="107"/>
      <c r="U93" s="108" t="s">
        <v>35</v>
      </c>
      <c r="X93" s="109">
        <v>0.025</v>
      </c>
      <c r="Y93" s="109">
        <f>$X$93*$K$93</f>
        <v>0.4</v>
      </c>
      <c r="Z93" s="109">
        <v>0</v>
      </c>
      <c r="AA93" s="110">
        <f>$Z$93*$K$93</f>
        <v>0</v>
      </c>
      <c r="AR93" s="71" t="s">
        <v>177</v>
      </c>
      <c r="AT93" s="71" t="s">
        <v>296</v>
      </c>
      <c r="AU93" s="71" t="s">
        <v>74</v>
      </c>
      <c r="AY93" s="6" t="s">
        <v>149</v>
      </c>
      <c r="BE93" s="111">
        <f>IF($U$93="základní",$N$93,0)</f>
        <v>0</v>
      </c>
      <c r="BF93" s="111">
        <f>IF($U$93="snížená",$N$93,0)</f>
        <v>0</v>
      </c>
      <c r="BG93" s="111">
        <f>IF($U$93="zákl. přenesená",$N$93,0)</f>
        <v>0</v>
      </c>
      <c r="BH93" s="111">
        <f>IF($U$93="sníž. přenesená",$N$93,0)</f>
        <v>0</v>
      </c>
      <c r="BI93" s="111">
        <f>IF($U$93="nulová",$N$93,0)</f>
        <v>0</v>
      </c>
      <c r="BJ93" s="71" t="s">
        <v>8</v>
      </c>
      <c r="BK93" s="111">
        <f>ROUND($L$93*$K$93,0)</f>
        <v>0</v>
      </c>
    </row>
    <row r="94" spans="2:51" s="6" customFormat="1" ht="15.75" customHeight="1">
      <c r="B94" s="112"/>
      <c r="E94" s="113"/>
      <c r="F94" s="184" t="s">
        <v>715</v>
      </c>
      <c r="G94" s="185"/>
      <c r="H94" s="185"/>
      <c r="I94" s="185"/>
      <c r="K94" s="115">
        <v>16</v>
      </c>
      <c r="S94" s="112"/>
      <c r="T94" s="116"/>
      <c r="AA94" s="117"/>
      <c r="AT94" s="114" t="s">
        <v>156</v>
      </c>
      <c r="AU94" s="114" t="s">
        <v>74</v>
      </c>
      <c r="AV94" s="114" t="s">
        <v>74</v>
      </c>
      <c r="AW94" s="114" t="s">
        <v>117</v>
      </c>
      <c r="AX94" s="114" t="s">
        <v>65</v>
      </c>
      <c r="AY94" s="114" t="s">
        <v>149</v>
      </c>
    </row>
    <row r="95" spans="2:51" s="6" customFormat="1" ht="15.75" customHeight="1">
      <c r="B95" s="118"/>
      <c r="E95" s="119"/>
      <c r="F95" s="186" t="s">
        <v>157</v>
      </c>
      <c r="G95" s="187"/>
      <c r="H95" s="187"/>
      <c r="I95" s="187"/>
      <c r="K95" s="120">
        <v>16</v>
      </c>
      <c r="S95" s="118"/>
      <c r="T95" s="121"/>
      <c r="AA95" s="122"/>
      <c r="AT95" s="119" t="s">
        <v>156</v>
      </c>
      <c r="AU95" s="119" t="s">
        <v>74</v>
      </c>
      <c r="AV95" s="119" t="s">
        <v>77</v>
      </c>
      <c r="AW95" s="119" t="s">
        <v>117</v>
      </c>
      <c r="AX95" s="119" t="s">
        <v>8</v>
      </c>
      <c r="AY95" s="119" t="s">
        <v>149</v>
      </c>
    </row>
    <row r="96" spans="2:63" s="6" customFormat="1" ht="15.75" customHeight="1">
      <c r="B96" s="20"/>
      <c r="C96" s="102" t="s">
        <v>77</v>
      </c>
      <c r="D96" s="102" t="s">
        <v>150</v>
      </c>
      <c r="E96" s="103" t="s">
        <v>717</v>
      </c>
      <c r="F96" s="180" t="s">
        <v>718</v>
      </c>
      <c r="G96" s="181"/>
      <c r="H96" s="181"/>
      <c r="I96" s="181"/>
      <c r="J96" s="105" t="s">
        <v>463</v>
      </c>
      <c r="K96" s="106">
        <v>0.273</v>
      </c>
      <c r="L96" s="182"/>
      <c r="M96" s="181"/>
      <c r="N96" s="183">
        <f>ROUND($L$96*$K$96,0)</f>
        <v>0</v>
      </c>
      <c r="O96" s="181"/>
      <c r="P96" s="181"/>
      <c r="Q96" s="181"/>
      <c r="R96" s="104" t="s">
        <v>154</v>
      </c>
      <c r="S96" s="20"/>
      <c r="T96" s="107"/>
      <c r="U96" s="108" t="s">
        <v>35</v>
      </c>
      <c r="X96" s="109">
        <v>1.84872</v>
      </c>
      <c r="Y96" s="109">
        <f>$X$96*$K$96</f>
        <v>0.50470056</v>
      </c>
      <c r="Z96" s="109">
        <v>0</v>
      </c>
      <c r="AA96" s="110">
        <f>$Z$96*$K$96</f>
        <v>0</v>
      </c>
      <c r="AR96" s="71" t="s">
        <v>80</v>
      </c>
      <c r="AT96" s="71" t="s">
        <v>150</v>
      </c>
      <c r="AU96" s="71" t="s">
        <v>74</v>
      </c>
      <c r="AY96" s="6" t="s">
        <v>149</v>
      </c>
      <c r="BE96" s="111">
        <f>IF($U$96="základní",$N$96,0)</f>
        <v>0</v>
      </c>
      <c r="BF96" s="111">
        <f>IF($U$96="snížená",$N$96,0)</f>
        <v>0</v>
      </c>
      <c r="BG96" s="111">
        <f>IF($U$96="zákl. přenesená",$N$96,0)</f>
        <v>0</v>
      </c>
      <c r="BH96" s="111">
        <f>IF($U$96="sníž. přenesená",$N$96,0)</f>
        <v>0</v>
      </c>
      <c r="BI96" s="111">
        <f>IF($U$96="nulová",$N$96,0)</f>
        <v>0</v>
      </c>
      <c r="BJ96" s="71" t="s">
        <v>8</v>
      </c>
      <c r="BK96" s="111">
        <f>ROUND($L$96*$K$96,0)</f>
        <v>0</v>
      </c>
    </row>
    <row r="97" spans="2:51" s="6" customFormat="1" ht="15.75" customHeight="1">
      <c r="B97" s="112"/>
      <c r="E97" s="113"/>
      <c r="F97" s="184" t="s">
        <v>719</v>
      </c>
      <c r="G97" s="185"/>
      <c r="H97" s="185"/>
      <c r="I97" s="185"/>
      <c r="K97" s="115">
        <v>0.156</v>
      </c>
      <c r="S97" s="112"/>
      <c r="T97" s="116"/>
      <c r="AA97" s="117"/>
      <c r="AT97" s="114" t="s">
        <v>156</v>
      </c>
      <c r="AU97" s="114" t="s">
        <v>74</v>
      </c>
      <c r="AV97" s="114" t="s">
        <v>74</v>
      </c>
      <c r="AW97" s="114" t="s">
        <v>117</v>
      </c>
      <c r="AX97" s="114" t="s">
        <v>65</v>
      </c>
      <c r="AY97" s="114" t="s">
        <v>149</v>
      </c>
    </row>
    <row r="98" spans="2:51" s="6" customFormat="1" ht="15.75" customHeight="1">
      <c r="B98" s="112"/>
      <c r="E98" s="114"/>
      <c r="F98" s="184" t="s">
        <v>720</v>
      </c>
      <c r="G98" s="185"/>
      <c r="H98" s="185"/>
      <c r="I98" s="185"/>
      <c r="K98" s="115">
        <v>0.117</v>
      </c>
      <c r="S98" s="112"/>
      <c r="T98" s="116"/>
      <c r="AA98" s="117"/>
      <c r="AT98" s="114" t="s">
        <v>156</v>
      </c>
      <c r="AU98" s="114" t="s">
        <v>74</v>
      </c>
      <c r="AV98" s="114" t="s">
        <v>74</v>
      </c>
      <c r="AW98" s="114" t="s">
        <v>117</v>
      </c>
      <c r="AX98" s="114" t="s">
        <v>65</v>
      </c>
      <c r="AY98" s="114" t="s">
        <v>149</v>
      </c>
    </row>
    <row r="99" spans="2:51" s="6" customFormat="1" ht="15.75" customHeight="1">
      <c r="B99" s="118"/>
      <c r="E99" s="119"/>
      <c r="F99" s="186" t="s">
        <v>157</v>
      </c>
      <c r="G99" s="187"/>
      <c r="H99" s="187"/>
      <c r="I99" s="187"/>
      <c r="K99" s="120">
        <v>0.273</v>
      </c>
      <c r="S99" s="118"/>
      <c r="T99" s="121"/>
      <c r="AA99" s="122"/>
      <c r="AT99" s="119" t="s">
        <v>156</v>
      </c>
      <c r="AU99" s="119" t="s">
        <v>74</v>
      </c>
      <c r="AV99" s="119" t="s">
        <v>77</v>
      </c>
      <c r="AW99" s="119" t="s">
        <v>117</v>
      </c>
      <c r="AX99" s="119" t="s">
        <v>8</v>
      </c>
      <c r="AY99" s="119" t="s">
        <v>149</v>
      </c>
    </row>
    <row r="100" spans="2:63" s="6" customFormat="1" ht="27" customHeight="1">
      <c r="B100" s="20"/>
      <c r="C100" s="102" t="s">
        <v>80</v>
      </c>
      <c r="D100" s="102" t="s">
        <v>150</v>
      </c>
      <c r="E100" s="103" t="s">
        <v>721</v>
      </c>
      <c r="F100" s="180" t="s">
        <v>722</v>
      </c>
      <c r="G100" s="181"/>
      <c r="H100" s="181"/>
      <c r="I100" s="181"/>
      <c r="J100" s="105" t="s">
        <v>267</v>
      </c>
      <c r="K100" s="106">
        <v>0.12</v>
      </c>
      <c r="L100" s="182"/>
      <c r="M100" s="181"/>
      <c r="N100" s="183">
        <f>ROUND($L$100*$K$100,0)</f>
        <v>0</v>
      </c>
      <c r="O100" s="181"/>
      <c r="P100" s="181"/>
      <c r="Q100" s="181"/>
      <c r="R100" s="104" t="s">
        <v>154</v>
      </c>
      <c r="S100" s="20"/>
      <c r="T100" s="107"/>
      <c r="U100" s="108" t="s">
        <v>35</v>
      </c>
      <c r="X100" s="109">
        <v>1.09</v>
      </c>
      <c r="Y100" s="109">
        <f>$X$100*$K$100</f>
        <v>0.1308</v>
      </c>
      <c r="Z100" s="109">
        <v>0</v>
      </c>
      <c r="AA100" s="110">
        <f>$Z$100*$K$100</f>
        <v>0</v>
      </c>
      <c r="AR100" s="71" t="s">
        <v>80</v>
      </c>
      <c r="AT100" s="71" t="s">
        <v>150</v>
      </c>
      <c r="AU100" s="71" t="s">
        <v>74</v>
      </c>
      <c r="AY100" s="6" t="s">
        <v>149</v>
      </c>
      <c r="BE100" s="111">
        <f>IF($U$100="základní",$N$100,0)</f>
        <v>0</v>
      </c>
      <c r="BF100" s="111">
        <f>IF($U$100="snížená",$N$100,0)</f>
        <v>0</v>
      </c>
      <c r="BG100" s="111">
        <f>IF($U$100="zákl. přenesená",$N$100,0)</f>
        <v>0</v>
      </c>
      <c r="BH100" s="111">
        <f>IF($U$100="sníž. přenesená",$N$100,0)</f>
        <v>0</v>
      </c>
      <c r="BI100" s="111">
        <f>IF($U$100="nulová",$N$100,0)</f>
        <v>0</v>
      </c>
      <c r="BJ100" s="71" t="s">
        <v>8</v>
      </c>
      <c r="BK100" s="111">
        <f>ROUND($L$100*$K$100,0)</f>
        <v>0</v>
      </c>
    </row>
    <row r="101" spans="2:51" s="6" customFormat="1" ht="15.75" customHeight="1">
      <c r="B101" s="112"/>
      <c r="E101" s="113"/>
      <c r="F101" s="184" t="s">
        <v>723</v>
      </c>
      <c r="G101" s="185"/>
      <c r="H101" s="185"/>
      <c r="I101" s="185"/>
      <c r="K101" s="115">
        <v>0.12</v>
      </c>
      <c r="S101" s="112"/>
      <c r="T101" s="116"/>
      <c r="AA101" s="117"/>
      <c r="AT101" s="114" t="s">
        <v>156</v>
      </c>
      <c r="AU101" s="114" t="s">
        <v>74</v>
      </c>
      <c r="AV101" s="114" t="s">
        <v>74</v>
      </c>
      <c r="AW101" s="114" t="s">
        <v>117</v>
      </c>
      <c r="AX101" s="114" t="s">
        <v>65</v>
      </c>
      <c r="AY101" s="114" t="s">
        <v>149</v>
      </c>
    </row>
    <row r="102" spans="2:51" s="6" customFormat="1" ht="15.75" customHeight="1">
      <c r="B102" s="118"/>
      <c r="E102" s="119"/>
      <c r="F102" s="186" t="s">
        <v>157</v>
      </c>
      <c r="G102" s="187"/>
      <c r="H102" s="187"/>
      <c r="I102" s="187"/>
      <c r="K102" s="120">
        <v>0.12</v>
      </c>
      <c r="S102" s="118"/>
      <c r="T102" s="121"/>
      <c r="AA102" s="122"/>
      <c r="AT102" s="119" t="s">
        <v>156</v>
      </c>
      <c r="AU102" s="119" t="s">
        <v>74</v>
      </c>
      <c r="AV102" s="119" t="s">
        <v>77</v>
      </c>
      <c r="AW102" s="119" t="s">
        <v>117</v>
      </c>
      <c r="AX102" s="119" t="s">
        <v>8</v>
      </c>
      <c r="AY102" s="119" t="s">
        <v>149</v>
      </c>
    </row>
    <row r="103" spans="2:63" s="6" customFormat="1" ht="27" customHeight="1">
      <c r="B103" s="20"/>
      <c r="C103" s="102" t="s">
        <v>168</v>
      </c>
      <c r="D103" s="102" t="s">
        <v>150</v>
      </c>
      <c r="E103" s="103" t="s">
        <v>724</v>
      </c>
      <c r="F103" s="180" t="s">
        <v>725</v>
      </c>
      <c r="G103" s="181"/>
      <c r="H103" s="181"/>
      <c r="I103" s="181"/>
      <c r="J103" s="105" t="s">
        <v>153</v>
      </c>
      <c r="K103" s="106">
        <v>0.42</v>
      </c>
      <c r="L103" s="182"/>
      <c r="M103" s="181"/>
      <c r="N103" s="183">
        <f>ROUND($L$103*$K$103,0)</f>
        <v>0</v>
      </c>
      <c r="O103" s="181"/>
      <c r="P103" s="181"/>
      <c r="Q103" s="181"/>
      <c r="R103" s="104" t="s">
        <v>154</v>
      </c>
      <c r="S103" s="20"/>
      <c r="T103" s="107"/>
      <c r="U103" s="108" t="s">
        <v>35</v>
      </c>
      <c r="X103" s="109">
        <v>0.0007875</v>
      </c>
      <c r="Y103" s="109">
        <f>$X$103*$K$103</f>
        <v>0.00033075</v>
      </c>
      <c r="Z103" s="109">
        <v>0</v>
      </c>
      <c r="AA103" s="110">
        <f>$Z$103*$K$103</f>
        <v>0</v>
      </c>
      <c r="AR103" s="71" t="s">
        <v>80</v>
      </c>
      <c r="AT103" s="71" t="s">
        <v>150</v>
      </c>
      <c r="AU103" s="71" t="s">
        <v>74</v>
      </c>
      <c r="AY103" s="6" t="s">
        <v>149</v>
      </c>
      <c r="BE103" s="111">
        <f>IF($U$103="základní",$N$103,0)</f>
        <v>0</v>
      </c>
      <c r="BF103" s="111">
        <f>IF($U$103="snížená",$N$103,0)</f>
        <v>0</v>
      </c>
      <c r="BG103" s="111">
        <f>IF($U$103="zákl. přenesená",$N$103,0)</f>
        <v>0</v>
      </c>
      <c r="BH103" s="111">
        <f>IF($U$103="sníž. přenesená",$N$103,0)</f>
        <v>0</v>
      </c>
      <c r="BI103" s="111">
        <f>IF($U$103="nulová",$N$103,0)</f>
        <v>0</v>
      </c>
      <c r="BJ103" s="71" t="s">
        <v>8</v>
      </c>
      <c r="BK103" s="111">
        <f>ROUND($L$103*$K$103,0)</f>
        <v>0</v>
      </c>
    </row>
    <row r="104" spans="2:51" s="6" customFormat="1" ht="15.75" customHeight="1">
      <c r="B104" s="112"/>
      <c r="E104" s="113"/>
      <c r="F104" s="184" t="s">
        <v>726</v>
      </c>
      <c r="G104" s="185"/>
      <c r="H104" s="185"/>
      <c r="I104" s="185"/>
      <c r="K104" s="115">
        <v>0.24</v>
      </c>
      <c r="S104" s="112"/>
      <c r="T104" s="116"/>
      <c r="AA104" s="117"/>
      <c r="AT104" s="114" t="s">
        <v>156</v>
      </c>
      <c r="AU104" s="114" t="s">
        <v>74</v>
      </c>
      <c r="AV104" s="114" t="s">
        <v>74</v>
      </c>
      <c r="AW104" s="114" t="s">
        <v>117</v>
      </c>
      <c r="AX104" s="114" t="s">
        <v>65</v>
      </c>
      <c r="AY104" s="114" t="s">
        <v>149</v>
      </c>
    </row>
    <row r="105" spans="2:51" s="6" customFormat="1" ht="15.75" customHeight="1">
      <c r="B105" s="112"/>
      <c r="E105" s="114"/>
      <c r="F105" s="184" t="s">
        <v>727</v>
      </c>
      <c r="G105" s="185"/>
      <c r="H105" s="185"/>
      <c r="I105" s="185"/>
      <c r="K105" s="115">
        <v>0.18</v>
      </c>
      <c r="S105" s="112"/>
      <c r="T105" s="116"/>
      <c r="AA105" s="117"/>
      <c r="AT105" s="114" t="s">
        <v>156</v>
      </c>
      <c r="AU105" s="114" t="s">
        <v>74</v>
      </c>
      <c r="AV105" s="114" t="s">
        <v>74</v>
      </c>
      <c r="AW105" s="114" t="s">
        <v>117</v>
      </c>
      <c r="AX105" s="114" t="s">
        <v>65</v>
      </c>
      <c r="AY105" s="114" t="s">
        <v>149</v>
      </c>
    </row>
    <row r="106" spans="2:51" s="6" customFormat="1" ht="15.75" customHeight="1">
      <c r="B106" s="118"/>
      <c r="E106" s="119"/>
      <c r="F106" s="186" t="s">
        <v>157</v>
      </c>
      <c r="G106" s="187"/>
      <c r="H106" s="187"/>
      <c r="I106" s="187"/>
      <c r="K106" s="120">
        <v>0.42</v>
      </c>
      <c r="S106" s="118"/>
      <c r="T106" s="121"/>
      <c r="AA106" s="122"/>
      <c r="AT106" s="119" t="s">
        <v>156</v>
      </c>
      <c r="AU106" s="119" t="s">
        <v>74</v>
      </c>
      <c r="AV106" s="119" t="s">
        <v>77</v>
      </c>
      <c r="AW106" s="119" t="s">
        <v>117</v>
      </c>
      <c r="AX106" s="119" t="s">
        <v>8</v>
      </c>
      <c r="AY106" s="119" t="s">
        <v>149</v>
      </c>
    </row>
    <row r="107" spans="2:63" s="6" customFormat="1" ht="27" customHeight="1">
      <c r="B107" s="20"/>
      <c r="C107" s="102" t="s">
        <v>171</v>
      </c>
      <c r="D107" s="102" t="s">
        <v>150</v>
      </c>
      <c r="E107" s="103" t="s">
        <v>151</v>
      </c>
      <c r="F107" s="180" t="s">
        <v>152</v>
      </c>
      <c r="G107" s="181"/>
      <c r="H107" s="181"/>
      <c r="I107" s="181"/>
      <c r="J107" s="105" t="s">
        <v>153</v>
      </c>
      <c r="K107" s="106">
        <v>14.014</v>
      </c>
      <c r="L107" s="182"/>
      <c r="M107" s="181"/>
      <c r="N107" s="183">
        <f>ROUND($L$107*$K$107,0)</f>
        <v>0</v>
      </c>
      <c r="O107" s="181"/>
      <c r="P107" s="181"/>
      <c r="Q107" s="181"/>
      <c r="R107" s="104" t="s">
        <v>154</v>
      </c>
      <c r="S107" s="20"/>
      <c r="T107" s="107"/>
      <c r="U107" s="108" t="s">
        <v>35</v>
      </c>
      <c r="X107" s="109">
        <v>0.025259115</v>
      </c>
      <c r="Y107" s="109">
        <f>$X$107*$K$107</f>
        <v>0.35398123760999994</v>
      </c>
      <c r="Z107" s="109">
        <v>0</v>
      </c>
      <c r="AA107" s="110">
        <f>$Z$107*$K$107</f>
        <v>0</v>
      </c>
      <c r="AR107" s="71" t="s">
        <v>80</v>
      </c>
      <c r="AT107" s="71" t="s">
        <v>150</v>
      </c>
      <c r="AU107" s="71" t="s">
        <v>74</v>
      </c>
      <c r="AY107" s="6" t="s">
        <v>149</v>
      </c>
      <c r="BE107" s="111">
        <f>IF($U$107="základní",$N$107,0)</f>
        <v>0</v>
      </c>
      <c r="BF107" s="111">
        <f>IF($U$107="snížená",$N$107,0)</f>
        <v>0</v>
      </c>
      <c r="BG107" s="111">
        <f>IF($U$107="zákl. přenesená",$N$107,0)</f>
        <v>0</v>
      </c>
      <c r="BH107" s="111">
        <f>IF($U$107="sníž. přenesená",$N$107,0)</f>
        <v>0</v>
      </c>
      <c r="BI107" s="111">
        <f>IF($U$107="nulová",$N$107,0)</f>
        <v>0</v>
      </c>
      <c r="BJ107" s="71" t="s">
        <v>8</v>
      </c>
      <c r="BK107" s="111">
        <f>ROUND($L$107*$K$107,0)</f>
        <v>0</v>
      </c>
    </row>
    <row r="108" spans="2:51" s="6" customFormat="1" ht="15.75" customHeight="1">
      <c r="B108" s="112"/>
      <c r="E108" s="113"/>
      <c r="F108" s="184" t="s">
        <v>728</v>
      </c>
      <c r="G108" s="185"/>
      <c r="H108" s="185"/>
      <c r="I108" s="185"/>
      <c r="K108" s="115">
        <v>14.014</v>
      </c>
      <c r="S108" s="112"/>
      <c r="T108" s="116"/>
      <c r="AA108" s="117"/>
      <c r="AT108" s="114" t="s">
        <v>156</v>
      </c>
      <c r="AU108" s="114" t="s">
        <v>74</v>
      </c>
      <c r="AV108" s="114" t="s">
        <v>74</v>
      </c>
      <c r="AW108" s="114" t="s">
        <v>117</v>
      </c>
      <c r="AX108" s="114" t="s">
        <v>65</v>
      </c>
      <c r="AY108" s="114" t="s">
        <v>149</v>
      </c>
    </row>
    <row r="109" spans="2:51" s="6" customFormat="1" ht="15.75" customHeight="1">
      <c r="B109" s="118"/>
      <c r="E109" s="119"/>
      <c r="F109" s="186" t="s">
        <v>157</v>
      </c>
      <c r="G109" s="187"/>
      <c r="H109" s="187"/>
      <c r="I109" s="187"/>
      <c r="K109" s="120">
        <v>14.014</v>
      </c>
      <c r="S109" s="118"/>
      <c r="T109" s="121"/>
      <c r="AA109" s="122"/>
      <c r="AT109" s="119" t="s">
        <v>156</v>
      </c>
      <c r="AU109" s="119" t="s">
        <v>74</v>
      </c>
      <c r="AV109" s="119" t="s">
        <v>77</v>
      </c>
      <c r="AW109" s="119" t="s">
        <v>117</v>
      </c>
      <c r="AX109" s="119" t="s">
        <v>8</v>
      </c>
      <c r="AY109" s="119" t="s">
        <v>149</v>
      </c>
    </row>
    <row r="110" spans="2:63" s="93" customFormat="1" ht="30.75" customHeight="1">
      <c r="B110" s="94"/>
      <c r="D110" s="101" t="s">
        <v>120</v>
      </c>
      <c r="N110" s="197">
        <f>$BK$110</f>
        <v>0</v>
      </c>
      <c r="O110" s="196"/>
      <c r="P110" s="196"/>
      <c r="Q110" s="196"/>
      <c r="S110" s="94"/>
      <c r="T110" s="97"/>
      <c r="W110" s="98">
        <f>SUM($W$111:$W$227)</f>
        <v>0</v>
      </c>
      <c r="Y110" s="98">
        <f>SUM($Y$111:$Y$227)</f>
        <v>21.151446557640003</v>
      </c>
      <c r="AA110" s="99">
        <f>SUM($AA$111:$AA$227)</f>
        <v>5.895119</v>
      </c>
      <c r="AR110" s="96" t="s">
        <v>8</v>
      </c>
      <c r="AT110" s="96" t="s">
        <v>64</v>
      </c>
      <c r="AU110" s="96" t="s">
        <v>8</v>
      </c>
      <c r="AY110" s="96" t="s">
        <v>149</v>
      </c>
      <c r="BK110" s="100">
        <f>SUM($BK$111:$BK$227)</f>
        <v>0</v>
      </c>
    </row>
    <row r="111" spans="2:63" s="6" customFormat="1" ht="27" customHeight="1">
      <c r="B111" s="20"/>
      <c r="C111" s="102" t="s">
        <v>174</v>
      </c>
      <c r="D111" s="102" t="s">
        <v>150</v>
      </c>
      <c r="E111" s="103" t="s">
        <v>158</v>
      </c>
      <c r="F111" s="180" t="s">
        <v>159</v>
      </c>
      <c r="G111" s="181"/>
      <c r="H111" s="181"/>
      <c r="I111" s="181"/>
      <c r="J111" s="105" t="s">
        <v>153</v>
      </c>
      <c r="K111" s="106">
        <v>16.704</v>
      </c>
      <c r="L111" s="182"/>
      <c r="M111" s="181"/>
      <c r="N111" s="183">
        <f>ROUND($L$111*$K$111,0)</f>
        <v>0</v>
      </c>
      <c r="O111" s="181"/>
      <c r="P111" s="181"/>
      <c r="Q111" s="181"/>
      <c r="R111" s="104" t="s">
        <v>154</v>
      </c>
      <c r="S111" s="20"/>
      <c r="T111" s="107"/>
      <c r="U111" s="108" t="s">
        <v>35</v>
      </c>
      <c r="X111" s="109">
        <v>0.03358</v>
      </c>
      <c r="Y111" s="109">
        <f>$X$111*$K$111</f>
        <v>0.56092032</v>
      </c>
      <c r="Z111" s="109">
        <v>0</v>
      </c>
      <c r="AA111" s="110">
        <f>$Z$111*$K$111</f>
        <v>0</v>
      </c>
      <c r="AR111" s="71" t="s">
        <v>80</v>
      </c>
      <c r="AT111" s="71" t="s">
        <v>150</v>
      </c>
      <c r="AU111" s="71" t="s">
        <v>74</v>
      </c>
      <c r="AY111" s="6" t="s">
        <v>149</v>
      </c>
      <c r="BE111" s="111">
        <f>IF($U$111="základní",$N$111,0)</f>
        <v>0</v>
      </c>
      <c r="BF111" s="111">
        <f>IF($U$111="snížená",$N$111,0)</f>
        <v>0</v>
      </c>
      <c r="BG111" s="111">
        <f>IF($U$111="zákl. přenesená",$N$111,0)</f>
        <v>0</v>
      </c>
      <c r="BH111" s="111">
        <f>IF($U$111="sníž. přenesená",$N$111,0)</f>
        <v>0</v>
      </c>
      <c r="BI111" s="111">
        <f>IF($U$111="nulová",$N$111,0)</f>
        <v>0</v>
      </c>
      <c r="BJ111" s="71" t="s">
        <v>8</v>
      </c>
      <c r="BK111" s="111">
        <f>ROUND($L$111*$K$111,0)</f>
        <v>0</v>
      </c>
    </row>
    <row r="112" spans="2:51" s="6" customFormat="1" ht="15.75" customHeight="1">
      <c r="B112" s="112"/>
      <c r="E112" s="113"/>
      <c r="F112" s="184" t="s">
        <v>729</v>
      </c>
      <c r="G112" s="185"/>
      <c r="H112" s="185"/>
      <c r="I112" s="185"/>
      <c r="K112" s="115">
        <v>0</v>
      </c>
      <c r="S112" s="112"/>
      <c r="T112" s="116"/>
      <c r="AA112" s="117"/>
      <c r="AT112" s="114" t="s">
        <v>156</v>
      </c>
      <c r="AU112" s="114" t="s">
        <v>74</v>
      </c>
      <c r="AV112" s="114" t="s">
        <v>74</v>
      </c>
      <c r="AW112" s="114" t="s">
        <v>117</v>
      </c>
      <c r="AX112" s="114" t="s">
        <v>65</v>
      </c>
      <c r="AY112" s="114" t="s">
        <v>149</v>
      </c>
    </row>
    <row r="113" spans="2:51" s="6" customFormat="1" ht="15.75" customHeight="1">
      <c r="B113" s="112"/>
      <c r="E113" s="114"/>
      <c r="F113" s="184" t="s">
        <v>730</v>
      </c>
      <c r="G113" s="185"/>
      <c r="H113" s="185"/>
      <c r="I113" s="185"/>
      <c r="K113" s="115">
        <v>8.88</v>
      </c>
      <c r="S113" s="112"/>
      <c r="T113" s="116"/>
      <c r="AA113" s="117"/>
      <c r="AT113" s="114" t="s">
        <v>156</v>
      </c>
      <c r="AU113" s="114" t="s">
        <v>74</v>
      </c>
      <c r="AV113" s="114" t="s">
        <v>74</v>
      </c>
      <c r="AW113" s="114" t="s">
        <v>117</v>
      </c>
      <c r="AX113" s="114" t="s">
        <v>65</v>
      </c>
      <c r="AY113" s="114" t="s">
        <v>149</v>
      </c>
    </row>
    <row r="114" spans="2:51" s="6" customFormat="1" ht="15.75" customHeight="1">
      <c r="B114" s="112"/>
      <c r="E114" s="114"/>
      <c r="F114" s="184" t="s">
        <v>731</v>
      </c>
      <c r="G114" s="185"/>
      <c r="H114" s="185"/>
      <c r="I114" s="185"/>
      <c r="K114" s="115">
        <v>1.74</v>
      </c>
      <c r="S114" s="112"/>
      <c r="T114" s="116"/>
      <c r="AA114" s="117"/>
      <c r="AT114" s="114" t="s">
        <v>156</v>
      </c>
      <c r="AU114" s="114" t="s">
        <v>74</v>
      </c>
      <c r="AV114" s="114" t="s">
        <v>74</v>
      </c>
      <c r="AW114" s="114" t="s">
        <v>117</v>
      </c>
      <c r="AX114" s="114" t="s">
        <v>65</v>
      </c>
      <c r="AY114" s="114" t="s">
        <v>149</v>
      </c>
    </row>
    <row r="115" spans="2:51" s="6" customFormat="1" ht="15.75" customHeight="1">
      <c r="B115" s="112"/>
      <c r="E115" s="114"/>
      <c r="F115" s="184" t="s">
        <v>732</v>
      </c>
      <c r="G115" s="185"/>
      <c r="H115" s="185"/>
      <c r="I115" s="185"/>
      <c r="K115" s="115">
        <v>1.308</v>
      </c>
      <c r="S115" s="112"/>
      <c r="T115" s="116"/>
      <c r="AA115" s="117"/>
      <c r="AT115" s="114" t="s">
        <v>156</v>
      </c>
      <c r="AU115" s="114" t="s">
        <v>74</v>
      </c>
      <c r="AV115" s="114" t="s">
        <v>74</v>
      </c>
      <c r="AW115" s="114" t="s">
        <v>117</v>
      </c>
      <c r="AX115" s="114" t="s">
        <v>65</v>
      </c>
      <c r="AY115" s="114" t="s">
        <v>149</v>
      </c>
    </row>
    <row r="116" spans="2:51" s="6" customFormat="1" ht="15.75" customHeight="1">
      <c r="B116" s="112"/>
      <c r="E116" s="114"/>
      <c r="F116" s="184" t="s">
        <v>733</v>
      </c>
      <c r="G116" s="185"/>
      <c r="H116" s="185"/>
      <c r="I116" s="185"/>
      <c r="K116" s="115">
        <v>2.46</v>
      </c>
      <c r="S116" s="112"/>
      <c r="T116" s="116"/>
      <c r="AA116" s="117"/>
      <c r="AT116" s="114" t="s">
        <v>156</v>
      </c>
      <c r="AU116" s="114" t="s">
        <v>74</v>
      </c>
      <c r="AV116" s="114" t="s">
        <v>74</v>
      </c>
      <c r="AW116" s="114" t="s">
        <v>117</v>
      </c>
      <c r="AX116" s="114" t="s">
        <v>65</v>
      </c>
      <c r="AY116" s="114" t="s">
        <v>149</v>
      </c>
    </row>
    <row r="117" spans="2:51" s="6" customFormat="1" ht="15.75" customHeight="1">
      <c r="B117" s="112"/>
      <c r="E117" s="114"/>
      <c r="F117" s="184" t="s">
        <v>734</v>
      </c>
      <c r="G117" s="185"/>
      <c r="H117" s="185"/>
      <c r="I117" s="185"/>
      <c r="K117" s="115">
        <v>2.316</v>
      </c>
      <c r="S117" s="112"/>
      <c r="T117" s="116"/>
      <c r="AA117" s="117"/>
      <c r="AT117" s="114" t="s">
        <v>156</v>
      </c>
      <c r="AU117" s="114" t="s">
        <v>74</v>
      </c>
      <c r="AV117" s="114" t="s">
        <v>74</v>
      </c>
      <c r="AW117" s="114" t="s">
        <v>117</v>
      </c>
      <c r="AX117" s="114" t="s">
        <v>65</v>
      </c>
      <c r="AY117" s="114" t="s">
        <v>149</v>
      </c>
    </row>
    <row r="118" spans="2:51" s="6" customFormat="1" ht="15.75" customHeight="1">
      <c r="B118" s="118"/>
      <c r="E118" s="119" t="s">
        <v>88</v>
      </c>
      <c r="F118" s="186" t="s">
        <v>157</v>
      </c>
      <c r="G118" s="187"/>
      <c r="H118" s="187"/>
      <c r="I118" s="187"/>
      <c r="K118" s="120">
        <v>16.704</v>
      </c>
      <c r="S118" s="118"/>
      <c r="T118" s="121"/>
      <c r="AA118" s="122"/>
      <c r="AT118" s="119" t="s">
        <v>156</v>
      </c>
      <c r="AU118" s="119" t="s">
        <v>74</v>
      </c>
      <c r="AV118" s="119" t="s">
        <v>77</v>
      </c>
      <c r="AW118" s="119" t="s">
        <v>117</v>
      </c>
      <c r="AX118" s="119" t="s">
        <v>8</v>
      </c>
      <c r="AY118" s="119" t="s">
        <v>149</v>
      </c>
    </row>
    <row r="119" spans="2:63" s="6" customFormat="1" ht="27" customHeight="1">
      <c r="B119" s="20"/>
      <c r="C119" s="102" t="s">
        <v>177</v>
      </c>
      <c r="D119" s="102" t="s">
        <v>150</v>
      </c>
      <c r="E119" s="103" t="s">
        <v>162</v>
      </c>
      <c r="F119" s="180" t="s">
        <v>163</v>
      </c>
      <c r="G119" s="181"/>
      <c r="H119" s="181"/>
      <c r="I119" s="181"/>
      <c r="J119" s="105" t="s">
        <v>153</v>
      </c>
      <c r="K119" s="106">
        <v>25.411</v>
      </c>
      <c r="L119" s="182"/>
      <c r="M119" s="181"/>
      <c r="N119" s="183">
        <f>ROUND($L$119*$K$119,0)</f>
        <v>0</v>
      </c>
      <c r="O119" s="181"/>
      <c r="P119" s="181"/>
      <c r="Q119" s="181"/>
      <c r="R119" s="104" t="s">
        <v>154</v>
      </c>
      <c r="S119" s="20"/>
      <c r="T119" s="107"/>
      <c r="U119" s="108" t="s">
        <v>35</v>
      </c>
      <c r="X119" s="109">
        <v>0.0002468</v>
      </c>
      <c r="Y119" s="109">
        <f>$X$119*$K$119</f>
        <v>0.0062714348</v>
      </c>
      <c r="Z119" s="109">
        <v>0</v>
      </c>
      <c r="AA119" s="110">
        <f>$Z$119*$K$119</f>
        <v>0</v>
      </c>
      <c r="AR119" s="71" t="s">
        <v>80</v>
      </c>
      <c r="AT119" s="71" t="s">
        <v>150</v>
      </c>
      <c r="AU119" s="71" t="s">
        <v>74</v>
      </c>
      <c r="AY119" s="6" t="s">
        <v>149</v>
      </c>
      <c r="BE119" s="111">
        <f>IF($U$119="základní",$N$119,0)</f>
        <v>0</v>
      </c>
      <c r="BF119" s="111">
        <f>IF($U$119="snížená",$N$119,0)</f>
        <v>0</v>
      </c>
      <c r="BG119" s="111">
        <f>IF($U$119="zákl. přenesená",$N$119,0)</f>
        <v>0</v>
      </c>
      <c r="BH119" s="111">
        <f>IF($U$119="sníž. přenesená",$N$119,0)</f>
        <v>0</v>
      </c>
      <c r="BI119" s="111">
        <f>IF($U$119="nulová",$N$119,0)</f>
        <v>0</v>
      </c>
      <c r="BJ119" s="71" t="s">
        <v>8</v>
      </c>
      <c r="BK119" s="111">
        <f>ROUND($L$119*$K$119,0)</f>
        <v>0</v>
      </c>
    </row>
    <row r="120" spans="2:51" s="6" customFormat="1" ht="15.75" customHeight="1">
      <c r="B120" s="112"/>
      <c r="E120" s="113"/>
      <c r="F120" s="184" t="s">
        <v>735</v>
      </c>
      <c r="G120" s="185"/>
      <c r="H120" s="185"/>
      <c r="I120" s="185"/>
      <c r="K120" s="115">
        <v>2.761</v>
      </c>
      <c r="S120" s="112"/>
      <c r="T120" s="116"/>
      <c r="AA120" s="117"/>
      <c r="AT120" s="114" t="s">
        <v>156</v>
      </c>
      <c r="AU120" s="114" t="s">
        <v>74</v>
      </c>
      <c r="AV120" s="114" t="s">
        <v>74</v>
      </c>
      <c r="AW120" s="114" t="s">
        <v>117</v>
      </c>
      <c r="AX120" s="114" t="s">
        <v>65</v>
      </c>
      <c r="AY120" s="114" t="s">
        <v>149</v>
      </c>
    </row>
    <row r="121" spans="2:51" s="6" customFormat="1" ht="15.75" customHeight="1">
      <c r="B121" s="112"/>
      <c r="E121" s="114"/>
      <c r="F121" s="184" t="s">
        <v>736</v>
      </c>
      <c r="G121" s="185"/>
      <c r="H121" s="185"/>
      <c r="I121" s="185"/>
      <c r="K121" s="115">
        <v>12.69</v>
      </c>
      <c r="S121" s="112"/>
      <c r="T121" s="116"/>
      <c r="AA121" s="117"/>
      <c r="AT121" s="114" t="s">
        <v>156</v>
      </c>
      <c r="AU121" s="114" t="s">
        <v>74</v>
      </c>
      <c r="AV121" s="114" t="s">
        <v>74</v>
      </c>
      <c r="AW121" s="114" t="s">
        <v>117</v>
      </c>
      <c r="AX121" s="114" t="s">
        <v>65</v>
      </c>
      <c r="AY121" s="114" t="s">
        <v>149</v>
      </c>
    </row>
    <row r="122" spans="2:51" s="6" customFormat="1" ht="15.75" customHeight="1">
      <c r="B122" s="112"/>
      <c r="E122" s="114"/>
      <c r="F122" s="184" t="s">
        <v>737</v>
      </c>
      <c r="G122" s="185"/>
      <c r="H122" s="185"/>
      <c r="I122" s="185"/>
      <c r="K122" s="115">
        <v>1.54</v>
      </c>
      <c r="S122" s="112"/>
      <c r="T122" s="116"/>
      <c r="AA122" s="117"/>
      <c r="AT122" s="114" t="s">
        <v>156</v>
      </c>
      <c r="AU122" s="114" t="s">
        <v>74</v>
      </c>
      <c r="AV122" s="114" t="s">
        <v>74</v>
      </c>
      <c r="AW122" s="114" t="s">
        <v>117</v>
      </c>
      <c r="AX122" s="114" t="s">
        <v>65</v>
      </c>
      <c r="AY122" s="114" t="s">
        <v>149</v>
      </c>
    </row>
    <row r="123" spans="2:51" s="6" customFormat="1" ht="15.75" customHeight="1">
      <c r="B123" s="112"/>
      <c r="E123" s="114"/>
      <c r="F123" s="184" t="s">
        <v>738</v>
      </c>
      <c r="G123" s="185"/>
      <c r="H123" s="185"/>
      <c r="I123" s="185"/>
      <c r="K123" s="115">
        <v>1.126</v>
      </c>
      <c r="S123" s="112"/>
      <c r="T123" s="116"/>
      <c r="AA123" s="117"/>
      <c r="AT123" s="114" t="s">
        <v>156</v>
      </c>
      <c r="AU123" s="114" t="s">
        <v>74</v>
      </c>
      <c r="AV123" s="114" t="s">
        <v>74</v>
      </c>
      <c r="AW123" s="114" t="s">
        <v>117</v>
      </c>
      <c r="AX123" s="114" t="s">
        <v>65</v>
      </c>
      <c r="AY123" s="114" t="s">
        <v>149</v>
      </c>
    </row>
    <row r="124" spans="2:51" s="6" customFormat="1" ht="15.75" customHeight="1">
      <c r="B124" s="112"/>
      <c r="E124" s="114"/>
      <c r="F124" s="184" t="s">
        <v>739</v>
      </c>
      <c r="G124" s="185"/>
      <c r="H124" s="185"/>
      <c r="I124" s="185"/>
      <c r="K124" s="115">
        <v>3.953</v>
      </c>
      <c r="S124" s="112"/>
      <c r="T124" s="116"/>
      <c r="AA124" s="117"/>
      <c r="AT124" s="114" t="s">
        <v>156</v>
      </c>
      <c r="AU124" s="114" t="s">
        <v>74</v>
      </c>
      <c r="AV124" s="114" t="s">
        <v>74</v>
      </c>
      <c r="AW124" s="114" t="s">
        <v>117</v>
      </c>
      <c r="AX124" s="114" t="s">
        <v>65</v>
      </c>
      <c r="AY124" s="114" t="s">
        <v>149</v>
      </c>
    </row>
    <row r="125" spans="2:51" s="6" customFormat="1" ht="15.75" customHeight="1">
      <c r="B125" s="112"/>
      <c r="E125" s="114"/>
      <c r="F125" s="184" t="s">
        <v>740</v>
      </c>
      <c r="G125" s="185"/>
      <c r="H125" s="185"/>
      <c r="I125" s="185"/>
      <c r="K125" s="115">
        <v>3.341</v>
      </c>
      <c r="S125" s="112"/>
      <c r="T125" s="116"/>
      <c r="AA125" s="117"/>
      <c r="AT125" s="114" t="s">
        <v>156</v>
      </c>
      <c r="AU125" s="114" t="s">
        <v>74</v>
      </c>
      <c r="AV125" s="114" t="s">
        <v>74</v>
      </c>
      <c r="AW125" s="114" t="s">
        <v>117</v>
      </c>
      <c r="AX125" s="114" t="s">
        <v>65</v>
      </c>
      <c r="AY125" s="114" t="s">
        <v>149</v>
      </c>
    </row>
    <row r="126" spans="2:51" s="6" customFormat="1" ht="15.75" customHeight="1">
      <c r="B126" s="118"/>
      <c r="E126" s="119"/>
      <c r="F126" s="186" t="s">
        <v>157</v>
      </c>
      <c r="G126" s="187"/>
      <c r="H126" s="187"/>
      <c r="I126" s="187"/>
      <c r="K126" s="120">
        <v>25.411</v>
      </c>
      <c r="S126" s="118"/>
      <c r="T126" s="121"/>
      <c r="AA126" s="122"/>
      <c r="AT126" s="119" t="s">
        <v>156</v>
      </c>
      <c r="AU126" s="119" t="s">
        <v>74</v>
      </c>
      <c r="AV126" s="119" t="s">
        <v>77</v>
      </c>
      <c r="AW126" s="119" t="s">
        <v>117</v>
      </c>
      <c r="AX126" s="119" t="s">
        <v>8</v>
      </c>
      <c r="AY126" s="119" t="s">
        <v>149</v>
      </c>
    </row>
    <row r="127" spans="2:63" s="6" customFormat="1" ht="27" customHeight="1">
      <c r="B127" s="20"/>
      <c r="C127" s="102" t="s">
        <v>180</v>
      </c>
      <c r="D127" s="102" t="s">
        <v>150</v>
      </c>
      <c r="E127" s="103" t="s">
        <v>741</v>
      </c>
      <c r="F127" s="180" t="s">
        <v>742</v>
      </c>
      <c r="G127" s="181"/>
      <c r="H127" s="181"/>
      <c r="I127" s="181"/>
      <c r="J127" s="105" t="s">
        <v>153</v>
      </c>
      <c r="K127" s="106">
        <v>5.076</v>
      </c>
      <c r="L127" s="182"/>
      <c r="M127" s="181"/>
      <c r="N127" s="183">
        <f>ROUND($L$127*$K$127,0)</f>
        <v>0</v>
      </c>
      <c r="O127" s="181"/>
      <c r="P127" s="181"/>
      <c r="Q127" s="181"/>
      <c r="R127" s="104" t="s">
        <v>154</v>
      </c>
      <c r="S127" s="20"/>
      <c r="T127" s="107"/>
      <c r="U127" s="108" t="s">
        <v>35</v>
      </c>
      <c r="X127" s="109">
        <v>0.00828112</v>
      </c>
      <c r="Y127" s="109">
        <f>$X$127*$K$127</f>
        <v>0.04203496512</v>
      </c>
      <c r="Z127" s="109">
        <v>0</v>
      </c>
      <c r="AA127" s="110">
        <f>$Z$127*$K$127</f>
        <v>0</v>
      </c>
      <c r="AR127" s="71" t="s">
        <v>80</v>
      </c>
      <c r="AT127" s="71" t="s">
        <v>150</v>
      </c>
      <c r="AU127" s="71" t="s">
        <v>74</v>
      </c>
      <c r="AY127" s="6" t="s">
        <v>149</v>
      </c>
      <c r="BE127" s="111">
        <f>IF($U$127="základní",$N$127,0)</f>
        <v>0</v>
      </c>
      <c r="BF127" s="111">
        <f>IF($U$127="snížená",$N$127,0)</f>
        <v>0</v>
      </c>
      <c r="BG127" s="111">
        <f>IF($U$127="zákl. přenesená",$N$127,0)</f>
        <v>0</v>
      </c>
      <c r="BH127" s="111">
        <f>IF($U$127="sníž. přenesená",$N$127,0)</f>
        <v>0</v>
      </c>
      <c r="BI127" s="111">
        <f>IF($U$127="nulová",$N$127,0)</f>
        <v>0</v>
      </c>
      <c r="BJ127" s="71" t="s">
        <v>8</v>
      </c>
      <c r="BK127" s="111">
        <f>ROUND($L$127*$K$127,0)</f>
        <v>0</v>
      </c>
    </row>
    <row r="128" spans="2:51" s="6" customFormat="1" ht="15.75" customHeight="1">
      <c r="B128" s="112"/>
      <c r="E128" s="113"/>
      <c r="F128" s="184" t="s">
        <v>743</v>
      </c>
      <c r="G128" s="185"/>
      <c r="H128" s="185"/>
      <c r="I128" s="185"/>
      <c r="K128" s="115">
        <v>5.076</v>
      </c>
      <c r="S128" s="112"/>
      <c r="T128" s="116"/>
      <c r="AA128" s="117"/>
      <c r="AT128" s="114" t="s">
        <v>156</v>
      </c>
      <c r="AU128" s="114" t="s">
        <v>74</v>
      </c>
      <c r="AV128" s="114" t="s">
        <v>74</v>
      </c>
      <c r="AW128" s="114" t="s">
        <v>117</v>
      </c>
      <c r="AX128" s="114" t="s">
        <v>65</v>
      </c>
      <c r="AY128" s="114" t="s">
        <v>149</v>
      </c>
    </row>
    <row r="129" spans="2:51" s="6" customFormat="1" ht="15.75" customHeight="1">
      <c r="B129" s="118"/>
      <c r="E129" s="119" t="s">
        <v>702</v>
      </c>
      <c r="F129" s="186" t="s">
        <v>157</v>
      </c>
      <c r="G129" s="187"/>
      <c r="H129" s="187"/>
      <c r="I129" s="187"/>
      <c r="K129" s="120">
        <v>5.076</v>
      </c>
      <c r="S129" s="118"/>
      <c r="T129" s="121"/>
      <c r="AA129" s="122"/>
      <c r="AT129" s="119" t="s">
        <v>156</v>
      </c>
      <c r="AU129" s="119" t="s">
        <v>74</v>
      </c>
      <c r="AV129" s="119" t="s">
        <v>77</v>
      </c>
      <c r="AW129" s="119" t="s">
        <v>117</v>
      </c>
      <c r="AX129" s="119" t="s">
        <v>8</v>
      </c>
      <c r="AY129" s="119" t="s">
        <v>149</v>
      </c>
    </row>
    <row r="130" spans="2:63" s="6" customFormat="1" ht="27" customHeight="1">
      <c r="B130" s="20"/>
      <c r="C130" s="131" t="s">
        <v>21</v>
      </c>
      <c r="D130" s="131" t="s">
        <v>296</v>
      </c>
      <c r="E130" s="129" t="s">
        <v>744</v>
      </c>
      <c r="F130" s="190" t="s">
        <v>745</v>
      </c>
      <c r="G130" s="191"/>
      <c r="H130" s="191"/>
      <c r="I130" s="191"/>
      <c r="J130" s="128" t="s">
        <v>153</v>
      </c>
      <c r="K130" s="130">
        <v>5.33</v>
      </c>
      <c r="L130" s="192"/>
      <c r="M130" s="191"/>
      <c r="N130" s="193">
        <f>ROUND($L$130*$K$130,0)</f>
        <v>0</v>
      </c>
      <c r="O130" s="181"/>
      <c r="P130" s="181"/>
      <c r="Q130" s="181"/>
      <c r="R130" s="104" t="s">
        <v>154</v>
      </c>
      <c r="S130" s="20"/>
      <c r="T130" s="107"/>
      <c r="U130" s="108" t="s">
        <v>35</v>
      </c>
      <c r="X130" s="109">
        <v>0.00136</v>
      </c>
      <c r="Y130" s="109">
        <f>$X$130*$K$130</f>
        <v>0.0072488000000000006</v>
      </c>
      <c r="Z130" s="109">
        <v>0</v>
      </c>
      <c r="AA130" s="110">
        <f>$Z$130*$K$130</f>
        <v>0</v>
      </c>
      <c r="AR130" s="71" t="s">
        <v>177</v>
      </c>
      <c r="AT130" s="71" t="s">
        <v>296</v>
      </c>
      <c r="AU130" s="71" t="s">
        <v>74</v>
      </c>
      <c r="AY130" s="6" t="s">
        <v>149</v>
      </c>
      <c r="BE130" s="111">
        <f>IF($U$130="základní",$N$130,0)</f>
        <v>0</v>
      </c>
      <c r="BF130" s="111">
        <f>IF($U$130="snížená",$N$130,0)</f>
        <v>0</v>
      </c>
      <c r="BG130" s="111">
        <f>IF($U$130="zákl. přenesená",$N$130,0)</f>
        <v>0</v>
      </c>
      <c r="BH130" s="111">
        <f>IF($U$130="sníž. přenesená",$N$130,0)</f>
        <v>0</v>
      </c>
      <c r="BI130" s="111">
        <f>IF($U$130="nulová",$N$130,0)</f>
        <v>0</v>
      </c>
      <c r="BJ130" s="71" t="s">
        <v>8</v>
      </c>
      <c r="BK130" s="111">
        <f>ROUND($L$130*$K$130,0)</f>
        <v>0</v>
      </c>
    </row>
    <row r="131" spans="2:51" s="6" customFormat="1" ht="15.75" customHeight="1">
      <c r="B131" s="112"/>
      <c r="E131" s="113"/>
      <c r="F131" s="184" t="s">
        <v>746</v>
      </c>
      <c r="G131" s="185"/>
      <c r="H131" s="185"/>
      <c r="I131" s="185"/>
      <c r="K131" s="115">
        <v>5.33</v>
      </c>
      <c r="S131" s="112"/>
      <c r="T131" s="116"/>
      <c r="AA131" s="117"/>
      <c r="AT131" s="114" t="s">
        <v>156</v>
      </c>
      <c r="AU131" s="114" t="s">
        <v>74</v>
      </c>
      <c r="AV131" s="114" t="s">
        <v>74</v>
      </c>
      <c r="AW131" s="114" t="s">
        <v>117</v>
      </c>
      <c r="AX131" s="114" t="s">
        <v>8</v>
      </c>
      <c r="AY131" s="114" t="s">
        <v>149</v>
      </c>
    </row>
    <row r="132" spans="2:63" s="6" customFormat="1" ht="27" customHeight="1">
      <c r="B132" s="20"/>
      <c r="C132" s="102" t="s">
        <v>185</v>
      </c>
      <c r="D132" s="102" t="s">
        <v>150</v>
      </c>
      <c r="E132" s="103" t="s">
        <v>747</v>
      </c>
      <c r="F132" s="180" t="s">
        <v>748</v>
      </c>
      <c r="G132" s="181"/>
      <c r="H132" s="181"/>
      <c r="I132" s="181"/>
      <c r="J132" s="105" t="s">
        <v>153</v>
      </c>
      <c r="K132" s="106">
        <v>5.076</v>
      </c>
      <c r="L132" s="182"/>
      <c r="M132" s="181"/>
      <c r="N132" s="183">
        <f>ROUND($L$132*$K$132,0)</f>
        <v>0</v>
      </c>
      <c r="O132" s="181"/>
      <c r="P132" s="181"/>
      <c r="Q132" s="181"/>
      <c r="R132" s="104" t="s">
        <v>154</v>
      </c>
      <c r="S132" s="20"/>
      <c r="T132" s="107"/>
      <c r="U132" s="108" t="s">
        <v>35</v>
      </c>
      <c r="X132" s="109">
        <v>0.0231</v>
      </c>
      <c r="Y132" s="109">
        <f>$X$132*$K$132</f>
        <v>0.11725559999999999</v>
      </c>
      <c r="Z132" s="109">
        <v>0</v>
      </c>
      <c r="AA132" s="110">
        <f>$Z$132*$K$132</f>
        <v>0</v>
      </c>
      <c r="AR132" s="71" t="s">
        <v>80</v>
      </c>
      <c r="AT132" s="71" t="s">
        <v>150</v>
      </c>
      <c r="AU132" s="71" t="s">
        <v>74</v>
      </c>
      <c r="AY132" s="6" t="s">
        <v>149</v>
      </c>
      <c r="BE132" s="111">
        <f>IF($U$132="základní",$N$132,0)</f>
        <v>0</v>
      </c>
      <c r="BF132" s="111">
        <f>IF($U$132="snížená",$N$132,0)</f>
        <v>0</v>
      </c>
      <c r="BG132" s="111">
        <f>IF($U$132="zákl. přenesená",$N$132,0)</f>
        <v>0</v>
      </c>
      <c r="BH132" s="111">
        <f>IF($U$132="sníž. přenesená",$N$132,0)</f>
        <v>0</v>
      </c>
      <c r="BI132" s="111">
        <f>IF($U$132="nulová",$N$132,0)</f>
        <v>0</v>
      </c>
      <c r="BJ132" s="71" t="s">
        <v>8</v>
      </c>
      <c r="BK132" s="111">
        <f>ROUND($L$132*$K$132,0)</f>
        <v>0</v>
      </c>
    </row>
    <row r="133" spans="2:51" s="6" customFormat="1" ht="15.75" customHeight="1">
      <c r="B133" s="112"/>
      <c r="E133" s="113"/>
      <c r="F133" s="184" t="s">
        <v>702</v>
      </c>
      <c r="G133" s="185"/>
      <c r="H133" s="185"/>
      <c r="I133" s="185"/>
      <c r="K133" s="115">
        <v>5.076</v>
      </c>
      <c r="S133" s="112"/>
      <c r="T133" s="116"/>
      <c r="AA133" s="117"/>
      <c r="AT133" s="114" t="s">
        <v>156</v>
      </c>
      <c r="AU133" s="114" t="s">
        <v>74</v>
      </c>
      <c r="AV133" s="114" t="s">
        <v>74</v>
      </c>
      <c r="AW133" s="114" t="s">
        <v>117</v>
      </c>
      <c r="AX133" s="114" t="s">
        <v>8</v>
      </c>
      <c r="AY133" s="114" t="s">
        <v>149</v>
      </c>
    </row>
    <row r="134" spans="2:63" s="6" customFormat="1" ht="27" customHeight="1">
      <c r="B134" s="20"/>
      <c r="C134" s="102" t="s">
        <v>190</v>
      </c>
      <c r="D134" s="102" t="s">
        <v>150</v>
      </c>
      <c r="E134" s="103" t="s">
        <v>749</v>
      </c>
      <c r="F134" s="180" t="s">
        <v>750</v>
      </c>
      <c r="G134" s="181"/>
      <c r="H134" s="181"/>
      <c r="I134" s="181"/>
      <c r="J134" s="105" t="s">
        <v>153</v>
      </c>
      <c r="K134" s="106">
        <v>22.562</v>
      </c>
      <c r="L134" s="182"/>
      <c r="M134" s="181"/>
      <c r="N134" s="183">
        <f>ROUND($L$134*$K$134,0)</f>
        <v>0</v>
      </c>
      <c r="O134" s="181"/>
      <c r="P134" s="181"/>
      <c r="Q134" s="181"/>
      <c r="R134" s="104" t="s">
        <v>154</v>
      </c>
      <c r="S134" s="20"/>
      <c r="T134" s="107"/>
      <c r="U134" s="108" t="s">
        <v>35</v>
      </c>
      <c r="X134" s="109">
        <v>0.00825048</v>
      </c>
      <c r="Y134" s="109">
        <f>$X$134*$K$134</f>
        <v>0.18614732975999998</v>
      </c>
      <c r="Z134" s="109">
        <v>0</v>
      </c>
      <c r="AA134" s="110">
        <f>$Z$134*$K$134</f>
        <v>0</v>
      </c>
      <c r="AR134" s="71" t="s">
        <v>80</v>
      </c>
      <c r="AT134" s="71" t="s">
        <v>150</v>
      </c>
      <c r="AU134" s="71" t="s">
        <v>74</v>
      </c>
      <c r="AY134" s="6" t="s">
        <v>149</v>
      </c>
      <c r="BE134" s="111">
        <f>IF($U$134="základní",$N$134,0)</f>
        <v>0</v>
      </c>
      <c r="BF134" s="111">
        <f>IF($U$134="snížená",$N$134,0)</f>
        <v>0</v>
      </c>
      <c r="BG134" s="111">
        <f>IF($U$134="zákl. přenesená",$N$134,0)</f>
        <v>0</v>
      </c>
      <c r="BH134" s="111">
        <f>IF($U$134="sníž. přenesená",$N$134,0)</f>
        <v>0</v>
      </c>
      <c r="BI134" s="111">
        <f>IF($U$134="nulová",$N$134,0)</f>
        <v>0</v>
      </c>
      <c r="BJ134" s="71" t="s">
        <v>8</v>
      </c>
      <c r="BK134" s="111">
        <f>ROUND($L$134*$K$134,0)</f>
        <v>0</v>
      </c>
    </row>
    <row r="135" spans="2:51" s="6" customFormat="1" ht="15.75" customHeight="1">
      <c r="B135" s="112"/>
      <c r="E135" s="113"/>
      <c r="F135" s="184" t="s">
        <v>751</v>
      </c>
      <c r="G135" s="185"/>
      <c r="H135" s="185"/>
      <c r="I135" s="185"/>
      <c r="K135" s="115">
        <v>23.58</v>
      </c>
      <c r="S135" s="112"/>
      <c r="T135" s="116"/>
      <c r="AA135" s="117"/>
      <c r="AT135" s="114" t="s">
        <v>156</v>
      </c>
      <c r="AU135" s="114" t="s">
        <v>74</v>
      </c>
      <c r="AV135" s="114" t="s">
        <v>74</v>
      </c>
      <c r="AW135" s="114" t="s">
        <v>117</v>
      </c>
      <c r="AX135" s="114" t="s">
        <v>65</v>
      </c>
      <c r="AY135" s="114" t="s">
        <v>149</v>
      </c>
    </row>
    <row r="136" spans="2:51" s="6" customFormat="1" ht="15.75" customHeight="1">
      <c r="B136" s="112"/>
      <c r="E136" s="114"/>
      <c r="F136" s="184" t="s">
        <v>752</v>
      </c>
      <c r="G136" s="185"/>
      <c r="H136" s="185"/>
      <c r="I136" s="185"/>
      <c r="K136" s="115">
        <v>-1.018</v>
      </c>
      <c r="S136" s="112"/>
      <c r="T136" s="116"/>
      <c r="AA136" s="117"/>
      <c r="AT136" s="114" t="s">
        <v>156</v>
      </c>
      <c r="AU136" s="114" t="s">
        <v>74</v>
      </c>
      <c r="AV136" s="114" t="s">
        <v>74</v>
      </c>
      <c r="AW136" s="114" t="s">
        <v>117</v>
      </c>
      <c r="AX136" s="114" t="s">
        <v>65</v>
      </c>
      <c r="AY136" s="114" t="s">
        <v>149</v>
      </c>
    </row>
    <row r="137" spans="2:51" s="6" customFormat="1" ht="15.75" customHeight="1">
      <c r="B137" s="118"/>
      <c r="E137" s="119" t="s">
        <v>699</v>
      </c>
      <c r="F137" s="186" t="s">
        <v>157</v>
      </c>
      <c r="G137" s="187"/>
      <c r="H137" s="187"/>
      <c r="I137" s="187"/>
      <c r="K137" s="120">
        <v>22.562</v>
      </c>
      <c r="S137" s="118"/>
      <c r="T137" s="121"/>
      <c r="AA137" s="122"/>
      <c r="AT137" s="119" t="s">
        <v>156</v>
      </c>
      <c r="AU137" s="119" t="s">
        <v>74</v>
      </c>
      <c r="AV137" s="119" t="s">
        <v>77</v>
      </c>
      <c r="AW137" s="119" t="s">
        <v>117</v>
      </c>
      <c r="AX137" s="119" t="s">
        <v>8</v>
      </c>
      <c r="AY137" s="119" t="s">
        <v>149</v>
      </c>
    </row>
    <row r="138" spans="2:63" s="6" customFormat="1" ht="27" customHeight="1">
      <c r="B138" s="20"/>
      <c r="C138" s="131" t="s">
        <v>226</v>
      </c>
      <c r="D138" s="131" t="s">
        <v>296</v>
      </c>
      <c r="E138" s="129" t="s">
        <v>744</v>
      </c>
      <c r="F138" s="190" t="s">
        <v>745</v>
      </c>
      <c r="G138" s="191"/>
      <c r="H138" s="191"/>
      <c r="I138" s="191"/>
      <c r="J138" s="128" t="s">
        <v>153</v>
      </c>
      <c r="K138" s="130">
        <v>23.69</v>
      </c>
      <c r="L138" s="192"/>
      <c r="M138" s="191"/>
      <c r="N138" s="193">
        <f>ROUND($L$138*$K$138,0)</f>
        <v>0</v>
      </c>
      <c r="O138" s="181"/>
      <c r="P138" s="181"/>
      <c r="Q138" s="181"/>
      <c r="R138" s="104" t="s">
        <v>154</v>
      </c>
      <c r="S138" s="20"/>
      <c r="T138" s="107"/>
      <c r="U138" s="108" t="s">
        <v>35</v>
      </c>
      <c r="X138" s="109">
        <v>0.00136</v>
      </c>
      <c r="Y138" s="109">
        <f>$X$138*$K$138</f>
        <v>0.0322184</v>
      </c>
      <c r="Z138" s="109">
        <v>0</v>
      </c>
      <c r="AA138" s="110">
        <f>$Z$138*$K$138</f>
        <v>0</v>
      </c>
      <c r="AR138" s="71" t="s">
        <v>177</v>
      </c>
      <c r="AT138" s="71" t="s">
        <v>296</v>
      </c>
      <c r="AU138" s="71" t="s">
        <v>74</v>
      </c>
      <c r="AY138" s="6" t="s">
        <v>149</v>
      </c>
      <c r="BE138" s="111">
        <f>IF($U$138="základní",$N$138,0)</f>
        <v>0</v>
      </c>
      <c r="BF138" s="111">
        <f>IF($U$138="snížená",$N$138,0)</f>
        <v>0</v>
      </c>
      <c r="BG138" s="111">
        <f>IF($U$138="zákl. přenesená",$N$138,0)</f>
        <v>0</v>
      </c>
      <c r="BH138" s="111">
        <f>IF($U$138="sníž. přenesená",$N$138,0)</f>
        <v>0</v>
      </c>
      <c r="BI138" s="111">
        <f>IF($U$138="nulová",$N$138,0)</f>
        <v>0</v>
      </c>
      <c r="BJ138" s="71" t="s">
        <v>8</v>
      </c>
      <c r="BK138" s="111">
        <f>ROUND($L$138*$K$138,0)</f>
        <v>0</v>
      </c>
    </row>
    <row r="139" spans="2:51" s="6" customFormat="1" ht="15.75" customHeight="1">
      <c r="B139" s="112"/>
      <c r="E139" s="113"/>
      <c r="F139" s="184" t="s">
        <v>753</v>
      </c>
      <c r="G139" s="185"/>
      <c r="H139" s="185"/>
      <c r="I139" s="185"/>
      <c r="K139" s="115">
        <v>23.69</v>
      </c>
      <c r="S139" s="112"/>
      <c r="T139" s="116"/>
      <c r="AA139" s="117"/>
      <c r="AT139" s="114" t="s">
        <v>156</v>
      </c>
      <c r="AU139" s="114" t="s">
        <v>74</v>
      </c>
      <c r="AV139" s="114" t="s">
        <v>74</v>
      </c>
      <c r="AW139" s="114" t="s">
        <v>117</v>
      </c>
      <c r="AX139" s="114" t="s">
        <v>8</v>
      </c>
      <c r="AY139" s="114" t="s">
        <v>149</v>
      </c>
    </row>
    <row r="140" spans="2:63" s="6" customFormat="1" ht="27" customHeight="1">
      <c r="B140" s="20"/>
      <c r="C140" s="102" t="s">
        <v>230</v>
      </c>
      <c r="D140" s="102" t="s">
        <v>150</v>
      </c>
      <c r="E140" s="103" t="s">
        <v>754</v>
      </c>
      <c r="F140" s="180" t="s">
        <v>755</v>
      </c>
      <c r="G140" s="181"/>
      <c r="H140" s="181"/>
      <c r="I140" s="181"/>
      <c r="J140" s="105" t="s">
        <v>241</v>
      </c>
      <c r="K140" s="106">
        <v>4.2</v>
      </c>
      <c r="L140" s="182"/>
      <c r="M140" s="181"/>
      <c r="N140" s="183">
        <f>ROUND($L$140*$K$140,0)</f>
        <v>0</v>
      </c>
      <c r="O140" s="181"/>
      <c r="P140" s="181"/>
      <c r="Q140" s="181"/>
      <c r="R140" s="104" t="s">
        <v>154</v>
      </c>
      <c r="S140" s="20"/>
      <c r="T140" s="107"/>
      <c r="U140" s="108" t="s">
        <v>35</v>
      </c>
      <c r="X140" s="109">
        <v>0.0033335</v>
      </c>
      <c r="Y140" s="109">
        <f>$X$140*$K$140</f>
        <v>0.014000700000000001</v>
      </c>
      <c r="Z140" s="109">
        <v>0</v>
      </c>
      <c r="AA140" s="110">
        <f>$Z$140*$K$140</f>
        <v>0</v>
      </c>
      <c r="AR140" s="71" t="s">
        <v>80</v>
      </c>
      <c r="AT140" s="71" t="s">
        <v>150</v>
      </c>
      <c r="AU140" s="71" t="s">
        <v>74</v>
      </c>
      <c r="AY140" s="6" t="s">
        <v>149</v>
      </c>
      <c r="BE140" s="111">
        <f>IF($U$140="základní",$N$140,0)</f>
        <v>0</v>
      </c>
      <c r="BF140" s="111">
        <f>IF($U$140="snížená",$N$140,0)</f>
        <v>0</v>
      </c>
      <c r="BG140" s="111">
        <f>IF($U$140="zákl. přenesená",$N$140,0)</f>
        <v>0</v>
      </c>
      <c r="BH140" s="111">
        <f>IF($U$140="sníž. přenesená",$N$140,0)</f>
        <v>0</v>
      </c>
      <c r="BI140" s="111">
        <f>IF($U$140="nulová",$N$140,0)</f>
        <v>0</v>
      </c>
      <c r="BJ140" s="71" t="s">
        <v>8</v>
      </c>
      <c r="BK140" s="111">
        <f>ROUND($L$140*$K$140,0)</f>
        <v>0</v>
      </c>
    </row>
    <row r="141" spans="2:51" s="6" customFormat="1" ht="15.75" customHeight="1">
      <c r="B141" s="112"/>
      <c r="E141" s="113"/>
      <c r="F141" s="184" t="s">
        <v>756</v>
      </c>
      <c r="G141" s="185"/>
      <c r="H141" s="185"/>
      <c r="I141" s="185"/>
      <c r="K141" s="115">
        <v>4.2</v>
      </c>
      <c r="S141" s="112"/>
      <c r="T141" s="116"/>
      <c r="AA141" s="117"/>
      <c r="AT141" s="114" t="s">
        <v>156</v>
      </c>
      <c r="AU141" s="114" t="s">
        <v>74</v>
      </c>
      <c r="AV141" s="114" t="s">
        <v>74</v>
      </c>
      <c r="AW141" s="114" t="s">
        <v>117</v>
      </c>
      <c r="AX141" s="114" t="s">
        <v>65</v>
      </c>
      <c r="AY141" s="114" t="s">
        <v>149</v>
      </c>
    </row>
    <row r="142" spans="2:51" s="6" customFormat="1" ht="15.75" customHeight="1">
      <c r="B142" s="118"/>
      <c r="E142" s="119" t="s">
        <v>705</v>
      </c>
      <c r="F142" s="186" t="s">
        <v>157</v>
      </c>
      <c r="G142" s="187"/>
      <c r="H142" s="187"/>
      <c r="I142" s="187"/>
      <c r="K142" s="120">
        <v>4.2</v>
      </c>
      <c r="S142" s="118"/>
      <c r="T142" s="121"/>
      <c r="AA142" s="122"/>
      <c r="AT142" s="119" t="s">
        <v>156</v>
      </c>
      <c r="AU142" s="119" t="s">
        <v>74</v>
      </c>
      <c r="AV142" s="119" t="s">
        <v>77</v>
      </c>
      <c r="AW142" s="119" t="s">
        <v>117</v>
      </c>
      <c r="AX142" s="119" t="s">
        <v>8</v>
      </c>
      <c r="AY142" s="119" t="s">
        <v>149</v>
      </c>
    </row>
    <row r="143" spans="2:63" s="6" customFormat="1" ht="27" customHeight="1">
      <c r="B143" s="20"/>
      <c r="C143" s="131" t="s">
        <v>9</v>
      </c>
      <c r="D143" s="131" t="s">
        <v>296</v>
      </c>
      <c r="E143" s="129" t="s">
        <v>757</v>
      </c>
      <c r="F143" s="190" t="s">
        <v>758</v>
      </c>
      <c r="G143" s="191"/>
      <c r="H143" s="191"/>
      <c r="I143" s="191"/>
      <c r="J143" s="128" t="s">
        <v>153</v>
      </c>
      <c r="K143" s="130">
        <v>1.323</v>
      </c>
      <c r="L143" s="192"/>
      <c r="M143" s="191"/>
      <c r="N143" s="193">
        <f>ROUND($L$143*$K$143,0)</f>
        <v>0</v>
      </c>
      <c r="O143" s="181"/>
      <c r="P143" s="181"/>
      <c r="Q143" s="181"/>
      <c r="R143" s="104" t="s">
        <v>154</v>
      </c>
      <c r="S143" s="20"/>
      <c r="T143" s="107"/>
      <c r="U143" s="108" t="s">
        <v>35</v>
      </c>
      <c r="X143" s="109">
        <v>0.00068</v>
      </c>
      <c r="Y143" s="109">
        <f>$X$143*$K$143</f>
        <v>0.00089964</v>
      </c>
      <c r="Z143" s="109">
        <v>0</v>
      </c>
      <c r="AA143" s="110">
        <f>$Z$143*$K$143</f>
        <v>0</v>
      </c>
      <c r="AR143" s="71" t="s">
        <v>177</v>
      </c>
      <c r="AT143" s="71" t="s">
        <v>296</v>
      </c>
      <c r="AU143" s="71" t="s">
        <v>74</v>
      </c>
      <c r="AY143" s="6" t="s">
        <v>149</v>
      </c>
      <c r="BE143" s="111">
        <f>IF($U$143="základní",$N$143,0)</f>
        <v>0</v>
      </c>
      <c r="BF143" s="111">
        <f>IF($U$143="snížená",$N$143,0)</f>
        <v>0</v>
      </c>
      <c r="BG143" s="111">
        <f>IF($U$143="zákl. přenesená",$N$143,0)</f>
        <v>0</v>
      </c>
      <c r="BH143" s="111">
        <f>IF($U$143="sníž. přenesená",$N$143,0)</f>
        <v>0</v>
      </c>
      <c r="BI143" s="111">
        <f>IF($U$143="nulová",$N$143,0)</f>
        <v>0</v>
      </c>
      <c r="BJ143" s="71" t="s">
        <v>8</v>
      </c>
      <c r="BK143" s="111">
        <f>ROUND($L$143*$K$143,0)</f>
        <v>0</v>
      </c>
    </row>
    <row r="144" spans="2:51" s="6" customFormat="1" ht="15.75" customHeight="1">
      <c r="B144" s="112"/>
      <c r="E144" s="113"/>
      <c r="F144" s="184" t="s">
        <v>759</v>
      </c>
      <c r="G144" s="185"/>
      <c r="H144" s="185"/>
      <c r="I144" s="185"/>
      <c r="K144" s="115">
        <v>1.323</v>
      </c>
      <c r="S144" s="112"/>
      <c r="T144" s="116"/>
      <c r="AA144" s="117"/>
      <c r="AT144" s="114" t="s">
        <v>156</v>
      </c>
      <c r="AU144" s="114" t="s">
        <v>74</v>
      </c>
      <c r="AV144" s="114" t="s">
        <v>74</v>
      </c>
      <c r="AW144" s="114" t="s">
        <v>117</v>
      </c>
      <c r="AX144" s="114" t="s">
        <v>8</v>
      </c>
      <c r="AY144" s="114" t="s">
        <v>149</v>
      </c>
    </row>
    <row r="145" spans="2:63" s="6" customFormat="1" ht="27" customHeight="1">
      <c r="B145" s="20"/>
      <c r="C145" s="102" t="s">
        <v>238</v>
      </c>
      <c r="D145" s="102" t="s">
        <v>150</v>
      </c>
      <c r="E145" s="103" t="s">
        <v>760</v>
      </c>
      <c r="F145" s="180" t="s">
        <v>761</v>
      </c>
      <c r="G145" s="181"/>
      <c r="H145" s="181"/>
      <c r="I145" s="181"/>
      <c r="J145" s="105" t="s">
        <v>153</v>
      </c>
      <c r="K145" s="106">
        <v>23.612</v>
      </c>
      <c r="L145" s="182"/>
      <c r="M145" s="181"/>
      <c r="N145" s="183">
        <f>ROUND($L$145*$K$145,0)</f>
        <v>0</v>
      </c>
      <c r="O145" s="181"/>
      <c r="P145" s="181"/>
      <c r="Q145" s="181"/>
      <c r="R145" s="104" t="s">
        <v>154</v>
      </c>
      <c r="S145" s="20"/>
      <c r="T145" s="107"/>
      <c r="U145" s="108" t="s">
        <v>35</v>
      </c>
      <c r="X145" s="109">
        <v>0.0231</v>
      </c>
      <c r="Y145" s="109">
        <f>$X$145*$K$145</f>
        <v>0.5454372</v>
      </c>
      <c r="Z145" s="109">
        <v>0</v>
      </c>
      <c r="AA145" s="110">
        <f>$Z$145*$K$145</f>
        <v>0</v>
      </c>
      <c r="AR145" s="71" t="s">
        <v>80</v>
      </c>
      <c r="AT145" s="71" t="s">
        <v>150</v>
      </c>
      <c r="AU145" s="71" t="s">
        <v>74</v>
      </c>
      <c r="AY145" s="6" t="s">
        <v>149</v>
      </c>
      <c r="BE145" s="111">
        <f>IF($U$145="základní",$N$145,0)</f>
        <v>0</v>
      </c>
      <c r="BF145" s="111">
        <f>IF($U$145="snížená",$N$145,0)</f>
        <v>0</v>
      </c>
      <c r="BG145" s="111">
        <f>IF($U$145="zákl. přenesená",$N$145,0)</f>
        <v>0</v>
      </c>
      <c r="BH145" s="111">
        <f>IF($U$145="sníž. přenesená",$N$145,0)</f>
        <v>0</v>
      </c>
      <c r="BI145" s="111">
        <f>IF($U$145="nulová",$N$145,0)</f>
        <v>0</v>
      </c>
      <c r="BJ145" s="71" t="s">
        <v>8</v>
      </c>
      <c r="BK145" s="111">
        <f>ROUND($L$145*$K$145,0)</f>
        <v>0</v>
      </c>
    </row>
    <row r="146" spans="2:51" s="6" customFormat="1" ht="15.75" customHeight="1">
      <c r="B146" s="112"/>
      <c r="E146" s="113"/>
      <c r="F146" s="184" t="s">
        <v>699</v>
      </c>
      <c r="G146" s="185"/>
      <c r="H146" s="185"/>
      <c r="I146" s="185"/>
      <c r="K146" s="115">
        <v>22.562</v>
      </c>
      <c r="S146" s="112"/>
      <c r="T146" s="116"/>
      <c r="AA146" s="117"/>
      <c r="AT146" s="114" t="s">
        <v>156</v>
      </c>
      <c r="AU146" s="114" t="s">
        <v>74</v>
      </c>
      <c r="AV146" s="114" t="s">
        <v>74</v>
      </c>
      <c r="AW146" s="114" t="s">
        <v>117</v>
      </c>
      <c r="AX146" s="114" t="s">
        <v>65</v>
      </c>
      <c r="AY146" s="114" t="s">
        <v>149</v>
      </c>
    </row>
    <row r="147" spans="2:51" s="6" customFormat="1" ht="15.75" customHeight="1">
      <c r="B147" s="112"/>
      <c r="E147" s="114"/>
      <c r="F147" s="184" t="s">
        <v>762</v>
      </c>
      <c r="G147" s="185"/>
      <c r="H147" s="185"/>
      <c r="I147" s="185"/>
      <c r="K147" s="115">
        <v>1.05</v>
      </c>
      <c r="S147" s="112"/>
      <c r="T147" s="116"/>
      <c r="AA147" s="117"/>
      <c r="AT147" s="114" t="s">
        <v>156</v>
      </c>
      <c r="AU147" s="114" t="s">
        <v>74</v>
      </c>
      <c r="AV147" s="114" t="s">
        <v>74</v>
      </c>
      <c r="AW147" s="114" t="s">
        <v>117</v>
      </c>
      <c r="AX147" s="114" t="s">
        <v>65</v>
      </c>
      <c r="AY147" s="114" t="s">
        <v>149</v>
      </c>
    </row>
    <row r="148" spans="2:51" s="6" customFormat="1" ht="15.75" customHeight="1">
      <c r="B148" s="118"/>
      <c r="E148" s="119"/>
      <c r="F148" s="186" t="s">
        <v>157</v>
      </c>
      <c r="G148" s="187"/>
      <c r="H148" s="187"/>
      <c r="I148" s="187"/>
      <c r="K148" s="120">
        <v>23.612</v>
      </c>
      <c r="S148" s="118"/>
      <c r="T148" s="121"/>
      <c r="AA148" s="122"/>
      <c r="AT148" s="119" t="s">
        <v>156</v>
      </c>
      <c r="AU148" s="119" t="s">
        <v>74</v>
      </c>
      <c r="AV148" s="119" t="s">
        <v>77</v>
      </c>
      <c r="AW148" s="119" t="s">
        <v>117</v>
      </c>
      <c r="AX148" s="119" t="s">
        <v>8</v>
      </c>
      <c r="AY148" s="119" t="s">
        <v>149</v>
      </c>
    </row>
    <row r="149" spans="2:63" s="6" customFormat="1" ht="27" customHeight="1">
      <c r="B149" s="20"/>
      <c r="C149" s="102" t="s">
        <v>243</v>
      </c>
      <c r="D149" s="102" t="s">
        <v>150</v>
      </c>
      <c r="E149" s="103" t="s">
        <v>166</v>
      </c>
      <c r="F149" s="180" t="s">
        <v>167</v>
      </c>
      <c r="G149" s="181"/>
      <c r="H149" s="181"/>
      <c r="I149" s="181"/>
      <c r="J149" s="105" t="s">
        <v>153</v>
      </c>
      <c r="K149" s="106">
        <v>78.104</v>
      </c>
      <c r="L149" s="182"/>
      <c r="M149" s="181"/>
      <c r="N149" s="183">
        <f>ROUND($L$149*$K$149,0)</f>
        <v>0</v>
      </c>
      <c r="O149" s="181"/>
      <c r="P149" s="181"/>
      <c r="Q149" s="181"/>
      <c r="R149" s="104"/>
      <c r="S149" s="20"/>
      <c r="T149" s="107"/>
      <c r="U149" s="108" t="s">
        <v>35</v>
      </c>
      <c r="X149" s="109">
        <v>0.0870625</v>
      </c>
      <c r="Y149" s="109">
        <f>$X$149*$K$149</f>
        <v>6.7999295</v>
      </c>
      <c r="Z149" s="109">
        <v>0</v>
      </c>
      <c r="AA149" s="110">
        <f>$Z$149*$K$149</f>
        <v>0</v>
      </c>
      <c r="AR149" s="71" t="s">
        <v>80</v>
      </c>
      <c r="AT149" s="71" t="s">
        <v>150</v>
      </c>
      <c r="AU149" s="71" t="s">
        <v>74</v>
      </c>
      <c r="AY149" s="6" t="s">
        <v>149</v>
      </c>
      <c r="BE149" s="111">
        <f>IF($U$149="základní",$N$149,0)</f>
        <v>0</v>
      </c>
      <c r="BF149" s="111">
        <f>IF($U$149="snížená",$N$149,0)</f>
        <v>0</v>
      </c>
      <c r="BG149" s="111">
        <f>IF($U$149="zákl. přenesená",$N$149,0)</f>
        <v>0</v>
      </c>
      <c r="BH149" s="111">
        <f>IF($U$149="sníž. přenesená",$N$149,0)</f>
        <v>0</v>
      </c>
      <c r="BI149" s="111">
        <f>IF($U$149="nulová",$N$149,0)</f>
        <v>0</v>
      </c>
      <c r="BJ149" s="71" t="s">
        <v>8</v>
      </c>
      <c r="BK149" s="111">
        <f>ROUND($L$149*$K$149,0)</f>
        <v>0</v>
      </c>
    </row>
    <row r="150" spans="2:51" s="6" customFormat="1" ht="15.75" customHeight="1">
      <c r="B150" s="112"/>
      <c r="E150" s="113"/>
      <c r="F150" s="184" t="s">
        <v>98</v>
      </c>
      <c r="G150" s="185"/>
      <c r="H150" s="185"/>
      <c r="I150" s="185"/>
      <c r="K150" s="115">
        <v>78.104</v>
      </c>
      <c r="S150" s="112"/>
      <c r="T150" s="116"/>
      <c r="AA150" s="117"/>
      <c r="AT150" s="114" t="s">
        <v>156</v>
      </c>
      <c r="AU150" s="114" t="s">
        <v>74</v>
      </c>
      <c r="AV150" s="114" t="s">
        <v>74</v>
      </c>
      <c r="AW150" s="114" t="s">
        <v>117</v>
      </c>
      <c r="AX150" s="114" t="s">
        <v>8</v>
      </c>
      <c r="AY150" s="114" t="s">
        <v>149</v>
      </c>
    </row>
    <row r="151" spans="2:63" s="6" customFormat="1" ht="27" customHeight="1">
      <c r="B151" s="20"/>
      <c r="C151" s="102" t="s">
        <v>246</v>
      </c>
      <c r="D151" s="102" t="s">
        <v>150</v>
      </c>
      <c r="E151" s="103" t="s">
        <v>169</v>
      </c>
      <c r="F151" s="180" t="s">
        <v>170</v>
      </c>
      <c r="G151" s="181"/>
      <c r="H151" s="181"/>
      <c r="I151" s="181"/>
      <c r="J151" s="105" t="s">
        <v>153</v>
      </c>
      <c r="K151" s="106">
        <v>39.039</v>
      </c>
      <c r="L151" s="182"/>
      <c r="M151" s="181"/>
      <c r="N151" s="183">
        <f>ROUND($L$151*$K$151,0)</f>
        <v>0</v>
      </c>
      <c r="O151" s="181"/>
      <c r="P151" s="181"/>
      <c r="Q151" s="181"/>
      <c r="R151" s="104"/>
      <c r="S151" s="20"/>
      <c r="T151" s="107"/>
      <c r="U151" s="108" t="s">
        <v>35</v>
      </c>
      <c r="X151" s="109">
        <v>0.0870625</v>
      </c>
      <c r="Y151" s="109">
        <f>$X$151*$K$151</f>
        <v>3.3988329375000004</v>
      </c>
      <c r="Z151" s="109">
        <v>0</v>
      </c>
      <c r="AA151" s="110">
        <f>$Z$151*$K$151</f>
        <v>0</v>
      </c>
      <c r="AR151" s="71" t="s">
        <v>80</v>
      </c>
      <c r="AT151" s="71" t="s">
        <v>150</v>
      </c>
      <c r="AU151" s="71" t="s">
        <v>74</v>
      </c>
      <c r="AY151" s="6" t="s">
        <v>149</v>
      </c>
      <c r="BE151" s="111">
        <f>IF($U$151="základní",$N$151,0)</f>
        <v>0</v>
      </c>
      <c r="BF151" s="111">
        <f>IF($U$151="snížená",$N$151,0)</f>
        <v>0</v>
      </c>
      <c r="BG151" s="111">
        <f>IF($U$151="zákl. přenesená",$N$151,0)</f>
        <v>0</v>
      </c>
      <c r="BH151" s="111">
        <f>IF($U$151="sníž. přenesená",$N$151,0)</f>
        <v>0</v>
      </c>
      <c r="BI151" s="111">
        <f>IF($U$151="nulová",$N$151,0)</f>
        <v>0</v>
      </c>
      <c r="BJ151" s="71" t="s">
        <v>8</v>
      </c>
      <c r="BK151" s="111">
        <f>ROUND($L$151*$K$151,0)</f>
        <v>0</v>
      </c>
    </row>
    <row r="152" spans="2:51" s="6" customFormat="1" ht="15.75" customHeight="1">
      <c r="B152" s="112"/>
      <c r="E152" s="113"/>
      <c r="F152" s="184" t="s">
        <v>103</v>
      </c>
      <c r="G152" s="185"/>
      <c r="H152" s="185"/>
      <c r="I152" s="185"/>
      <c r="K152" s="115">
        <v>39.039</v>
      </c>
      <c r="S152" s="112"/>
      <c r="T152" s="116"/>
      <c r="AA152" s="117"/>
      <c r="AT152" s="114" t="s">
        <v>156</v>
      </c>
      <c r="AU152" s="114" t="s">
        <v>74</v>
      </c>
      <c r="AV152" s="114" t="s">
        <v>74</v>
      </c>
      <c r="AW152" s="114" t="s">
        <v>117</v>
      </c>
      <c r="AX152" s="114" t="s">
        <v>8</v>
      </c>
      <c r="AY152" s="114" t="s">
        <v>149</v>
      </c>
    </row>
    <row r="153" spans="2:63" s="6" customFormat="1" ht="27" customHeight="1">
      <c r="B153" s="20"/>
      <c r="C153" s="102" t="s">
        <v>249</v>
      </c>
      <c r="D153" s="102" t="s">
        <v>150</v>
      </c>
      <c r="E153" s="103" t="s">
        <v>172</v>
      </c>
      <c r="F153" s="180" t="s">
        <v>173</v>
      </c>
      <c r="G153" s="181"/>
      <c r="H153" s="181"/>
      <c r="I153" s="181"/>
      <c r="J153" s="105" t="s">
        <v>153</v>
      </c>
      <c r="K153" s="106">
        <v>49.804</v>
      </c>
      <c r="L153" s="182"/>
      <c r="M153" s="181"/>
      <c r="N153" s="183">
        <f>ROUND($L$153*$K$153,0)</f>
        <v>0</v>
      </c>
      <c r="O153" s="181"/>
      <c r="P153" s="181"/>
      <c r="Q153" s="181"/>
      <c r="R153" s="104"/>
      <c r="S153" s="20"/>
      <c r="T153" s="107"/>
      <c r="U153" s="108" t="s">
        <v>35</v>
      </c>
      <c r="X153" s="109">
        <v>0.0870625</v>
      </c>
      <c r="Y153" s="109">
        <f>$X$153*$K$153</f>
        <v>4.336060750000001</v>
      </c>
      <c r="Z153" s="109">
        <v>0</v>
      </c>
      <c r="AA153" s="110">
        <f>$Z$153*$K$153</f>
        <v>0</v>
      </c>
      <c r="AR153" s="71" t="s">
        <v>80</v>
      </c>
      <c r="AT153" s="71" t="s">
        <v>150</v>
      </c>
      <c r="AU153" s="71" t="s">
        <v>74</v>
      </c>
      <c r="AY153" s="6" t="s">
        <v>149</v>
      </c>
      <c r="BE153" s="111">
        <f>IF($U$153="základní",$N$153,0)</f>
        <v>0</v>
      </c>
      <c r="BF153" s="111">
        <f>IF($U$153="snížená",$N$153,0)</f>
        <v>0</v>
      </c>
      <c r="BG153" s="111">
        <f>IF($U$153="zákl. přenesená",$N$153,0)</f>
        <v>0</v>
      </c>
      <c r="BH153" s="111">
        <f>IF($U$153="sníž. přenesená",$N$153,0)</f>
        <v>0</v>
      </c>
      <c r="BI153" s="111">
        <f>IF($U$153="nulová",$N$153,0)</f>
        <v>0</v>
      </c>
      <c r="BJ153" s="71" t="s">
        <v>8</v>
      </c>
      <c r="BK153" s="111">
        <f>ROUND($L$153*$K$153,0)</f>
        <v>0</v>
      </c>
    </row>
    <row r="154" spans="2:51" s="6" customFormat="1" ht="15.75" customHeight="1">
      <c r="B154" s="112"/>
      <c r="E154" s="113"/>
      <c r="F154" s="184" t="s">
        <v>106</v>
      </c>
      <c r="G154" s="185"/>
      <c r="H154" s="185"/>
      <c r="I154" s="185"/>
      <c r="K154" s="115">
        <v>49.804</v>
      </c>
      <c r="S154" s="112"/>
      <c r="T154" s="116"/>
      <c r="AA154" s="117"/>
      <c r="AT154" s="114" t="s">
        <v>156</v>
      </c>
      <c r="AU154" s="114" t="s">
        <v>74</v>
      </c>
      <c r="AV154" s="114" t="s">
        <v>74</v>
      </c>
      <c r="AW154" s="114" t="s">
        <v>117</v>
      </c>
      <c r="AX154" s="114" t="s">
        <v>8</v>
      </c>
      <c r="AY154" s="114" t="s">
        <v>149</v>
      </c>
    </row>
    <row r="155" spans="2:63" s="6" customFormat="1" ht="27" customHeight="1">
      <c r="B155" s="20"/>
      <c r="C155" s="102" t="s">
        <v>253</v>
      </c>
      <c r="D155" s="102" t="s">
        <v>150</v>
      </c>
      <c r="E155" s="103" t="s">
        <v>175</v>
      </c>
      <c r="F155" s="180" t="s">
        <v>176</v>
      </c>
      <c r="G155" s="181"/>
      <c r="H155" s="181"/>
      <c r="I155" s="181"/>
      <c r="J155" s="105" t="s">
        <v>153</v>
      </c>
      <c r="K155" s="106">
        <v>40.999</v>
      </c>
      <c r="L155" s="182"/>
      <c r="M155" s="181"/>
      <c r="N155" s="183">
        <f>ROUND($L$155*$K$155,0)</f>
        <v>0</v>
      </c>
      <c r="O155" s="181"/>
      <c r="P155" s="181"/>
      <c r="Q155" s="181"/>
      <c r="R155" s="104"/>
      <c r="S155" s="20"/>
      <c r="T155" s="107"/>
      <c r="U155" s="108" t="s">
        <v>35</v>
      </c>
      <c r="X155" s="109">
        <v>0.0870625</v>
      </c>
      <c r="Y155" s="109">
        <f>$X$155*$K$155</f>
        <v>3.5694754375000004</v>
      </c>
      <c r="Z155" s="109">
        <v>0</v>
      </c>
      <c r="AA155" s="110">
        <f>$Z$155*$K$155</f>
        <v>0</v>
      </c>
      <c r="AR155" s="71" t="s">
        <v>80</v>
      </c>
      <c r="AT155" s="71" t="s">
        <v>150</v>
      </c>
      <c r="AU155" s="71" t="s">
        <v>74</v>
      </c>
      <c r="AY155" s="6" t="s">
        <v>149</v>
      </c>
      <c r="BE155" s="111">
        <f>IF($U$155="základní",$N$155,0)</f>
        <v>0</v>
      </c>
      <c r="BF155" s="111">
        <f>IF($U$155="snížená",$N$155,0)</f>
        <v>0</v>
      </c>
      <c r="BG155" s="111">
        <f>IF($U$155="zákl. přenesená",$N$155,0)</f>
        <v>0</v>
      </c>
      <c r="BH155" s="111">
        <f>IF($U$155="sníž. přenesená",$N$155,0)</f>
        <v>0</v>
      </c>
      <c r="BI155" s="111">
        <f>IF($U$155="nulová",$N$155,0)</f>
        <v>0</v>
      </c>
      <c r="BJ155" s="71" t="s">
        <v>8</v>
      </c>
      <c r="BK155" s="111">
        <f>ROUND($L$155*$K$155,0)</f>
        <v>0</v>
      </c>
    </row>
    <row r="156" spans="2:51" s="6" customFormat="1" ht="15.75" customHeight="1">
      <c r="B156" s="112"/>
      <c r="E156" s="113"/>
      <c r="F156" s="184" t="s">
        <v>110</v>
      </c>
      <c r="G156" s="185"/>
      <c r="H156" s="185"/>
      <c r="I156" s="185"/>
      <c r="K156" s="115">
        <v>40.999</v>
      </c>
      <c r="S156" s="112"/>
      <c r="T156" s="116"/>
      <c r="AA156" s="117"/>
      <c r="AT156" s="114" t="s">
        <v>156</v>
      </c>
      <c r="AU156" s="114" t="s">
        <v>74</v>
      </c>
      <c r="AV156" s="114" t="s">
        <v>74</v>
      </c>
      <c r="AW156" s="114" t="s">
        <v>117</v>
      </c>
      <c r="AX156" s="114" t="s">
        <v>8</v>
      </c>
      <c r="AY156" s="114" t="s">
        <v>149</v>
      </c>
    </row>
    <row r="157" spans="2:63" s="6" customFormat="1" ht="27" customHeight="1">
      <c r="B157" s="20"/>
      <c r="C157" s="102" t="s">
        <v>7</v>
      </c>
      <c r="D157" s="102" t="s">
        <v>150</v>
      </c>
      <c r="E157" s="103" t="s">
        <v>178</v>
      </c>
      <c r="F157" s="180" t="s">
        <v>179</v>
      </c>
      <c r="G157" s="181"/>
      <c r="H157" s="181"/>
      <c r="I157" s="181"/>
      <c r="J157" s="105" t="s">
        <v>153</v>
      </c>
      <c r="K157" s="106">
        <v>226.442</v>
      </c>
      <c r="L157" s="182"/>
      <c r="M157" s="181"/>
      <c r="N157" s="183">
        <f>ROUND($L$157*$K$157,0)</f>
        <v>0</v>
      </c>
      <c r="O157" s="181"/>
      <c r="P157" s="181"/>
      <c r="Q157" s="181"/>
      <c r="R157" s="104" t="s">
        <v>154</v>
      </c>
      <c r="S157" s="20"/>
      <c r="T157" s="107"/>
      <c r="U157" s="108" t="s">
        <v>35</v>
      </c>
      <c r="X157" s="109">
        <v>0.0006</v>
      </c>
      <c r="Y157" s="109">
        <f>$X$157*$K$157</f>
        <v>0.1358652</v>
      </c>
      <c r="Z157" s="109">
        <v>0</v>
      </c>
      <c r="AA157" s="110">
        <f>$Z$157*$K$157</f>
        <v>0</v>
      </c>
      <c r="AR157" s="71" t="s">
        <v>80</v>
      </c>
      <c r="AT157" s="71" t="s">
        <v>150</v>
      </c>
      <c r="AU157" s="71" t="s">
        <v>74</v>
      </c>
      <c r="AY157" s="6" t="s">
        <v>149</v>
      </c>
      <c r="BE157" s="111">
        <f>IF($U$157="základní",$N$157,0)</f>
        <v>0</v>
      </c>
      <c r="BF157" s="111">
        <f>IF($U$157="snížená",$N$157,0)</f>
        <v>0</v>
      </c>
      <c r="BG157" s="111">
        <f>IF($U$157="zákl. přenesená",$N$157,0)</f>
        <v>0</v>
      </c>
      <c r="BH157" s="111">
        <f>IF($U$157="sníž. přenesená",$N$157,0)</f>
        <v>0</v>
      </c>
      <c r="BI157" s="111">
        <f>IF($U$157="nulová",$N$157,0)</f>
        <v>0</v>
      </c>
      <c r="BJ157" s="71" t="s">
        <v>8</v>
      </c>
      <c r="BK157" s="111">
        <f>ROUND($L$157*$K$157,0)</f>
        <v>0</v>
      </c>
    </row>
    <row r="158" spans="2:51" s="6" customFormat="1" ht="15.75" customHeight="1">
      <c r="B158" s="112"/>
      <c r="E158" s="113"/>
      <c r="F158" s="184" t="s">
        <v>95</v>
      </c>
      <c r="G158" s="185"/>
      <c r="H158" s="185"/>
      <c r="I158" s="185"/>
      <c r="K158" s="115">
        <v>18.496</v>
      </c>
      <c r="S158" s="112"/>
      <c r="T158" s="116"/>
      <c r="AA158" s="117"/>
      <c r="AT158" s="114" t="s">
        <v>156</v>
      </c>
      <c r="AU158" s="114" t="s">
        <v>74</v>
      </c>
      <c r="AV158" s="114" t="s">
        <v>74</v>
      </c>
      <c r="AW158" s="114" t="s">
        <v>117</v>
      </c>
      <c r="AX158" s="114" t="s">
        <v>65</v>
      </c>
      <c r="AY158" s="114" t="s">
        <v>149</v>
      </c>
    </row>
    <row r="159" spans="2:51" s="6" customFormat="1" ht="15.75" customHeight="1">
      <c r="B159" s="112"/>
      <c r="E159" s="114"/>
      <c r="F159" s="184" t="s">
        <v>98</v>
      </c>
      <c r="G159" s="185"/>
      <c r="H159" s="185"/>
      <c r="I159" s="185"/>
      <c r="K159" s="115">
        <v>78.104</v>
      </c>
      <c r="S159" s="112"/>
      <c r="T159" s="116"/>
      <c r="AA159" s="117"/>
      <c r="AT159" s="114" t="s">
        <v>156</v>
      </c>
      <c r="AU159" s="114" t="s">
        <v>74</v>
      </c>
      <c r="AV159" s="114" t="s">
        <v>74</v>
      </c>
      <c r="AW159" s="114" t="s">
        <v>117</v>
      </c>
      <c r="AX159" s="114" t="s">
        <v>65</v>
      </c>
      <c r="AY159" s="114" t="s">
        <v>149</v>
      </c>
    </row>
    <row r="160" spans="2:51" s="6" customFormat="1" ht="15.75" customHeight="1">
      <c r="B160" s="112"/>
      <c r="E160" s="114"/>
      <c r="F160" s="184" t="s">
        <v>103</v>
      </c>
      <c r="G160" s="185"/>
      <c r="H160" s="185"/>
      <c r="I160" s="185"/>
      <c r="K160" s="115">
        <v>39.039</v>
      </c>
      <c r="S160" s="112"/>
      <c r="T160" s="116"/>
      <c r="AA160" s="117"/>
      <c r="AT160" s="114" t="s">
        <v>156</v>
      </c>
      <c r="AU160" s="114" t="s">
        <v>74</v>
      </c>
      <c r="AV160" s="114" t="s">
        <v>74</v>
      </c>
      <c r="AW160" s="114" t="s">
        <v>117</v>
      </c>
      <c r="AX160" s="114" t="s">
        <v>65</v>
      </c>
      <c r="AY160" s="114" t="s">
        <v>149</v>
      </c>
    </row>
    <row r="161" spans="2:51" s="6" customFormat="1" ht="15.75" customHeight="1">
      <c r="B161" s="112"/>
      <c r="E161" s="114"/>
      <c r="F161" s="184" t="s">
        <v>106</v>
      </c>
      <c r="G161" s="185"/>
      <c r="H161" s="185"/>
      <c r="I161" s="185"/>
      <c r="K161" s="115">
        <v>49.804</v>
      </c>
      <c r="S161" s="112"/>
      <c r="T161" s="116"/>
      <c r="AA161" s="117"/>
      <c r="AT161" s="114" t="s">
        <v>156</v>
      </c>
      <c r="AU161" s="114" t="s">
        <v>74</v>
      </c>
      <c r="AV161" s="114" t="s">
        <v>74</v>
      </c>
      <c r="AW161" s="114" t="s">
        <v>117</v>
      </c>
      <c r="AX161" s="114" t="s">
        <v>65</v>
      </c>
      <c r="AY161" s="114" t="s">
        <v>149</v>
      </c>
    </row>
    <row r="162" spans="2:51" s="6" customFormat="1" ht="15.75" customHeight="1">
      <c r="B162" s="112"/>
      <c r="E162" s="114"/>
      <c r="F162" s="184" t="s">
        <v>110</v>
      </c>
      <c r="G162" s="185"/>
      <c r="H162" s="185"/>
      <c r="I162" s="185"/>
      <c r="K162" s="115">
        <v>40.999</v>
      </c>
      <c r="S162" s="112"/>
      <c r="T162" s="116"/>
      <c r="AA162" s="117"/>
      <c r="AT162" s="114" t="s">
        <v>156</v>
      </c>
      <c r="AU162" s="114" t="s">
        <v>74</v>
      </c>
      <c r="AV162" s="114" t="s">
        <v>74</v>
      </c>
      <c r="AW162" s="114" t="s">
        <v>117</v>
      </c>
      <c r="AX162" s="114" t="s">
        <v>65</v>
      </c>
      <c r="AY162" s="114" t="s">
        <v>149</v>
      </c>
    </row>
    <row r="163" spans="2:51" s="6" customFormat="1" ht="15.75" customHeight="1">
      <c r="B163" s="118"/>
      <c r="E163" s="119"/>
      <c r="F163" s="186" t="s">
        <v>157</v>
      </c>
      <c r="G163" s="187"/>
      <c r="H163" s="187"/>
      <c r="I163" s="187"/>
      <c r="K163" s="120">
        <v>226.442</v>
      </c>
      <c r="S163" s="118"/>
      <c r="T163" s="121"/>
      <c r="AA163" s="122"/>
      <c r="AT163" s="119" t="s">
        <v>156</v>
      </c>
      <c r="AU163" s="119" t="s">
        <v>74</v>
      </c>
      <c r="AV163" s="119" t="s">
        <v>77</v>
      </c>
      <c r="AW163" s="119" t="s">
        <v>117</v>
      </c>
      <c r="AX163" s="119" t="s">
        <v>8</v>
      </c>
      <c r="AY163" s="119" t="s">
        <v>149</v>
      </c>
    </row>
    <row r="164" spans="2:63" s="6" customFormat="1" ht="27" customHeight="1">
      <c r="B164" s="20"/>
      <c r="C164" s="102" t="s">
        <v>259</v>
      </c>
      <c r="D164" s="102" t="s">
        <v>150</v>
      </c>
      <c r="E164" s="103" t="s">
        <v>181</v>
      </c>
      <c r="F164" s="180" t="s">
        <v>182</v>
      </c>
      <c r="G164" s="181"/>
      <c r="H164" s="181"/>
      <c r="I164" s="181"/>
      <c r="J164" s="105" t="s">
        <v>153</v>
      </c>
      <c r="K164" s="106">
        <v>20.141</v>
      </c>
      <c r="L164" s="182"/>
      <c r="M164" s="181"/>
      <c r="N164" s="183">
        <f>ROUND($L$164*$K$164,0)</f>
        <v>0</v>
      </c>
      <c r="O164" s="181"/>
      <c r="P164" s="181"/>
      <c r="Q164" s="181"/>
      <c r="R164" s="104"/>
      <c r="S164" s="20"/>
      <c r="T164" s="107"/>
      <c r="U164" s="108" t="s">
        <v>35</v>
      </c>
      <c r="X164" s="109">
        <v>0.0003</v>
      </c>
      <c r="Y164" s="109">
        <f>$X$164*$K$164</f>
        <v>0.006042299999999999</v>
      </c>
      <c r="Z164" s="109">
        <v>0</v>
      </c>
      <c r="AA164" s="110">
        <f>$Z$164*$K$164</f>
        <v>0</v>
      </c>
      <c r="AR164" s="71" t="s">
        <v>80</v>
      </c>
      <c r="AT164" s="71" t="s">
        <v>150</v>
      </c>
      <c r="AU164" s="71" t="s">
        <v>74</v>
      </c>
      <c r="AY164" s="6" t="s">
        <v>149</v>
      </c>
      <c r="BE164" s="111">
        <f>IF($U$164="základní",$N$164,0)</f>
        <v>0</v>
      </c>
      <c r="BF164" s="111">
        <f>IF($U$164="snížená",$N$164,0)</f>
        <v>0</v>
      </c>
      <c r="BG164" s="111">
        <f>IF($U$164="zákl. přenesená",$N$164,0)</f>
        <v>0</v>
      </c>
      <c r="BH164" s="111">
        <f>IF($U$164="sníž. přenesená",$N$164,0)</f>
        <v>0</v>
      </c>
      <c r="BI164" s="111">
        <f>IF($U$164="nulová",$N$164,0)</f>
        <v>0</v>
      </c>
      <c r="BJ164" s="71" t="s">
        <v>8</v>
      </c>
      <c r="BK164" s="111">
        <f>ROUND($L$164*$K$164,0)</f>
        <v>0</v>
      </c>
    </row>
    <row r="165" spans="2:51" s="6" customFormat="1" ht="15.75" customHeight="1">
      <c r="B165" s="112"/>
      <c r="E165" s="113"/>
      <c r="F165" s="184" t="s">
        <v>84</v>
      </c>
      <c r="G165" s="185"/>
      <c r="H165" s="185"/>
      <c r="I165" s="185"/>
      <c r="K165" s="115">
        <v>20.141</v>
      </c>
      <c r="S165" s="112"/>
      <c r="T165" s="116"/>
      <c r="AA165" s="117"/>
      <c r="AT165" s="114" t="s">
        <v>156</v>
      </c>
      <c r="AU165" s="114" t="s">
        <v>74</v>
      </c>
      <c r="AV165" s="114" t="s">
        <v>74</v>
      </c>
      <c r="AW165" s="114" t="s">
        <v>117</v>
      </c>
      <c r="AX165" s="114" t="s">
        <v>8</v>
      </c>
      <c r="AY165" s="114" t="s">
        <v>149</v>
      </c>
    </row>
    <row r="166" spans="2:63" s="6" customFormat="1" ht="27" customHeight="1">
      <c r="B166" s="20"/>
      <c r="C166" s="102" t="s">
        <v>264</v>
      </c>
      <c r="D166" s="102" t="s">
        <v>150</v>
      </c>
      <c r="E166" s="103" t="s">
        <v>763</v>
      </c>
      <c r="F166" s="180" t="s">
        <v>764</v>
      </c>
      <c r="G166" s="181"/>
      <c r="H166" s="181"/>
      <c r="I166" s="181"/>
      <c r="J166" s="105" t="s">
        <v>241</v>
      </c>
      <c r="K166" s="106">
        <v>8.83</v>
      </c>
      <c r="L166" s="182"/>
      <c r="M166" s="181"/>
      <c r="N166" s="183">
        <f>ROUND($L$166*$K$166,0)</f>
        <v>0</v>
      </c>
      <c r="O166" s="181"/>
      <c r="P166" s="181"/>
      <c r="Q166" s="181"/>
      <c r="R166" s="104" t="s">
        <v>154</v>
      </c>
      <c r="S166" s="20"/>
      <c r="T166" s="107"/>
      <c r="U166" s="108" t="s">
        <v>35</v>
      </c>
      <c r="X166" s="109">
        <v>0.00075</v>
      </c>
      <c r="Y166" s="109">
        <f>$X$166*$K$166</f>
        <v>0.0066225</v>
      </c>
      <c r="Z166" s="109">
        <v>0</v>
      </c>
      <c r="AA166" s="110">
        <f>$Z$166*$K$166</f>
        <v>0</v>
      </c>
      <c r="AR166" s="71" t="s">
        <v>80</v>
      </c>
      <c r="AT166" s="71" t="s">
        <v>150</v>
      </c>
      <c r="AU166" s="71" t="s">
        <v>74</v>
      </c>
      <c r="AY166" s="6" t="s">
        <v>149</v>
      </c>
      <c r="BE166" s="111">
        <f>IF($U$166="základní",$N$166,0)</f>
        <v>0</v>
      </c>
      <c r="BF166" s="111">
        <f>IF($U$166="snížená",$N$166,0)</f>
        <v>0</v>
      </c>
      <c r="BG166" s="111">
        <f>IF($U$166="zákl. přenesená",$N$166,0)</f>
        <v>0</v>
      </c>
      <c r="BH166" s="111">
        <f>IF($U$166="sníž. přenesená",$N$166,0)</f>
        <v>0</v>
      </c>
      <c r="BI166" s="111">
        <f>IF($U$166="nulová",$N$166,0)</f>
        <v>0</v>
      </c>
      <c r="BJ166" s="71" t="s">
        <v>8</v>
      </c>
      <c r="BK166" s="111">
        <f>ROUND($L$166*$K$166,0)</f>
        <v>0</v>
      </c>
    </row>
    <row r="167" spans="2:51" s="6" customFormat="1" ht="15.75" customHeight="1">
      <c r="B167" s="112"/>
      <c r="E167" s="113"/>
      <c r="F167" s="184" t="s">
        <v>765</v>
      </c>
      <c r="G167" s="185"/>
      <c r="H167" s="185"/>
      <c r="I167" s="185"/>
      <c r="K167" s="115">
        <v>2</v>
      </c>
      <c r="S167" s="112"/>
      <c r="T167" s="116"/>
      <c r="AA167" s="117"/>
      <c r="AT167" s="114" t="s">
        <v>156</v>
      </c>
      <c r="AU167" s="114" t="s">
        <v>74</v>
      </c>
      <c r="AV167" s="114" t="s">
        <v>74</v>
      </c>
      <c r="AW167" s="114" t="s">
        <v>117</v>
      </c>
      <c r="AX167" s="114" t="s">
        <v>65</v>
      </c>
      <c r="AY167" s="114" t="s">
        <v>149</v>
      </c>
    </row>
    <row r="168" spans="2:51" s="6" customFormat="1" ht="15.75" customHeight="1">
      <c r="B168" s="112"/>
      <c r="E168" s="114"/>
      <c r="F168" s="184" t="s">
        <v>766</v>
      </c>
      <c r="G168" s="185"/>
      <c r="H168" s="185"/>
      <c r="I168" s="185"/>
      <c r="K168" s="115">
        <v>6.83</v>
      </c>
      <c r="S168" s="112"/>
      <c r="T168" s="116"/>
      <c r="AA168" s="117"/>
      <c r="AT168" s="114" t="s">
        <v>156</v>
      </c>
      <c r="AU168" s="114" t="s">
        <v>74</v>
      </c>
      <c r="AV168" s="114" t="s">
        <v>74</v>
      </c>
      <c r="AW168" s="114" t="s">
        <v>117</v>
      </c>
      <c r="AX168" s="114" t="s">
        <v>65</v>
      </c>
      <c r="AY168" s="114" t="s">
        <v>149</v>
      </c>
    </row>
    <row r="169" spans="2:51" s="6" customFormat="1" ht="15.75" customHeight="1">
      <c r="B169" s="118"/>
      <c r="E169" s="119"/>
      <c r="F169" s="186" t="s">
        <v>157</v>
      </c>
      <c r="G169" s="187"/>
      <c r="H169" s="187"/>
      <c r="I169" s="187"/>
      <c r="K169" s="120">
        <v>8.83</v>
      </c>
      <c r="S169" s="118"/>
      <c r="T169" s="121"/>
      <c r="AA169" s="122"/>
      <c r="AT169" s="119" t="s">
        <v>156</v>
      </c>
      <c r="AU169" s="119" t="s">
        <v>74</v>
      </c>
      <c r="AV169" s="119" t="s">
        <v>77</v>
      </c>
      <c r="AW169" s="119" t="s">
        <v>117</v>
      </c>
      <c r="AX169" s="119" t="s">
        <v>8</v>
      </c>
      <c r="AY169" s="119" t="s">
        <v>149</v>
      </c>
    </row>
    <row r="170" spans="2:63" s="6" customFormat="1" ht="27" customHeight="1">
      <c r="B170" s="20"/>
      <c r="C170" s="131" t="s">
        <v>268</v>
      </c>
      <c r="D170" s="131" t="s">
        <v>296</v>
      </c>
      <c r="E170" s="129" t="s">
        <v>498</v>
      </c>
      <c r="F170" s="190" t="s">
        <v>767</v>
      </c>
      <c r="G170" s="191"/>
      <c r="H170" s="191"/>
      <c r="I170" s="191"/>
      <c r="J170" s="128" t="s">
        <v>241</v>
      </c>
      <c r="K170" s="130">
        <v>10</v>
      </c>
      <c r="L170" s="192"/>
      <c r="M170" s="191"/>
      <c r="N170" s="193">
        <f>ROUND($L$170*$K$170,0)</f>
        <v>0</v>
      </c>
      <c r="O170" s="181"/>
      <c r="P170" s="181"/>
      <c r="Q170" s="181"/>
      <c r="R170" s="104"/>
      <c r="S170" s="20"/>
      <c r="T170" s="107"/>
      <c r="U170" s="108" t="s">
        <v>35</v>
      </c>
      <c r="X170" s="109">
        <v>0.0001</v>
      </c>
      <c r="Y170" s="109">
        <f>$X$170*$K$170</f>
        <v>0.001</v>
      </c>
      <c r="Z170" s="109">
        <v>0</v>
      </c>
      <c r="AA170" s="110">
        <f>$Z$170*$K$170</f>
        <v>0</v>
      </c>
      <c r="AR170" s="71" t="s">
        <v>177</v>
      </c>
      <c r="AT170" s="71" t="s">
        <v>296</v>
      </c>
      <c r="AU170" s="71" t="s">
        <v>74</v>
      </c>
      <c r="AY170" s="6" t="s">
        <v>149</v>
      </c>
      <c r="BE170" s="111">
        <f>IF($U$170="základní",$N$170,0)</f>
        <v>0</v>
      </c>
      <c r="BF170" s="111">
        <f>IF($U$170="snížená",$N$170,0)</f>
        <v>0</v>
      </c>
      <c r="BG170" s="111">
        <f>IF($U$170="zákl. přenesená",$N$170,0)</f>
        <v>0</v>
      </c>
      <c r="BH170" s="111">
        <f>IF($U$170="sníž. přenesená",$N$170,0)</f>
        <v>0</v>
      </c>
      <c r="BI170" s="111">
        <f>IF($U$170="nulová",$N$170,0)</f>
        <v>0</v>
      </c>
      <c r="BJ170" s="71" t="s">
        <v>8</v>
      </c>
      <c r="BK170" s="111">
        <f>ROUND($L$170*$K$170,0)</f>
        <v>0</v>
      </c>
    </row>
    <row r="171" spans="2:51" s="6" customFormat="1" ht="15.75" customHeight="1">
      <c r="B171" s="112"/>
      <c r="E171" s="113"/>
      <c r="F171" s="184" t="s">
        <v>765</v>
      </c>
      <c r="G171" s="185"/>
      <c r="H171" s="185"/>
      <c r="I171" s="185"/>
      <c r="K171" s="115">
        <v>2</v>
      </c>
      <c r="S171" s="112"/>
      <c r="T171" s="116"/>
      <c r="AA171" s="117"/>
      <c r="AT171" s="114" t="s">
        <v>156</v>
      </c>
      <c r="AU171" s="114" t="s">
        <v>74</v>
      </c>
      <c r="AV171" s="114" t="s">
        <v>74</v>
      </c>
      <c r="AW171" s="114" t="s">
        <v>117</v>
      </c>
      <c r="AX171" s="114" t="s">
        <v>65</v>
      </c>
      <c r="AY171" s="114" t="s">
        <v>149</v>
      </c>
    </row>
    <row r="172" spans="2:51" s="6" customFormat="1" ht="15.75" customHeight="1">
      <c r="B172" s="112"/>
      <c r="E172" s="114"/>
      <c r="F172" s="184" t="s">
        <v>766</v>
      </c>
      <c r="G172" s="185"/>
      <c r="H172" s="185"/>
      <c r="I172" s="185"/>
      <c r="K172" s="115">
        <v>6.83</v>
      </c>
      <c r="S172" s="112"/>
      <c r="T172" s="116"/>
      <c r="AA172" s="117"/>
      <c r="AT172" s="114" t="s">
        <v>156</v>
      </c>
      <c r="AU172" s="114" t="s">
        <v>74</v>
      </c>
      <c r="AV172" s="114" t="s">
        <v>74</v>
      </c>
      <c r="AW172" s="114" t="s">
        <v>117</v>
      </c>
      <c r="AX172" s="114" t="s">
        <v>65</v>
      </c>
      <c r="AY172" s="114" t="s">
        <v>149</v>
      </c>
    </row>
    <row r="173" spans="2:51" s="6" customFormat="1" ht="15.75" customHeight="1">
      <c r="B173" s="112"/>
      <c r="E173" s="114"/>
      <c r="F173" s="184" t="s">
        <v>768</v>
      </c>
      <c r="G173" s="185"/>
      <c r="H173" s="185"/>
      <c r="I173" s="185"/>
      <c r="K173" s="115">
        <v>1.17</v>
      </c>
      <c r="S173" s="112"/>
      <c r="T173" s="116"/>
      <c r="AA173" s="117"/>
      <c r="AT173" s="114" t="s">
        <v>156</v>
      </c>
      <c r="AU173" s="114" t="s">
        <v>74</v>
      </c>
      <c r="AV173" s="114" t="s">
        <v>74</v>
      </c>
      <c r="AW173" s="114" t="s">
        <v>117</v>
      </c>
      <c r="AX173" s="114" t="s">
        <v>65</v>
      </c>
      <c r="AY173" s="114" t="s">
        <v>149</v>
      </c>
    </row>
    <row r="174" spans="2:51" s="6" customFormat="1" ht="15.75" customHeight="1">
      <c r="B174" s="118"/>
      <c r="E174" s="119"/>
      <c r="F174" s="186" t="s">
        <v>157</v>
      </c>
      <c r="G174" s="187"/>
      <c r="H174" s="187"/>
      <c r="I174" s="187"/>
      <c r="K174" s="120">
        <v>10</v>
      </c>
      <c r="S174" s="118"/>
      <c r="T174" s="121"/>
      <c r="AA174" s="122"/>
      <c r="AT174" s="119" t="s">
        <v>156</v>
      </c>
      <c r="AU174" s="119" t="s">
        <v>74</v>
      </c>
      <c r="AV174" s="119" t="s">
        <v>77</v>
      </c>
      <c r="AW174" s="119" t="s">
        <v>117</v>
      </c>
      <c r="AX174" s="119" t="s">
        <v>8</v>
      </c>
      <c r="AY174" s="119" t="s">
        <v>149</v>
      </c>
    </row>
    <row r="175" spans="2:63" s="6" customFormat="1" ht="27" customHeight="1">
      <c r="B175" s="20"/>
      <c r="C175" s="102" t="s">
        <v>271</v>
      </c>
      <c r="D175" s="102" t="s">
        <v>150</v>
      </c>
      <c r="E175" s="103" t="s">
        <v>183</v>
      </c>
      <c r="F175" s="180" t="s">
        <v>184</v>
      </c>
      <c r="G175" s="181"/>
      <c r="H175" s="181"/>
      <c r="I175" s="181"/>
      <c r="J175" s="105" t="s">
        <v>153</v>
      </c>
      <c r="K175" s="106">
        <v>18.496</v>
      </c>
      <c r="L175" s="182"/>
      <c r="M175" s="181"/>
      <c r="N175" s="183">
        <f>ROUND($L$175*$K$175,0)</f>
        <v>0</v>
      </c>
      <c r="O175" s="181"/>
      <c r="P175" s="181"/>
      <c r="Q175" s="181"/>
      <c r="R175" s="104"/>
      <c r="S175" s="20"/>
      <c r="T175" s="107"/>
      <c r="U175" s="108" t="s">
        <v>35</v>
      </c>
      <c r="X175" s="109">
        <v>0.0425</v>
      </c>
      <c r="Y175" s="109">
        <f>$X$175*$K$175</f>
        <v>0.78608</v>
      </c>
      <c r="Z175" s="109">
        <v>0</v>
      </c>
      <c r="AA175" s="110">
        <f>$Z$175*$K$175</f>
        <v>0</v>
      </c>
      <c r="AR175" s="71" t="s">
        <v>80</v>
      </c>
      <c r="AT175" s="71" t="s">
        <v>150</v>
      </c>
      <c r="AU175" s="71" t="s">
        <v>74</v>
      </c>
      <c r="AY175" s="6" t="s">
        <v>149</v>
      </c>
      <c r="BE175" s="111">
        <f>IF($U$175="základní",$N$175,0)</f>
        <v>0</v>
      </c>
      <c r="BF175" s="111">
        <f>IF($U$175="snížená",$N$175,0)</f>
        <v>0</v>
      </c>
      <c r="BG175" s="111">
        <f>IF($U$175="zákl. přenesená",$N$175,0)</f>
        <v>0</v>
      </c>
      <c r="BH175" s="111">
        <f>IF($U$175="sníž. přenesená",$N$175,0)</f>
        <v>0</v>
      </c>
      <c r="BI175" s="111">
        <f>IF($U$175="nulová",$N$175,0)</f>
        <v>0</v>
      </c>
      <c r="BJ175" s="71" t="s">
        <v>8</v>
      </c>
      <c r="BK175" s="111">
        <f>ROUND($L$175*$K$175,0)</f>
        <v>0</v>
      </c>
    </row>
    <row r="176" spans="2:51" s="6" customFormat="1" ht="15.75" customHeight="1">
      <c r="B176" s="112"/>
      <c r="E176" s="113"/>
      <c r="F176" s="184" t="s">
        <v>95</v>
      </c>
      <c r="G176" s="185"/>
      <c r="H176" s="185"/>
      <c r="I176" s="185"/>
      <c r="K176" s="115">
        <v>18.496</v>
      </c>
      <c r="S176" s="112"/>
      <c r="T176" s="116"/>
      <c r="AA176" s="117"/>
      <c r="AT176" s="114" t="s">
        <v>156</v>
      </c>
      <c r="AU176" s="114" t="s">
        <v>74</v>
      </c>
      <c r="AV176" s="114" t="s">
        <v>74</v>
      </c>
      <c r="AW176" s="114" t="s">
        <v>117</v>
      </c>
      <c r="AX176" s="114" t="s">
        <v>8</v>
      </c>
      <c r="AY176" s="114" t="s">
        <v>149</v>
      </c>
    </row>
    <row r="177" spans="2:63" s="6" customFormat="1" ht="27" customHeight="1">
      <c r="B177" s="20"/>
      <c r="C177" s="102" t="s">
        <v>275</v>
      </c>
      <c r="D177" s="102" t="s">
        <v>150</v>
      </c>
      <c r="E177" s="103" t="s">
        <v>186</v>
      </c>
      <c r="F177" s="180" t="s">
        <v>187</v>
      </c>
      <c r="G177" s="181"/>
      <c r="H177" s="181"/>
      <c r="I177" s="181"/>
      <c r="J177" s="105" t="s">
        <v>153</v>
      </c>
      <c r="K177" s="106">
        <v>20.127</v>
      </c>
      <c r="L177" s="182"/>
      <c r="M177" s="181"/>
      <c r="N177" s="183">
        <f>ROUND($L$177*$K$177,0)</f>
        <v>0</v>
      </c>
      <c r="O177" s="181"/>
      <c r="P177" s="181"/>
      <c r="Q177" s="181"/>
      <c r="R177" s="104" t="s">
        <v>154</v>
      </c>
      <c r="S177" s="20"/>
      <c r="T177" s="107"/>
      <c r="U177" s="108" t="s">
        <v>35</v>
      </c>
      <c r="X177" s="109">
        <v>0.00012648</v>
      </c>
      <c r="Y177" s="109">
        <f>$X$177*$K$177</f>
        <v>0.00254566296</v>
      </c>
      <c r="Z177" s="109">
        <v>0</v>
      </c>
      <c r="AA177" s="110">
        <f>$Z$177*$K$177</f>
        <v>0</v>
      </c>
      <c r="AR177" s="71" t="s">
        <v>80</v>
      </c>
      <c r="AT177" s="71" t="s">
        <v>150</v>
      </c>
      <c r="AU177" s="71" t="s">
        <v>74</v>
      </c>
      <c r="AY177" s="6" t="s">
        <v>149</v>
      </c>
      <c r="BE177" s="111">
        <f>IF($U$177="základní",$N$177,0)</f>
        <v>0</v>
      </c>
      <c r="BF177" s="111">
        <f>IF($U$177="snížená",$N$177,0)</f>
        <v>0</v>
      </c>
      <c r="BG177" s="111">
        <f>IF($U$177="zákl. přenesená",$N$177,0)</f>
        <v>0</v>
      </c>
      <c r="BH177" s="111">
        <f>IF($U$177="sníž. přenesená",$N$177,0)</f>
        <v>0</v>
      </c>
      <c r="BI177" s="111">
        <f>IF($U$177="nulová",$N$177,0)</f>
        <v>0</v>
      </c>
      <c r="BJ177" s="71" t="s">
        <v>8</v>
      </c>
      <c r="BK177" s="111">
        <f>ROUND($L$177*$K$177,0)</f>
        <v>0</v>
      </c>
    </row>
    <row r="178" spans="2:51" s="6" customFormat="1" ht="15.75" customHeight="1">
      <c r="B178" s="112"/>
      <c r="E178" s="113"/>
      <c r="F178" s="184" t="s">
        <v>735</v>
      </c>
      <c r="G178" s="185"/>
      <c r="H178" s="185"/>
      <c r="I178" s="185"/>
      <c r="K178" s="115">
        <v>2.761</v>
      </c>
      <c r="S178" s="112"/>
      <c r="T178" s="116"/>
      <c r="AA178" s="117"/>
      <c r="AT178" s="114" t="s">
        <v>156</v>
      </c>
      <c r="AU178" s="114" t="s">
        <v>74</v>
      </c>
      <c r="AV178" s="114" t="s">
        <v>74</v>
      </c>
      <c r="AW178" s="114" t="s">
        <v>117</v>
      </c>
      <c r="AX178" s="114" t="s">
        <v>65</v>
      </c>
      <c r="AY178" s="114" t="s">
        <v>149</v>
      </c>
    </row>
    <row r="179" spans="2:51" s="6" customFormat="1" ht="15.75" customHeight="1">
      <c r="B179" s="112"/>
      <c r="E179" s="114"/>
      <c r="F179" s="184" t="s">
        <v>769</v>
      </c>
      <c r="G179" s="185"/>
      <c r="H179" s="185"/>
      <c r="I179" s="185"/>
      <c r="K179" s="115">
        <v>9.68</v>
      </c>
      <c r="S179" s="112"/>
      <c r="T179" s="116"/>
      <c r="AA179" s="117"/>
      <c r="AT179" s="114" t="s">
        <v>156</v>
      </c>
      <c r="AU179" s="114" t="s">
        <v>74</v>
      </c>
      <c r="AV179" s="114" t="s">
        <v>74</v>
      </c>
      <c r="AW179" s="114" t="s">
        <v>117</v>
      </c>
      <c r="AX179" s="114" t="s">
        <v>65</v>
      </c>
      <c r="AY179" s="114" t="s">
        <v>149</v>
      </c>
    </row>
    <row r="180" spans="2:51" s="6" customFormat="1" ht="15.75" customHeight="1">
      <c r="B180" s="112"/>
      <c r="E180" s="114"/>
      <c r="F180" s="184" t="s">
        <v>737</v>
      </c>
      <c r="G180" s="185"/>
      <c r="H180" s="185"/>
      <c r="I180" s="185"/>
      <c r="K180" s="115">
        <v>1.54</v>
      </c>
      <c r="S180" s="112"/>
      <c r="T180" s="116"/>
      <c r="AA180" s="117"/>
      <c r="AT180" s="114" t="s">
        <v>156</v>
      </c>
      <c r="AU180" s="114" t="s">
        <v>74</v>
      </c>
      <c r="AV180" s="114" t="s">
        <v>74</v>
      </c>
      <c r="AW180" s="114" t="s">
        <v>117</v>
      </c>
      <c r="AX180" s="114" t="s">
        <v>65</v>
      </c>
      <c r="AY180" s="114" t="s">
        <v>149</v>
      </c>
    </row>
    <row r="181" spans="2:51" s="6" customFormat="1" ht="15.75" customHeight="1">
      <c r="B181" s="112"/>
      <c r="E181" s="114"/>
      <c r="F181" s="184" t="s">
        <v>770</v>
      </c>
      <c r="G181" s="185"/>
      <c r="H181" s="185"/>
      <c r="I181" s="185"/>
      <c r="K181" s="115">
        <v>1.018</v>
      </c>
      <c r="S181" s="112"/>
      <c r="T181" s="116"/>
      <c r="AA181" s="117"/>
      <c r="AT181" s="114" t="s">
        <v>156</v>
      </c>
      <c r="AU181" s="114" t="s">
        <v>74</v>
      </c>
      <c r="AV181" s="114" t="s">
        <v>74</v>
      </c>
      <c r="AW181" s="114" t="s">
        <v>117</v>
      </c>
      <c r="AX181" s="114" t="s">
        <v>65</v>
      </c>
      <c r="AY181" s="114" t="s">
        <v>149</v>
      </c>
    </row>
    <row r="182" spans="2:51" s="6" customFormat="1" ht="15.75" customHeight="1">
      <c r="B182" s="112"/>
      <c r="E182" s="114"/>
      <c r="F182" s="184" t="s">
        <v>771</v>
      </c>
      <c r="G182" s="185"/>
      <c r="H182" s="185"/>
      <c r="I182" s="185"/>
      <c r="K182" s="115">
        <v>3.096</v>
      </c>
      <c r="S182" s="112"/>
      <c r="T182" s="116"/>
      <c r="AA182" s="117"/>
      <c r="AT182" s="114" t="s">
        <v>156</v>
      </c>
      <c r="AU182" s="114" t="s">
        <v>74</v>
      </c>
      <c r="AV182" s="114" t="s">
        <v>74</v>
      </c>
      <c r="AW182" s="114" t="s">
        <v>117</v>
      </c>
      <c r="AX182" s="114" t="s">
        <v>65</v>
      </c>
      <c r="AY182" s="114" t="s">
        <v>149</v>
      </c>
    </row>
    <row r="183" spans="2:51" s="6" customFormat="1" ht="15.75" customHeight="1">
      <c r="B183" s="112"/>
      <c r="E183" s="114"/>
      <c r="F183" s="184" t="s">
        <v>772</v>
      </c>
      <c r="G183" s="185"/>
      <c r="H183" s="185"/>
      <c r="I183" s="185"/>
      <c r="K183" s="115">
        <v>1.856</v>
      </c>
      <c r="S183" s="112"/>
      <c r="T183" s="116"/>
      <c r="AA183" s="117"/>
      <c r="AT183" s="114" t="s">
        <v>156</v>
      </c>
      <c r="AU183" s="114" t="s">
        <v>74</v>
      </c>
      <c r="AV183" s="114" t="s">
        <v>74</v>
      </c>
      <c r="AW183" s="114" t="s">
        <v>117</v>
      </c>
      <c r="AX183" s="114" t="s">
        <v>65</v>
      </c>
      <c r="AY183" s="114" t="s">
        <v>149</v>
      </c>
    </row>
    <row r="184" spans="2:51" s="6" customFormat="1" ht="15.75" customHeight="1">
      <c r="B184" s="112"/>
      <c r="E184" s="114"/>
      <c r="F184" s="184" t="s">
        <v>773</v>
      </c>
      <c r="G184" s="185"/>
      <c r="H184" s="185"/>
      <c r="I184" s="185"/>
      <c r="K184" s="115">
        <v>0.176</v>
      </c>
      <c r="S184" s="112"/>
      <c r="T184" s="116"/>
      <c r="AA184" s="117"/>
      <c r="AT184" s="114" t="s">
        <v>156</v>
      </c>
      <c r="AU184" s="114" t="s">
        <v>74</v>
      </c>
      <c r="AV184" s="114" t="s">
        <v>74</v>
      </c>
      <c r="AW184" s="114" t="s">
        <v>117</v>
      </c>
      <c r="AX184" s="114" t="s">
        <v>65</v>
      </c>
      <c r="AY184" s="114" t="s">
        <v>149</v>
      </c>
    </row>
    <row r="185" spans="2:51" s="6" customFormat="1" ht="15.75" customHeight="1">
      <c r="B185" s="118"/>
      <c r="E185" s="119"/>
      <c r="F185" s="186" t="s">
        <v>157</v>
      </c>
      <c r="G185" s="187"/>
      <c r="H185" s="187"/>
      <c r="I185" s="187"/>
      <c r="K185" s="120">
        <v>20.127</v>
      </c>
      <c r="S185" s="118"/>
      <c r="T185" s="121"/>
      <c r="AA185" s="122"/>
      <c r="AT185" s="119" t="s">
        <v>156</v>
      </c>
      <c r="AU185" s="119" t="s">
        <v>74</v>
      </c>
      <c r="AV185" s="119" t="s">
        <v>77</v>
      </c>
      <c r="AW185" s="119" t="s">
        <v>117</v>
      </c>
      <c r="AX185" s="119" t="s">
        <v>8</v>
      </c>
      <c r="AY185" s="119" t="s">
        <v>149</v>
      </c>
    </row>
    <row r="186" spans="2:63" s="6" customFormat="1" ht="15.75" customHeight="1">
      <c r="B186" s="20"/>
      <c r="C186" s="102" t="s">
        <v>278</v>
      </c>
      <c r="D186" s="102" t="s">
        <v>150</v>
      </c>
      <c r="E186" s="103" t="s">
        <v>191</v>
      </c>
      <c r="F186" s="180" t="s">
        <v>192</v>
      </c>
      <c r="G186" s="181"/>
      <c r="H186" s="181"/>
      <c r="I186" s="181"/>
      <c r="J186" s="105" t="s">
        <v>153</v>
      </c>
      <c r="K186" s="106">
        <v>226.442</v>
      </c>
      <c r="L186" s="182"/>
      <c r="M186" s="181"/>
      <c r="N186" s="183">
        <f>ROUND($L$186*$K$186,0)</f>
        <v>0</v>
      </c>
      <c r="O186" s="181"/>
      <c r="P186" s="181"/>
      <c r="Q186" s="181"/>
      <c r="R186" s="104" t="s">
        <v>154</v>
      </c>
      <c r="S186" s="20"/>
      <c r="T186" s="107"/>
      <c r="U186" s="108" t="s">
        <v>35</v>
      </c>
      <c r="X186" s="109">
        <v>0</v>
      </c>
      <c r="Y186" s="109">
        <f>$X$186*$K$186</f>
        <v>0</v>
      </c>
      <c r="Z186" s="109">
        <v>0.024</v>
      </c>
      <c r="AA186" s="110">
        <f>$Z$186*$K$186</f>
        <v>5.434608</v>
      </c>
      <c r="AR186" s="71" t="s">
        <v>80</v>
      </c>
      <c r="AT186" s="71" t="s">
        <v>150</v>
      </c>
      <c r="AU186" s="71" t="s">
        <v>74</v>
      </c>
      <c r="AY186" s="6" t="s">
        <v>149</v>
      </c>
      <c r="BE186" s="111">
        <f>IF($U$186="základní",$N$186,0)</f>
        <v>0</v>
      </c>
      <c r="BF186" s="111">
        <f>IF($U$186="snížená",$N$186,0)</f>
        <v>0</v>
      </c>
      <c r="BG186" s="111">
        <f>IF($U$186="zákl. přenesená",$N$186,0)</f>
        <v>0</v>
      </c>
      <c r="BH186" s="111">
        <f>IF($U$186="sníž. přenesená",$N$186,0)</f>
        <v>0</v>
      </c>
      <c r="BI186" s="111">
        <f>IF($U$186="nulová",$N$186,0)</f>
        <v>0</v>
      </c>
      <c r="BJ186" s="71" t="s">
        <v>8</v>
      </c>
      <c r="BK186" s="111">
        <f>ROUND($L$186*$K$186,0)</f>
        <v>0</v>
      </c>
    </row>
    <row r="187" spans="2:51" s="6" customFormat="1" ht="15.75" customHeight="1">
      <c r="B187" s="112"/>
      <c r="E187" s="113"/>
      <c r="F187" s="184" t="s">
        <v>774</v>
      </c>
      <c r="G187" s="185"/>
      <c r="H187" s="185"/>
      <c r="I187" s="185"/>
      <c r="K187" s="115">
        <v>19.431</v>
      </c>
      <c r="S187" s="112"/>
      <c r="T187" s="116"/>
      <c r="AA187" s="117"/>
      <c r="AT187" s="114" t="s">
        <v>156</v>
      </c>
      <c r="AU187" s="114" t="s">
        <v>74</v>
      </c>
      <c r="AV187" s="114" t="s">
        <v>74</v>
      </c>
      <c r="AW187" s="114" t="s">
        <v>117</v>
      </c>
      <c r="AX187" s="114" t="s">
        <v>65</v>
      </c>
      <c r="AY187" s="114" t="s">
        <v>149</v>
      </c>
    </row>
    <row r="188" spans="2:51" s="6" customFormat="1" ht="15.75" customHeight="1">
      <c r="B188" s="112"/>
      <c r="E188" s="114"/>
      <c r="F188" s="184" t="s">
        <v>775</v>
      </c>
      <c r="G188" s="185"/>
      <c r="H188" s="185"/>
      <c r="I188" s="185"/>
      <c r="K188" s="115">
        <v>-0.935</v>
      </c>
      <c r="S188" s="112"/>
      <c r="T188" s="116"/>
      <c r="AA188" s="117"/>
      <c r="AT188" s="114" t="s">
        <v>156</v>
      </c>
      <c r="AU188" s="114" t="s">
        <v>74</v>
      </c>
      <c r="AV188" s="114" t="s">
        <v>74</v>
      </c>
      <c r="AW188" s="114" t="s">
        <v>117</v>
      </c>
      <c r="AX188" s="114" t="s">
        <v>65</v>
      </c>
      <c r="AY188" s="114" t="s">
        <v>149</v>
      </c>
    </row>
    <row r="189" spans="2:51" s="6" customFormat="1" ht="15.75" customHeight="1">
      <c r="B189" s="118"/>
      <c r="E189" s="119" t="s">
        <v>95</v>
      </c>
      <c r="F189" s="186" t="s">
        <v>195</v>
      </c>
      <c r="G189" s="187"/>
      <c r="H189" s="187"/>
      <c r="I189" s="187"/>
      <c r="K189" s="120">
        <v>18.496</v>
      </c>
      <c r="S189" s="118"/>
      <c r="T189" s="121"/>
      <c r="AA189" s="122"/>
      <c r="AT189" s="119" t="s">
        <v>156</v>
      </c>
      <c r="AU189" s="119" t="s">
        <v>74</v>
      </c>
      <c r="AV189" s="119" t="s">
        <v>77</v>
      </c>
      <c r="AW189" s="119" t="s">
        <v>117</v>
      </c>
      <c r="AX189" s="119" t="s">
        <v>65</v>
      </c>
      <c r="AY189" s="119" t="s">
        <v>149</v>
      </c>
    </row>
    <row r="190" spans="2:51" s="6" customFormat="1" ht="15.75" customHeight="1">
      <c r="B190" s="112"/>
      <c r="E190" s="114"/>
      <c r="F190" s="184" t="s">
        <v>776</v>
      </c>
      <c r="G190" s="185"/>
      <c r="H190" s="185"/>
      <c r="I190" s="185"/>
      <c r="K190" s="115">
        <v>63.322</v>
      </c>
      <c r="S190" s="112"/>
      <c r="T190" s="116"/>
      <c r="AA190" s="117"/>
      <c r="AT190" s="114" t="s">
        <v>156</v>
      </c>
      <c r="AU190" s="114" t="s">
        <v>74</v>
      </c>
      <c r="AV190" s="114" t="s">
        <v>74</v>
      </c>
      <c r="AW190" s="114" t="s">
        <v>117</v>
      </c>
      <c r="AX190" s="114" t="s">
        <v>65</v>
      </c>
      <c r="AY190" s="114" t="s">
        <v>149</v>
      </c>
    </row>
    <row r="191" spans="2:51" s="6" customFormat="1" ht="15.75" customHeight="1">
      <c r="B191" s="112"/>
      <c r="E191" s="114"/>
      <c r="F191" s="184" t="s">
        <v>777</v>
      </c>
      <c r="G191" s="185"/>
      <c r="H191" s="185"/>
      <c r="I191" s="185"/>
      <c r="K191" s="115">
        <v>8.122</v>
      </c>
      <c r="S191" s="112"/>
      <c r="T191" s="116"/>
      <c r="AA191" s="117"/>
      <c r="AT191" s="114" t="s">
        <v>156</v>
      </c>
      <c r="AU191" s="114" t="s">
        <v>74</v>
      </c>
      <c r="AV191" s="114" t="s">
        <v>74</v>
      </c>
      <c r="AW191" s="114" t="s">
        <v>117</v>
      </c>
      <c r="AX191" s="114" t="s">
        <v>65</v>
      </c>
      <c r="AY191" s="114" t="s">
        <v>149</v>
      </c>
    </row>
    <row r="192" spans="2:51" s="6" customFormat="1" ht="27" customHeight="1">
      <c r="B192" s="112"/>
      <c r="E192" s="114"/>
      <c r="F192" s="184" t="s">
        <v>778</v>
      </c>
      <c r="G192" s="185"/>
      <c r="H192" s="185"/>
      <c r="I192" s="185"/>
      <c r="K192" s="115">
        <v>14.976</v>
      </c>
      <c r="S192" s="112"/>
      <c r="T192" s="116"/>
      <c r="AA192" s="117"/>
      <c r="AT192" s="114" t="s">
        <v>156</v>
      </c>
      <c r="AU192" s="114" t="s">
        <v>74</v>
      </c>
      <c r="AV192" s="114" t="s">
        <v>74</v>
      </c>
      <c r="AW192" s="114" t="s">
        <v>117</v>
      </c>
      <c r="AX192" s="114" t="s">
        <v>65</v>
      </c>
      <c r="AY192" s="114" t="s">
        <v>149</v>
      </c>
    </row>
    <row r="193" spans="2:51" s="6" customFormat="1" ht="15.75" customHeight="1">
      <c r="B193" s="112"/>
      <c r="E193" s="114"/>
      <c r="F193" s="184" t="s">
        <v>779</v>
      </c>
      <c r="G193" s="185"/>
      <c r="H193" s="185"/>
      <c r="I193" s="185"/>
      <c r="K193" s="115">
        <v>-1.056</v>
      </c>
      <c r="S193" s="112"/>
      <c r="T193" s="116"/>
      <c r="AA193" s="117"/>
      <c r="AT193" s="114" t="s">
        <v>156</v>
      </c>
      <c r="AU193" s="114" t="s">
        <v>74</v>
      </c>
      <c r="AV193" s="114" t="s">
        <v>74</v>
      </c>
      <c r="AW193" s="114" t="s">
        <v>117</v>
      </c>
      <c r="AX193" s="114" t="s">
        <v>65</v>
      </c>
      <c r="AY193" s="114" t="s">
        <v>149</v>
      </c>
    </row>
    <row r="194" spans="2:51" s="6" customFormat="1" ht="15.75" customHeight="1">
      <c r="B194" s="112"/>
      <c r="E194" s="114"/>
      <c r="F194" s="184" t="s">
        <v>198</v>
      </c>
      <c r="G194" s="185"/>
      <c r="H194" s="185"/>
      <c r="I194" s="185"/>
      <c r="K194" s="115">
        <v>-7.26</v>
      </c>
      <c r="S194" s="112"/>
      <c r="T194" s="116"/>
      <c r="AA194" s="117"/>
      <c r="AT194" s="114" t="s">
        <v>156</v>
      </c>
      <c r="AU194" s="114" t="s">
        <v>74</v>
      </c>
      <c r="AV194" s="114" t="s">
        <v>74</v>
      </c>
      <c r="AW194" s="114" t="s">
        <v>117</v>
      </c>
      <c r="AX194" s="114" t="s">
        <v>65</v>
      </c>
      <c r="AY194" s="114" t="s">
        <v>149</v>
      </c>
    </row>
    <row r="195" spans="2:51" s="6" customFormat="1" ht="15.75" customHeight="1">
      <c r="B195" s="118"/>
      <c r="E195" s="119" t="s">
        <v>98</v>
      </c>
      <c r="F195" s="186" t="s">
        <v>199</v>
      </c>
      <c r="G195" s="187"/>
      <c r="H195" s="187"/>
      <c r="I195" s="187"/>
      <c r="K195" s="120">
        <v>78.104</v>
      </c>
      <c r="S195" s="118"/>
      <c r="T195" s="121"/>
      <c r="AA195" s="122"/>
      <c r="AT195" s="119" t="s">
        <v>156</v>
      </c>
      <c r="AU195" s="119" t="s">
        <v>74</v>
      </c>
      <c r="AV195" s="119" t="s">
        <v>77</v>
      </c>
      <c r="AW195" s="119" t="s">
        <v>117</v>
      </c>
      <c r="AX195" s="119" t="s">
        <v>65</v>
      </c>
      <c r="AY195" s="119" t="s">
        <v>149</v>
      </c>
    </row>
    <row r="196" spans="2:51" s="6" customFormat="1" ht="15.75" customHeight="1">
      <c r="B196" s="112"/>
      <c r="E196" s="114"/>
      <c r="F196" s="184" t="s">
        <v>780</v>
      </c>
      <c r="G196" s="185"/>
      <c r="H196" s="185"/>
      <c r="I196" s="185"/>
      <c r="K196" s="115">
        <v>39.039</v>
      </c>
      <c r="S196" s="112"/>
      <c r="T196" s="116"/>
      <c r="AA196" s="117"/>
      <c r="AT196" s="114" t="s">
        <v>156</v>
      </c>
      <c r="AU196" s="114" t="s">
        <v>74</v>
      </c>
      <c r="AV196" s="114" t="s">
        <v>74</v>
      </c>
      <c r="AW196" s="114" t="s">
        <v>117</v>
      </c>
      <c r="AX196" s="114" t="s">
        <v>65</v>
      </c>
      <c r="AY196" s="114" t="s">
        <v>149</v>
      </c>
    </row>
    <row r="197" spans="2:51" s="6" customFormat="1" ht="15.75" customHeight="1">
      <c r="B197" s="118"/>
      <c r="E197" s="119" t="s">
        <v>103</v>
      </c>
      <c r="F197" s="186" t="s">
        <v>201</v>
      </c>
      <c r="G197" s="187"/>
      <c r="H197" s="187"/>
      <c r="I197" s="187"/>
      <c r="K197" s="120">
        <v>39.039</v>
      </c>
      <c r="S197" s="118"/>
      <c r="T197" s="121"/>
      <c r="AA197" s="122"/>
      <c r="AT197" s="119" t="s">
        <v>156</v>
      </c>
      <c r="AU197" s="119" t="s">
        <v>74</v>
      </c>
      <c r="AV197" s="119" t="s">
        <v>77</v>
      </c>
      <c r="AW197" s="119" t="s">
        <v>117</v>
      </c>
      <c r="AX197" s="119" t="s">
        <v>65</v>
      </c>
      <c r="AY197" s="119" t="s">
        <v>149</v>
      </c>
    </row>
    <row r="198" spans="2:51" s="6" customFormat="1" ht="15.75" customHeight="1">
      <c r="B198" s="112"/>
      <c r="E198" s="114"/>
      <c r="F198" s="184" t="s">
        <v>781</v>
      </c>
      <c r="G198" s="185"/>
      <c r="H198" s="185"/>
      <c r="I198" s="185"/>
      <c r="K198" s="115">
        <v>58.716</v>
      </c>
      <c r="S198" s="112"/>
      <c r="T198" s="116"/>
      <c r="AA198" s="117"/>
      <c r="AT198" s="114" t="s">
        <v>156</v>
      </c>
      <c r="AU198" s="114" t="s">
        <v>74</v>
      </c>
      <c r="AV198" s="114" t="s">
        <v>74</v>
      </c>
      <c r="AW198" s="114" t="s">
        <v>117</v>
      </c>
      <c r="AX198" s="114" t="s">
        <v>65</v>
      </c>
      <c r="AY198" s="114" t="s">
        <v>149</v>
      </c>
    </row>
    <row r="199" spans="2:51" s="6" customFormat="1" ht="15.75" customHeight="1">
      <c r="B199" s="112"/>
      <c r="E199" s="114"/>
      <c r="F199" s="184" t="s">
        <v>782</v>
      </c>
      <c r="G199" s="185"/>
      <c r="H199" s="185"/>
      <c r="I199" s="185"/>
      <c r="K199" s="115">
        <v>-2.42</v>
      </c>
      <c r="S199" s="112"/>
      <c r="T199" s="116"/>
      <c r="AA199" s="117"/>
      <c r="AT199" s="114" t="s">
        <v>156</v>
      </c>
      <c r="AU199" s="114" t="s">
        <v>74</v>
      </c>
      <c r="AV199" s="114" t="s">
        <v>74</v>
      </c>
      <c r="AW199" s="114" t="s">
        <v>117</v>
      </c>
      <c r="AX199" s="114" t="s">
        <v>65</v>
      </c>
      <c r="AY199" s="114" t="s">
        <v>149</v>
      </c>
    </row>
    <row r="200" spans="2:51" s="6" customFormat="1" ht="15.75" customHeight="1">
      <c r="B200" s="112"/>
      <c r="E200" s="114"/>
      <c r="F200" s="184" t="s">
        <v>783</v>
      </c>
      <c r="G200" s="185"/>
      <c r="H200" s="185"/>
      <c r="I200" s="185"/>
      <c r="K200" s="115">
        <v>-1.54</v>
      </c>
      <c r="S200" s="112"/>
      <c r="T200" s="116"/>
      <c r="AA200" s="117"/>
      <c r="AT200" s="114" t="s">
        <v>156</v>
      </c>
      <c r="AU200" s="114" t="s">
        <v>74</v>
      </c>
      <c r="AV200" s="114" t="s">
        <v>74</v>
      </c>
      <c r="AW200" s="114" t="s">
        <v>117</v>
      </c>
      <c r="AX200" s="114" t="s">
        <v>65</v>
      </c>
      <c r="AY200" s="114" t="s">
        <v>149</v>
      </c>
    </row>
    <row r="201" spans="2:51" s="6" customFormat="1" ht="15.75" customHeight="1">
      <c r="B201" s="112"/>
      <c r="E201" s="114"/>
      <c r="F201" s="184" t="s">
        <v>784</v>
      </c>
      <c r="G201" s="185"/>
      <c r="H201" s="185"/>
      <c r="I201" s="185"/>
      <c r="K201" s="115">
        <v>-3.096</v>
      </c>
      <c r="S201" s="112"/>
      <c r="T201" s="116"/>
      <c r="AA201" s="117"/>
      <c r="AT201" s="114" t="s">
        <v>156</v>
      </c>
      <c r="AU201" s="114" t="s">
        <v>74</v>
      </c>
      <c r="AV201" s="114" t="s">
        <v>74</v>
      </c>
      <c r="AW201" s="114" t="s">
        <v>117</v>
      </c>
      <c r="AX201" s="114" t="s">
        <v>65</v>
      </c>
      <c r="AY201" s="114" t="s">
        <v>149</v>
      </c>
    </row>
    <row r="202" spans="2:51" s="6" customFormat="1" ht="15.75" customHeight="1">
      <c r="B202" s="112"/>
      <c r="E202" s="114"/>
      <c r="F202" s="184" t="s">
        <v>785</v>
      </c>
      <c r="G202" s="185"/>
      <c r="H202" s="185"/>
      <c r="I202" s="185"/>
      <c r="K202" s="115">
        <v>-1.856</v>
      </c>
      <c r="S202" s="112"/>
      <c r="T202" s="116"/>
      <c r="AA202" s="117"/>
      <c r="AT202" s="114" t="s">
        <v>156</v>
      </c>
      <c r="AU202" s="114" t="s">
        <v>74</v>
      </c>
      <c r="AV202" s="114" t="s">
        <v>74</v>
      </c>
      <c r="AW202" s="114" t="s">
        <v>117</v>
      </c>
      <c r="AX202" s="114" t="s">
        <v>65</v>
      </c>
      <c r="AY202" s="114" t="s">
        <v>149</v>
      </c>
    </row>
    <row r="203" spans="2:51" s="6" customFormat="1" ht="15.75" customHeight="1">
      <c r="B203" s="118"/>
      <c r="E203" s="119" t="s">
        <v>106</v>
      </c>
      <c r="F203" s="186" t="s">
        <v>204</v>
      </c>
      <c r="G203" s="187"/>
      <c r="H203" s="187"/>
      <c r="I203" s="187"/>
      <c r="K203" s="120">
        <v>49.804</v>
      </c>
      <c r="S203" s="118"/>
      <c r="T203" s="121"/>
      <c r="AA203" s="122"/>
      <c r="AT203" s="119" t="s">
        <v>156</v>
      </c>
      <c r="AU203" s="119" t="s">
        <v>74</v>
      </c>
      <c r="AV203" s="119" t="s">
        <v>77</v>
      </c>
      <c r="AW203" s="119" t="s">
        <v>117</v>
      </c>
      <c r="AX203" s="119" t="s">
        <v>65</v>
      </c>
      <c r="AY203" s="119" t="s">
        <v>149</v>
      </c>
    </row>
    <row r="204" spans="2:51" s="6" customFormat="1" ht="15.75" customHeight="1">
      <c r="B204" s="112"/>
      <c r="E204" s="114"/>
      <c r="F204" s="184" t="s">
        <v>786</v>
      </c>
      <c r="G204" s="185"/>
      <c r="H204" s="185"/>
      <c r="I204" s="185"/>
      <c r="K204" s="115">
        <v>40.999</v>
      </c>
      <c r="S204" s="112"/>
      <c r="T204" s="116"/>
      <c r="AA204" s="117"/>
      <c r="AT204" s="114" t="s">
        <v>156</v>
      </c>
      <c r="AU204" s="114" t="s">
        <v>74</v>
      </c>
      <c r="AV204" s="114" t="s">
        <v>74</v>
      </c>
      <c r="AW204" s="114" t="s">
        <v>117</v>
      </c>
      <c r="AX204" s="114" t="s">
        <v>65</v>
      </c>
      <c r="AY204" s="114" t="s">
        <v>149</v>
      </c>
    </row>
    <row r="205" spans="2:51" s="6" customFormat="1" ht="15.75" customHeight="1">
      <c r="B205" s="118"/>
      <c r="E205" s="119" t="s">
        <v>110</v>
      </c>
      <c r="F205" s="186" t="s">
        <v>206</v>
      </c>
      <c r="G205" s="187"/>
      <c r="H205" s="187"/>
      <c r="I205" s="187"/>
      <c r="K205" s="120">
        <v>40.999</v>
      </c>
      <c r="S205" s="118"/>
      <c r="T205" s="121"/>
      <c r="AA205" s="122"/>
      <c r="AT205" s="119" t="s">
        <v>156</v>
      </c>
      <c r="AU205" s="119" t="s">
        <v>74</v>
      </c>
      <c r="AV205" s="119" t="s">
        <v>77</v>
      </c>
      <c r="AW205" s="119" t="s">
        <v>117</v>
      </c>
      <c r="AX205" s="119" t="s">
        <v>65</v>
      </c>
      <c r="AY205" s="119" t="s">
        <v>149</v>
      </c>
    </row>
    <row r="206" spans="2:51" s="6" customFormat="1" ht="15.75" customHeight="1">
      <c r="B206" s="123"/>
      <c r="E206" s="124"/>
      <c r="F206" s="188" t="s">
        <v>207</v>
      </c>
      <c r="G206" s="189"/>
      <c r="H206" s="189"/>
      <c r="I206" s="189"/>
      <c r="K206" s="125">
        <v>226.442</v>
      </c>
      <c r="S206" s="123"/>
      <c r="T206" s="126"/>
      <c r="AA206" s="127"/>
      <c r="AT206" s="124" t="s">
        <v>156</v>
      </c>
      <c r="AU206" s="124" t="s">
        <v>74</v>
      </c>
      <c r="AV206" s="124" t="s">
        <v>80</v>
      </c>
      <c r="AW206" s="124" t="s">
        <v>117</v>
      </c>
      <c r="AX206" s="124" t="s">
        <v>8</v>
      </c>
      <c r="AY206" s="124" t="s">
        <v>149</v>
      </c>
    </row>
    <row r="207" spans="2:63" s="6" customFormat="1" ht="27" customHeight="1">
      <c r="B207" s="20"/>
      <c r="C207" s="102" t="s">
        <v>281</v>
      </c>
      <c r="D207" s="102" t="s">
        <v>150</v>
      </c>
      <c r="E207" s="103" t="s">
        <v>209</v>
      </c>
      <c r="F207" s="180" t="s">
        <v>210</v>
      </c>
      <c r="G207" s="181"/>
      <c r="H207" s="181"/>
      <c r="I207" s="181"/>
      <c r="J207" s="105" t="s">
        <v>153</v>
      </c>
      <c r="K207" s="106">
        <v>45.289</v>
      </c>
      <c r="L207" s="182"/>
      <c r="M207" s="181"/>
      <c r="N207" s="183">
        <f>ROUND($L$207*$K$207,0)</f>
        <v>0</v>
      </c>
      <c r="O207" s="181"/>
      <c r="P207" s="181"/>
      <c r="Q207" s="181"/>
      <c r="R207" s="104"/>
      <c r="S207" s="20"/>
      <c r="T207" s="107"/>
      <c r="U207" s="108" t="s">
        <v>35</v>
      </c>
      <c r="X207" s="109">
        <v>0.003</v>
      </c>
      <c r="Y207" s="109">
        <f>$X$207*$K$207</f>
        <v>0.13586700000000002</v>
      </c>
      <c r="Z207" s="109">
        <v>0</v>
      </c>
      <c r="AA207" s="110">
        <f>$Z$207*$K$207</f>
        <v>0</v>
      </c>
      <c r="AR207" s="71" t="s">
        <v>80</v>
      </c>
      <c r="AT207" s="71" t="s">
        <v>150</v>
      </c>
      <c r="AU207" s="71" t="s">
        <v>74</v>
      </c>
      <c r="AY207" s="6" t="s">
        <v>149</v>
      </c>
      <c r="BE207" s="111">
        <f>IF($U$207="základní",$N$207,0)</f>
        <v>0</v>
      </c>
      <c r="BF207" s="111">
        <f>IF($U$207="snížená",$N$207,0)</f>
        <v>0</v>
      </c>
      <c r="BG207" s="111">
        <f>IF($U$207="zákl. přenesená",$N$207,0)</f>
        <v>0</v>
      </c>
      <c r="BH207" s="111">
        <f>IF($U$207="sníž. přenesená",$N$207,0)</f>
        <v>0</v>
      </c>
      <c r="BI207" s="111">
        <f>IF($U$207="nulová",$N$207,0)</f>
        <v>0</v>
      </c>
      <c r="BJ207" s="71" t="s">
        <v>8</v>
      </c>
      <c r="BK207" s="111">
        <f>ROUND($L$207*$K$207,0)</f>
        <v>0</v>
      </c>
    </row>
    <row r="208" spans="2:51" s="6" customFormat="1" ht="15.75" customHeight="1">
      <c r="B208" s="112"/>
      <c r="E208" s="113"/>
      <c r="F208" s="184" t="s">
        <v>787</v>
      </c>
      <c r="G208" s="185"/>
      <c r="H208" s="185"/>
      <c r="I208" s="185"/>
      <c r="K208" s="115">
        <v>3.699</v>
      </c>
      <c r="S208" s="112"/>
      <c r="T208" s="116"/>
      <c r="AA208" s="117"/>
      <c r="AT208" s="114" t="s">
        <v>156</v>
      </c>
      <c r="AU208" s="114" t="s">
        <v>74</v>
      </c>
      <c r="AV208" s="114" t="s">
        <v>74</v>
      </c>
      <c r="AW208" s="114" t="s">
        <v>117</v>
      </c>
      <c r="AX208" s="114" t="s">
        <v>65</v>
      </c>
      <c r="AY208" s="114" t="s">
        <v>149</v>
      </c>
    </row>
    <row r="209" spans="2:51" s="6" customFormat="1" ht="15.75" customHeight="1">
      <c r="B209" s="112"/>
      <c r="E209" s="114"/>
      <c r="F209" s="184" t="s">
        <v>788</v>
      </c>
      <c r="G209" s="185"/>
      <c r="H209" s="185"/>
      <c r="I209" s="185"/>
      <c r="K209" s="115">
        <v>15.621</v>
      </c>
      <c r="S209" s="112"/>
      <c r="T209" s="116"/>
      <c r="AA209" s="117"/>
      <c r="AT209" s="114" t="s">
        <v>156</v>
      </c>
      <c r="AU209" s="114" t="s">
        <v>74</v>
      </c>
      <c r="AV209" s="114" t="s">
        <v>74</v>
      </c>
      <c r="AW209" s="114" t="s">
        <v>117</v>
      </c>
      <c r="AX209" s="114" t="s">
        <v>65</v>
      </c>
      <c r="AY209" s="114" t="s">
        <v>149</v>
      </c>
    </row>
    <row r="210" spans="2:51" s="6" customFormat="1" ht="15.75" customHeight="1">
      <c r="B210" s="112"/>
      <c r="E210" s="114"/>
      <c r="F210" s="184" t="s">
        <v>789</v>
      </c>
      <c r="G210" s="185"/>
      <c r="H210" s="185"/>
      <c r="I210" s="185"/>
      <c r="K210" s="115">
        <v>7.808</v>
      </c>
      <c r="S210" s="112"/>
      <c r="T210" s="116"/>
      <c r="AA210" s="117"/>
      <c r="AT210" s="114" t="s">
        <v>156</v>
      </c>
      <c r="AU210" s="114" t="s">
        <v>74</v>
      </c>
      <c r="AV210" s="114" t="s">
        <v>74</v>
      </c>
      <c r="AW210" s="114" t="s">
        <v>117</v>
      </c>
      <c r="AX210" s="114" t="s">
        <v>65</v>
      </c>
      <c r="AY210" s="114" t="s">
        <v>149</v>
      </c>
    </row>
    <row r="211" spans="2:51" s="6" customFormat="1" ht="15.75" customHeight="1">
      <c r="B211" s="112"/>
      <c r="E211" s="114"/>
      <c r="F211" s="184" t="s">
        <v>790</v>
      </c>
      <c r="G211" s="185"/>
      <c r="H211" s="185"/>
      <c r="I211" s="185"/>
      <c r="K211" s="115">
        <v>9.961</v>
      </c>
      <c r="S211" s="112"/>
      <c r="T211" s="116"/>
      <c r="AA211" s="117"/>
      <c r="AT211" s="114" t="s">
        <v>156</v>
      </c>
      <c r="AU211" s="114" t="s">
        <v>74</v>
      </c>
      <c r="AV211" s="114" t="s">
        <v>74</v>
      </c>
      <c r="AW211" s="114" t="s">
        <v>117</v>
      </c>
      <c r="AX211" s="114" t="s">
        <v>65</v>
      </c>
      <c r="AY211" s="114" t="s">
        <v>149</v>
      </c>
    </row>
    <row r="212" spans="2:51" s="6" customFormat="1" ht="15.75" customHeight="1">
      <c r="B212" s="112"/>
      <c r="E212" s="114"/>
      <c r="F212" s="184" t="s">
        <v>791</v>
      </c>
      <c r="G212" s="185"/>
      <c r="H212" s="185"/>
      <c r="I212" s="185"/>
      <c r="K212" s="115">
        <v>8.2</v>
      </c>
      <c r="S212" s="112"/>
      <c r="T212" s="116"/>
      <c r="AA212" s="117"/>
      <c r="AT212" s="114" t="s">
        <v>156</v>
      </c>
      <c r="AU212" s="114" t="s">
        <v>74</v>
      </c>
      <c r="AV212" s="114" t="s">
        <v>74</v>
      </c>
      <c r="AW212" s="114" t="s">
        <v>117</v>
      </c>
      <c r="AX212" s="114" t="s">
        <v>65</v>
      </c>
      <c r="AY212" s="114" t="s">
        <v>149</v>
      </c>
    </row>
    <row r="213" spans="2:51" s="6" customFormat="1" ht="15.75" customHeight="1">
      <c r="B213" s="118"/>
      <c r="E213" s="119"/>
      <c r="F213" s="186" t="s">
        <v>792</v>
      </c>
      <c r="G213" s="187"/>
      <c r="H213" s="187"/>
      <c r="I213" s="187"/>
      <c r="K213" s="120">
        <v>45.289</v>
      </c>
      <c r="S213" s="118"/>
      <c r="T213" s="121"/>
      <c r="AA213" s="122"/>
      <c r="AT213" s="119" t="s">
        <v>156</v>
      </c>
      <c r="AU213" s="119" t="s">
        <v>74</v>
      </c>
      <c r="AV213" s="119" t="s">
        <v>77</v>
      </c>
      <c r="AW213" s="119" t="s">
        <v>117</v>
      </c>
      <c r="AX213" s="119" t="s">
        <v>8</v>
      </c>
      <c r="AY213" s="119" t="s">
        <v>149</v>
      </c>
    </row>
    <row r="214" spans="2:63" s="6" customFormat="1" ht="27" customHeight="1">
      <c r="B214" s="20"/>
      <c r="C214" s="102" t="s">
        <v>284</v>
      </c>
      <c r="D214" s="102" t="s">
        <v>150</v>
      </c>
      <c r="E214" s="103" t="s">
        <v>218</v>
      </c>
      <c r="F214" s="180" t="s">
        <v>219</v>
      </c>
      <c r="G214" s="181"/>
      <c r="H214" s="181"/>
      <c r="I214" s="181"/>
      <c r="J214" s="105" t="s">
        <v>153</v>
      </c>
      <c r="K214" s="106">
        <v>67.933</v>
      </c>
      <c r="L214" s="182"/>
      <c r="M214" s="181"/>
      <c r="N214" s="183">
        <f>ROUND($L$214*$K$214,0)</f>
        <v>0</v>
      </c>
      <c r="O214" s="181"/>
      <c r="P214" s="181"/>
      <c r="Q214" s="181"/>
      <c r="R214" s="104"/>
      <c r="S214" s="20"/>
      <c r="T214" s="107"/>
      <c r="U214" s="108" t="s">
        <v>35</v>
      </c>
      <c r="X214" s="109">
        <v>0.00507</v>
      </c>
      <c r="Y214" s="109">
        <f>$X$214*$K$214</f>
        <v>0.34442031</v>
      </c>
      <c r="Z214" s="109">
        <v>0.005</v>
      </c>
      <c r="AA214" s="110">
        <f>$Z$214*$K$214</f>
        <v>0.33966500000000005</v>
      </c>
      <c r="AR214" s="71" t="s">
        <v>80</v>
      </c>
      <c r="AT214" s="71" t="s">
        <v>150</v>
      </c>
      <c r="AU214" s="71" t="s">
        <v>74</v>
      </c>
      <c r="AY214" s="6" t="s">
        <v>149</v>
      </c>
      <c r="BE214" s="111">
        <f>IF($U$214="základní",$N$214,0)</f>
        <v>0</v>
      </c>
      <c r="BF214" s="111">
        <f>IF($U$214="snížená",$N$214,0)</f>
        <v>0</v>
      </c>
      <c r="BG214" s="111">
        <f>IF($U$214="zákl. přenesená",$N$214,0)</f>
        <v>0</v>
      </c>
      <c r="BH214" s="111">
        <f>IF($U$214="sníž. přenesená",$N$214,0)</f>
        <v>0</v>
      </c>
      <c r="BI214" s="111">
        <f>IF($U$214="nulová",$N$214,0)</f>
        <v>0</v>
      </c>
      <c r="BJ214" s="71" t="s">
        <v>8</v>
      </c>
      <c r="BK214" s="111">
        <f>ROUND($L$214*$K$214,0)</f>
        <v>0</v>
      </c>
    </row>
    <row r="215" spans="2:51" s="6" customFormat="1" ht="15.75" customHeight="1">
      <c r="B215" s="112"/>
      <c r="E215" s="113"/>
      <c r="F215" s="184" t="s">
        <v>220</v>
      </c>
      <c r="G215" s="185"/>
      <c r="H215" s="185"/>
      <c r="I215" s="185"/>
      <c r="K215" s="115">
        <v>5.549</v>
      </c>
      <c r="S215" s="112"/>
      <c r="T215" s="116"/>
      <c r="AA215" s="117"/>
      <c r="AT215" s="114" t="s">
        <v>156</v>
      </c>
      <c r="AU215" s="114" t="s">
        <v>74</v>
      </c>
      <c r="AV215" s="114" t="s">
        <v>74</v>
      </c>
      <c r="AW215" s="114" t="s">
        <v>117</v>
      </c>
      <c r="AX215" s="114" t="s">
        <v>65</v>
      </c>
      <c r="AY215" s="114" t="s">
        <v>149</v>
      </c>
    </row>
    <row r="216" spans="2:51" s="6" customFormat="1" ht="15.75" customHeight="1">
      <c r="B216" s="112"/>
      <c r="E216" s="114"/>
      <c r="F216" s="184" t="s">
        <v>221</v>
      </c>
      <c r="G216" s="185"/>
      <c r="H216" s="185"/>
      <c r="I216" s="185"/>
      <c r="K216" s="115">
        <v>23.431</v>
      </c>
      <c r="S216" s="112"/>
      <c r="T216" s="116"/>
      <c r="AA216" s="117"/>
      <c r="AT216" s="114" t="s">
        <v>156</v>
      </c>
      <c r="AU216" s="114" t="s">
        <v>74</v>
      </c>
      <c r="AV216" s="114" t="s">
        <v>74</v>
      </c>
      <c r="AW216" s="114" t="s">
        <v>117</v>
      </c>
      <c r="AX216" s="114" t="s">
        <v>65</v>
      </c>
      <c r="AY216" s="114" t="s">
        <v>149</v>
      </c>
    </row>
    <row r="217" spans="2:51" s="6" customFormat="1" ht="15.75" customHeight="1">
      <c r="B217" s="112"/>
      <c r="E217" s="114"/>
      <c r="F217" s="184" t="s">
        <v>222</v>
      </c>
      <c r="G217" s="185"/>
      <c r="H217" s="185"/>
      <c r="I217" s="185"/>
      <c r="K217" s="115">
        <v>11.712</v>
      </c>
      <c r="S217" s="112"/>
      <c r="T217" s="116"/>
      <c r="AA217" s="117"/>
      <c r="AT217" s="114" t="s">
        <v>156</v>
      </c>
      <c r="AU217" s="114" t="s">
        <v>74</v>
      </c>
      <c r="AV217" s="114" t="s">
        <v>74</v>
      </c>
      <c r="AW217" s="114" t="s">
        <v>117</v>
      </c>
      <c r="AX217" s="114" t="s">
        <v>65</v>
      </c>
      <c r="AY217" s="114" t="s">
        <v>149</v>
      </c>
    </row>
    <row r="218" spans="2:51" s="6" customFormat="1" ht="15.75" customHeight="1">
      <c r="B218" s="112"/>
      <c r="E218" s="114"/>
      <c r="F218" s="184" t="s">
        <v>223</v>
      </c>
      <c r="G218" s="185"/>
      <c r="H218" s="185"/>
      <c r="I218" s="185"/>
      <c r="K218" s="115">
        <v>14.941</v>
      </c>
      <c r="S218" s="112"/>
      <c r="T218" s="116"/>
      <c r="AA218" s="117"/>
      <c r="AT218" s="114" t="s">
        <v>156</v>
      </c>
      <c r="AU218" s="114" t="s">
        <v>74</v>
      </c>
      <c r="AV218" s="114" t="s">
        <v>74</v>
      </c>
      <c r="AW218" s="114" t="s">
        <v>117</v>
      </c>
      <c r="AX218" s="114" t="s">
        <v>65</v>
      </c>
      <c r="AY218" s="114" t="s">
        <v>149</v>
      </c>
    </row>
    <row r="219" spans="2:51" s="6" customFormat="1" ht="15.75" customHeight="1">
      <c r="B219" s="112"/>
      <c r="E219" s="114"/>
      <c r="F219" s="184" t="s">
        <v>224</v>
      </c>
      <c r="G219" s="185"/>
      <c r="H219" s="185"/>
      <c r="I219" s="185"/>
      <c r="K219" s="115">
        <v>12.3</v>
      </c>
      <c r="S219" s="112"/>
      <c r="T219" s="116"/>
      <c r="AA219" s="117"/>
      <c r="AT219" s="114" t="s">
        <v>156</v>
      </c>
      <c r="AU219" s="114" t="s">
        <v>74</v>
      </c>
      <c r="AV219" s="114" t="s">
        <v>74</v>
      </c>
      <c r="AW219" s="114" t="s">
        <v>117</v>
      </c>
      <c r="AX219" s="114" t="s">
        <v>65</v>
      </c>
      <c r="AY219" s="114" t="s">
        <v>149</v>
      </c>
    </row>
    <row r="220" spans="2:51" s="6" customFormat="1" ht="15.75" customHeight="1">
      <c r="B220" s="118"/>
      <c r="E220" s="119"/>
      <c r="F220" s="186" t="s">
        <v>518</v>
      </c>
      <c r="G220" s="187"/>
      <c r="H220" s="187"/>
      <c r="I220" s="187"/>
      <c r="K220" s="120">
        <v>67.933</v>
      </c>
      <c r="S220" s="118"/>
      <c r="T220" s="121"/>
      <c r="AA220" s="122"/>
      <c r="AT220" s="119" t="s">
        <v>156</v>
      </c>
      <c r="AU220" s="119" t="s">
        <v>74</v>
      </c>
      <c r="AV220" s="119" t="s">
        <v>77</v>
      </c>
      <c r="AW220" s="119" t="s">
        <v>117</v>
      </c>
      <c r="AX220" s="119" t="s">
        <v>8</v>
      </c>
      <c r="AY220" s="119" t="s">
        <v>149</v>
      </c>
    </row>
    <row r="221" spans="2:63" s="6" customFormat="1" ht="39" customHeight="1">
      <c r="B221" s="20"/>
      <c r="C221" s="102" t="s">
        <v>287</v>
      </c>
      <c r="D221" s="102" t="s">
        <v>150</v>
      </c>
      <c r="E221" s="103" t="s">
        <v>227</v>
      </c>
      <c r="F221" s="180" t="s">
        <v>228</v>
      </c>
      <c r="G221" s="181"/>
      <c r="H221" s="181"/>
      <c r="I221" s="181"/>
      <c r="J221" s="105" t="s">
        <v>153</v>
      </c>
      <c r="K221" s="106">
        <v>20.141</v>
      </c>
      <c r="L221" s="182"/>
      <c r="M221" s="181"/>
      <c r="N221" s="183">
        <f>ROUND($L$221*$K$221,0)</f>
        <v>0</v>
      </c>
      <c r="O221" s="181"/>
      <c r="P221" s="181"/>
      <c r="Q221" s="181"/>
      <c r="R221" s="104" t="s">
        <v>154</v>
      </c>
      <c r="S221" s="20"/>
      <c r="T221" s="107"/>
      <c r="U221" s="108" t="s">
        <v>35</v>
      </c>
      <c r="X221" s="109">
        <v>0.00577</v>
      </c>
      <c r="Y221" s="109">
        <f>$X$221*$K$221</f>
        <v>0.11621356999999999</v>
      </c>
      <c r="Z221" s="109">
        <v>0.006</v>
      </c>
      <c r="AA221" s="110">
        <f>$Z$221*$K$221</f>
        <v>0.120846</v>
      </c>
      <c r="AR221" s="71" t="s">
        <v>80</v>
      </c>
      <c r="AT221" s="71" t="s">
        <v>150</v>
      </c>
      <c r="AU221" s="71" t="s">
        <v>74</v>
      </c>
      <c r="AY221" s="6" t="s">
        <v>149</v>
      </c>
      <c r="BE221" s="111">
        <f>IF($U$221="základní",$N$221,0)</f>
        <v>0</v>
      </c>
      <c r="BF221" s="111">
        <f>IF($U$221="snížená",$N$221,0)</f>
        <v>0</v>
      </c>
      <c r="BG221" s="111">
        <f>IF($U$221="zákl. přenesená",$N$221,0)</f>
        <v>0</v>
      </c>
      <c r="BH221" s="111">
        <f>IF($U$221="sníž. přenesená",$N$221,0)</f>
        <v>0</v>
      </c>
      <c r="BI221" s="111">
        <f>IF($U$221="nulová",$N$221,0)</f>
        <v>0</v>
      </c>
      <c r="BJ221" s="71" t="s">
        <v>8</v>
      </c>
      <c r="BK221" s="111">
        <f>ROUND($L$221*$K$221,0)</f>
        <v>0</v>
      </c>
    </row>
    <row r="222" spans="2:51" s="6" customFormat="1" ht="15.75" customHeight="1">
      <c r="B222" s="112"/>
      <c r="E222" s="113"/>
      <c r="F222" s="184" t="s">
        <v>793</v>
      </c>
      <c r="G222" s="185"/>
      <c r="H222" s="185"/>
      <c r="I222" s="185"/>
      <c r="K222" s="115">
        <v>14.973</v>
      </c>
      <c r="S222" s="112"/>
      <c r="T222" s="116"/>
      <c r="AA222" s="117"/>
      <c r="AT222" s="114" t="s">
        <v>156</v>
      </c>
      <c r="AU222" s="114" t="s">
        <v>74</v>
      </c>
      <c r="AV222" s="114" t="s">
        <v>74</v>
      </c>
      <c r="AW222" s="114" t="s">
        <v>117</v>
      </c>
      <c r="AX222" s="114" t="s">
        <v>65</v>
      </c>
      <c r="AY222" s="114" t="s">
        <v>149</v>
      </c>
    </row>
    <row r="223" spans="2:51" s="6" customFormat="1" ht="15.75" customHeight="1">
      <c r="B223" s="112"/>
      <c r="E223" s="114"/>
      <c r="F223" s="184" t="s">
        <v>794</v>
      </c>
      <c r="G223" s="185"/>
      <c r="H223" s="185"/>
      <c r="I223" s="185"/>
      <c r="K223" s="115">
        <v>5.168</v>
      </c>
      <c r="S223" s="112"/>
      <c r="T223" s="116"/>
      <c r="AA223" s="117"/>
      <c r="AT223" s="114" t="s">
        <v>156</v>
      </c>
      <c r="AU223" s="114" t="s">
        <v>74</v>
      </c>
      <c r="AV223" s="114" t="s">
        <v>74</v>
      </c>
      <c r="AW223" s="114" t="s">
        <v>117</v>
      </c>
      <c r="AX223" s="114" t="s">
        <v>65</v>
      </c>
      <c r="AY223" s="114" t="s">
        <v>149</v>
      </c>
    </row>
    <row r="224" spans="2:51" s="6" customFormat="1" ht="15.75" customHeight="1">
      <c r="B224" s="118"/>
      <c r="E224" s="119" t="s">
        <v>84</v>
      </c>
      <c r="F224" s="186" t="s">
        <v>157</v>
      </c>
      <c r="G224" s="187"/>
      <c r="H224" s="187"/>
      <c r="I224" s="187"/>
      <c r="K224" s="120">
        <v>20.141</v>
      </c>
      <c r="S224" s="118"/>
      <c r="T224" s="121"/>
      <c r="AA224" s="122"/>
      <c r="AT224" s="119" t="s">
        <v>156</v>
      </c>
      <c r="AU224" s="119" t="s">
        <v>74</v>
      </c>
      <c r="AV224" s="119" t="s">
        <v>77</v>
      </c>
      <c r="AW224" s="119" t="s">
        <v>117</v>
      </c>
      <c r="AX224" s="119" t="s">
        <v>8</v>
      </c>
      <c r="AY224" s="119" t="s">
        <v>149</v>
      </c>
    </row>
    <row r="225" spans="2:63" s="6" customFormat="1" ht="27" customHeight="1">
      <c r="B225" s="20"/>
      <c r="C225" s="102" t="s">
        <v>291</v>
      </c>
      <c r="D225" s="102" t="s">
        <v>150</v>
      </c>
      <c r="E225" s="103" t="s">
        <v>795</v>
      </c>
      <c r="F225" s="180" t="s">
        <v>796</v>
      </c>
      <c r="G225" s="181"/>
      <c r="H225" s="181"/>
      <c r="I225" s="181"/>
      <c r="J225" s="105" t="s">
        <v>294</v>
      </c>
      <c r="K225" s="106">
        <v>1</v>
      </c>
      <c r="L225" s="182"/>
      <c r="M225" s="181"/>
      <c r="N225" s="183">
        <f>ROUND($L$225*$K$225,0)</f>
        <v>0</v>
      </c>
      <c r="O225" s="181"/>
      <c r="P225" s="181"/>
      <c r="Q225" s="181"/>
      <c r="R225" s="104" t="s">
        <v>154</v>
      </c>
      <c r="S225" s="20"/>
      <c r="T225" s="107"/>
      <c r="U225" s="108" t="s">
        <v>35</v>
      </c>
      <c r="X225" s="109">
        <v>0</v>
      </c>
      <c r="Y225" s="109">
        <f>$X$225*$K$225</f>
        <v>0</v>
      </c>
      <c r="Z225" s="109">
        <v>0</v>
      </c>
      <c r="AA225" s="110">
        <f>$Z$225*$K$225</f>
        <v>0</v>
      </c>
      <c r="AR225" s="71" t="s">
        <v>80</v>
      </c>
      <c r="AT225" s="71" t="s">
        <v>150</v>
      </c>
      <c r="AU225" s="71" t="s">
        <v>74</v>
      </c>
      <c r="AY225" s="6" t="s">
        <v>149</v>
      </c>
      <c r="BE225" s="111">
        <f>IF($U$225="základní",$N$225,0)</f>
        <v>0</v>
      </c>
      <c r="BF225" s="111">
        <f>IF($U$225="snížená",$N$225,0)</f>
        <v>0</v>
      </c>
      <c r="BG225" s="111">
        <f>IF($U$225="zákl. přenesená",$N$225,0)</f>
        <v>0</v>
      </c>
      <c r="BH225" s="111">
        <f>IF($U$225="sníž. přenesená",$N$225,0)</f>
        <v>0</v>
      </c>
      <c r="BI225" s="111">
        <f>IF($U$225="nulová",$N$225,0)</f>
        <v>0</v>
      </c>
      <c r="BJ225" s="71" t="s">
        <v>8</v>
      </c>
      <c r="BK225" s="111">
        <f>ROUND($L$225*$K$225,0)</f>
        <v>0</v>
      </c>
    </row>
    <row r="226" spans="2:51" s="6" customFormat="1" ht="15.75" customHeight="1">
      <c r="B226" s="112"/>
      <c r="E226" s="113"/>
      <c r="F226" s="184" t="s">
        <v>797</v>
      </c>
      <c r="G226" s="185"/>
      <c r="H226" s="185"/>
      <c r="I226" s="185"/>
      <c r="K226" s="115">
        <v>1</v>
      </c>
      <c r="S226" s="112"/>
      <c r="T226" s="116"/>
      <c r="AA226" s="117"/>
      <c r="AT226" s="114" t="s">
        <v>156</v>
      </c>
      <c r="AU226" s="114" t="s">
        <v>74</v>
      </c>
      <c r="AV226" s="114" t="s">
        <v>74</v>
      </c>
      <c r="AW226" s="114" t="s">
        <v>117</v>
      </c>
      <c r="AX226" s="114" t="s">
        <v>8</v>
      </c>
      <c r="AY226" s="114" t="s">
        <v>149</v>
      </c>
    </row>
    <row r="227" spans="2:63" s="6" customFormat="1" ht="15.75" customHeight="1">
      <c r="B227" s="20"/>
      <c r="C227" s="131" t="s">
        <v>295</v>
      </c>
      <c r="D227" s="131" t="s">
        <v>296</v>
      </c>
      <c r="E227" s="129" t="s">
        <v>798</v>
      </c>
      <c r="F227" s="190" t="s">
        <v>799</v>
      </c>
      <c r="G227" s="191"/>
      <c r="H227" s="191"/>
      <c r="I227" s="191"/>
      <c r="J227" s="128" t="s">
        <v>294</v>
      </c>
      <c r="K227" s="130">
        <v>1</v>
      </c>
      <c r="L227" s="192"/>
      <c r="M227" s="191"/>
      <c r="N227" s="193">
        <f>ROUND($L$227*$K$227,0)</f>
        <v>0</v>
      </c>
      <c r="O227" s="181"/>
      <c r="P227" s="181"/>
      <c r="Q227" s="181"/>
      <c r="R227" s="104" t="s">
        <v>154</v>
      </c>
      <c r="S227" s="20"/>
      <c r="T227" s="107"/>
      <c r="U227" s="108" t="s">
        <v>35</v>
      </c>
      <c r="X227" s="109">
        <v>5.7E-05</v>
      </c>
      <c r="Y227" s="109">
        <f>$X$227*$K$227</f>
        <v>5.7E-05</v>
      </c>
      <c r="Z227" s="109">
        <v>0</v>
      </c>
      <c r="AA227" s="110">
        <f>$Z$227*$K$227</f>
        <v>0</v>
      </c>
      <c r="AR227" s="71" t="s">
        <v>177</v>
      </c>
      <c r="AT227" s="71" t="s">
        <v>296</v>
      </c>
      <c r="AU227" s="71" t="s">
        <v>74</v>
      </c>
      <c r="AY227" s="6" t="s">
        <v>149</v>
      </c>
      <c r="BE227" s="111">
        <f>IF($U$227="základní",$N$227,0)</f>
        <v>0</v>
      </c>
      <c r="BF227" s="111">
        <f>IF($U$227="snížená",$N$227,0)</f>
        <v>0</v>
      </c>
      <c r="BG227" s="111">
        <f>IF($U$227="zákl. přenesená",$N$227,0)</f>
        <v>0</v>
      </c>
      <c r="BH227" s="111">
        <f>IF($U$227="sníž. přenesená",$N$227,0)</f>
        <v>0</v>
      </c>
      <c r="BI227" s="111">
        <f>IF($U$227="nulová",$N$227,0)</f>
        <v>0</v>
      </c>
      <c r="BJ227" s="71" t="s">
        <v>8</v>
      </c>
      <c r="BK227" s="111">
        <f>ROUND($L$227*$K$227,0)</f>
        <v>0</v>
      </c>
    </row>
    <row r="228" spans="2:63" s="93" customFormat="1" ht="30.75" customHeight="1">
      <c r="B228" s="94"/>
      <c r="D228" s="101" t="s">
        <v>121</v>
      </c>
      <c r="N228" s="197">
        <f>$BK$228</f>
        <v>0</v>
      </c>
      <c r="O228" s="196"/>
      <c r="P228" s="196"/>
      <c r="Q228" s="196"/>
      <c r="S228" s="94"/>
      <c r="T228" s="97"/>
      <c r="W228" s="98">
        <f>SUM($W$229:$W$263)</f>
        <v>0</v>
      </c>
      <c r="Y228" s="98">
        <f>SUM($Y$229:$Y$263)</f>
        <v>0.01162248</v>
      </c>
      <c r="AA228" s="99">
        <f>SUM($AA$229:$AA$263)</f>
        <v>14.595012</v>
      </c>
      <c r="AR228" s="96" t="s">
        <v>8</v>
      </c>
      <c r="AT228" s="96" t="s">
        <v>64</v>
      </c>
      <c r="AU228" s="96" t="s">
        <v>8</v>
      </c>
      <c r="AY228" s="96" t="s">
        <v>149</v>
      </c>
      <c r="BK228" s="100">
        <f>SUM($BK$229:$BK$263)</f>
        <v>0</v>
      </c>
    </row>
    <row r="229" spans="2:63" s="6" customFormat="1" ht="27" customHeight="1">
      <c r="B229" s="20"/>
      <c r="C229" s="105" t="s">
        <v>300</v>
      </c>
      <c r="D229" s="105" t="s">
        <v>150</v>
      </c>
      <c r="E229" s="103" t="s">
        <v>231</v>
      </c>
      <c r="F229" s="180" t="s">
        <v>232</v>
      </c>
      <c r="G229" s="181"/>
      <c r="H229" s="181"/>
      <c r="I229" s="181"/>
      <c r="J229" s="105" t="s">
        <v>153</v>
      </c>
      <c r="K229" s="106">
        <v>294.24</v>
      </c>
      <c r="L229" s="182"/>
      <c r="M229" s="181"/>
      <c r="N229" s="183">
        <f>ROUND($L$229*$K$229,0)</f>
        <v>0</v>
      </c>
      <c r="O229" s="181"/>
      <c r="P229" s="181"/>
      <c r="Q229" s="181"/>
      <c r="R229" s="104" t="s">
        <v>154</v>
      </c>
      <c r="S229" s="20"/>
      <c r="T229" s="107"/>
      <c r="U229" s="108" t="s">
        <v>35</v>
      </c>
      <c r="X229" s="109">
        <v>3.95E-05</v>
      </c>
      <c r="Y229" s="109">
        <f>$X$229*$K$229</f>
        <v>0.01162248</v>
      </c>
      <c r="Z229" s="109">
        <v>0</v>
      </c>
      <c r="AA229" s="110">
        <f>$Z$229*$K$229</f>
        <v>0</v>
      </c>
      <c r="AR229" s="71" t="s">
        <v>80</v>
      </c>
      <c r="AT229" s="71" t="s">
        <v>150</v>
      </c>
      <c r="AU229" s="71" t="s">
        <v>74</v>
      </c>
      <c r="AY229" s="71" t="s">
        <v>149</v>
      </c>
      <c r="BE229" s="111">
        <f>IF($U$229="základní",$N$229,0)</f>
        <v>0</v>
      </c>
      <c r="BF229" s="111">
        <f>IF($U$229="snížená",$N$229,0)</f>
        <v>0</v>
      </c>
      <c r="BG229" s="111">
        <f>IF($U$229="zákl. přenesená",$N$229,0)</f>
        <v>0</v>
      </c>
      <c r="BH229" s="111">
        <f>IF($U$229="sníž. přenesená",$N$229,0)</f>
        <v>0</v>
      </c>
      <c r="BI229" s="111">
        <f>IF($U$229="nulová",$N$229,0)</f>
        <v>0</v>
      </c>
      <c r="BJ229" s="71" t="s">
        <v>8</v>
      </c>
      <c r="BK229" s="111">
        <f>ROUND($L$229*$K$229,0)</f>
        <v>0</v>
      </c>
    </row>
    <row r="230" spans="2:51" s="6" customFormat="1" ht="15.75" customHeight="1">
      <c r="B230" s="112"/>
      <c r="E230" s="113"/>
      <c r="F230" s="184" t="s">
        <v>800</v>
      </c>
      <c r="G230" s="185"/>
      <c r="H230" s="185"/>
      <c r="I230" s="185"/>
      <c r="K230" s="115">
        <v>147.12</v>
      </c>
      <c r="S230" s="112"/>
      <c r="T230" s="116"/>
      <c r="AA230" s="117"/>
      <c r="AT230" s="114" t="s">
        <v>156</v>
      </c>
      <c r="AU230" s="114" t="s">
        <v>74</v>
      </c>
      <c r="AV230" s="114" t="s">
        <v>74</v>
      </c>
      <c r="AW230" s="114" t="s">
        <v>117</v>
      </c>
      <c r="AX230" s="114" t="s">
        <v>65</v>
      </c>
      <c r="AY230" s="114" t="s">
        <v>149</v>
      </c>
    </row>
    <row r="231" spans="2:51" s="6" customFormat="1" ht="15.75" customHeight="1">
      <c r="B231" s="112"/>
      <c r="E231" s="114"/>
      <c r="F231" s="184" t="s">
        <v>801</v>
      </c>
      <c r="G231" s="185"/>
      <c r="H231" s="185"/>
      <c r="I231" s="185"/>
      <c r="K231" s="115">
        <v>147.12</v>
      </c>
      <c r="S231" s="112"/>
      <c r="T231" s="116"/>
      <c r="AA231" s="117"/>
      <c r="AT231" s="114" t="s">
        <v>156</v>
      </c>
      <c r="AU231" s="114" t="s">
        <v>74</v>
      </c>
      <c r="AV231" s="114" t="s">
        <v>74</v>
      </c>
      <c r="AW231" s="114" t="s">
        <v>117</v>
      </c>
      <c r="AX231" s="114" t="s">
        <v>65</v>
      </c>
      <c r="AY231" s="114" t="s">
        <v>149</v>
      </c>
    </row>
    <row r="232" spans="2:51" s="6" customFormat="1" ht="15.75" customHeight="1">
      <c r="B232" s="118"/>
      <c r="E232" s="119"/>
      <c r="F232" s="186" t="s">
        <v>157</v>
      </c>
      <c r="G232" s="187"/>
      <c r="H232" s="187"/>
      <c r="I232" s="187"/>
      <c r="K232" s="120">
        <v>294.24</v>
      </c>
      <c r="S232" s="118"/>
      <c r="T232" s="121"/>
      <c r="AA232" s="122"/>
      <c r="AT232" s="119" t="s">
        <v>156</v>
      </c>
      <c r="AU232" s="119" t="s">
        <v>74</v>
      </c>
      <c r="AV232" s="119" t="s">
        <v>77</v>
      </c>
      <c r="AW232" s="119" t="s">
        <v>117</v>
      </c>
      <c r="AX232" s="119" t="s">
        <v>8</v>
      </c>
      <c r="AY232" s="119" t="s">
        <v>149</v>
      </c>
    </row>
    <row r="233" spans="2:63" s="6" customFormat="1" ht="27" customHeight="1">
      <c r="B233" s="20"/>
      <c r="C233" s="102" t="s">
        <v>304</v>
      </c>
      <c r="D233" s="102" t="s">
        <v>150</v>
      </c>
      <c r="E233" s="103" t="s">
        <v>235</v>
      </c>
      <c r="F233" s="180" t="s">
        <v>236</v>
      </c>
      <c r="G233" s="181"/>
      <c r="H233" s="181"/>
      <c r="I233" s="181"/>
      <c r="J233" s="105" t="s">
        <v>153</v>
      </c>
      <c r="K233" s="106">
        <v>22.826</v>
      </c>
      <c r="L233" s="182"/>
      <c r="M233" s="181"/>
      <c r="N233" s="183">
        <f>ROUND($L$233*$K$233,0)</f>
        <v>0</v>
      </c>
      <c r="O233" s="181"/>
      <c r="P233" s="181"/>
      <c r="Q233" s="181"/>
      <c r="R233" s="104" t="s">
        <v>154</v>
      </c>
      <c r="S233" s="20"/>
      <c r="T233" s="107"/>
      <c r="U233" s="108" t="s">
        <v>35</v>
      </c>
      <c r="X233" s="109">
        <v>0</v>
      </c>
      <c r="Y233" s="109">
        <f>$X$233*$K$233</f>
        <v>0</v>
      </c>
      <c r="Z233" s="109">
        <v>0.054</v>
      </c>
      <c r="AA233" s="110">
        <f>$Z$233*$K$233</f>
        <v>1.232604</v>
      </c>
      <c r="AR233" s="71" t="s">
        <v>80</v>
      </c>
      <c r="AT233" s="71" t="s">
        <v>150</v>
      </c>
      <c r="AU233" s="71" t="s">
        <v>74</v>
      </c>
      <c r="AY233" s="6" t="s">
        <v>149</v>
      </c>
      <c r="BE233" s="111">
        <f>IF($U$233="základní",$N$233,0)</f>
        <v>0</v>
      </c>
      <c r="BF233" s="111">
        <f>IF($U$233="snížená",$N$233,0)</f>
        <v>0</v>
      </c>
      <c r="BG233" s="111">
        <f>IF($U$233="zákl. přenesená",$N$233,0)</f>
        <v>0</v>
      </c>
      <c r="BH233" s="111">
        <f>IF($U$233="sníž. přenesená",$N$233,0)</f>
        <v>0</v>
      </c>
      <c r="BI233" s="111">
        <f>IF($U$233="nulová",$N$233,0)</f>
        <v>0</v>
      </c>
      <c r="BJ233" s="71" t="s">
        <v>8</v>
      </c>
      <c r="BK233" s="111">
        <f>ROUND($L$233*$K$233,0)</f>
        <v>0</v>
      </c>
    </row>
    <row r="234" spans="2:51" s="6" customFormat="1" ht="15.75" customHeight="1">
      <c r="B234" s="112"/>
      <c r="E234" s="113"/>
      <c r="F234" s="184" t="s">
        <v>802</v>
      </c>
      <c r="G234" s="185"/>
      <c r="H234" s="185"/>
      <c r="I234" s="185"/>
      <c r="K234" s="115">
        <v>12.69</v>
      </c>
      <c r="S234" s="112"/>
      <c r="T234" s="116"/>
      <c r="AA234" s="117"/>
      <c r="AT234" s="114" t="s">
        <v>156</v>
      </c>
      <c r="AU234" s="114" t="s">
        <v>74</v>
      </c>
      <c r="AV234" s="114" t="s">
        <v>74</v>
      </c>
      <c r="AW234" s="114" t="s">
        <v>117</v>
      </c>
      <c r="AX234" s="114" t="s">
        <v>65</v>
      </c>
      <c r="AY234" s="114" t="s">
        <v>149</v>
      </c>
    </row>
    <row r="235" spans="2:51" s="6" customFormat="1" ht="15.75" customHeight="1">
      <c r="B235" s="112"/>
      <c r="E235" s="114"/>
      <c r="F235" s="184" t="s">
        <v>803</v>
      </c>
      <c r="G235" s="185"/>
      <c r="H235" s="185"/>
      <c r="I235" s="185"/>
      <c r="K235" s="115">
        <v>1.54</v>
      </c>
      <c r="S235" s="112"/>
      <c r="T235" s="116"/>
      <c r="AA235" s="117"/>
      <c r="AT235" s="114" t="s">
        <v>156</v>
      </c>
      <c r="AU235" s="114" t="s">
        <v>74</v>
      </c>
      <c r="AV235" s="114" t="s">
        <v>74</v>
      </c>
      <c r="AW235" s="114" t="s">
        <v>117</v>
      </c>
      <c r="AX235" s="114" t="s">
        <v>65</v>
      </c>
      <c r="AY235" s="114" t="s">
        <v>149</v>
      </c>
    </row>
    <row r="236" spans="2:51" s="6" customFormat="1" ht="15.75" customHeight="1">
      <c r="B236" s="112"/>
      <c r="E236" s="114"/>
      <c r="F236" s="184" t="s">
        <v>804</v>
      </c>
      <c r="G236" s="185"/>
      <c r="H236" s="185"/>
      <c r="I236" s="185"/>
      <c r="K236" s="115">
        <v>1.126</v>
      </c>
      <c r="S236" s="112"/>
      <c r="T236" s="116"/>
      <c r="AA236" s="117"/>
      <c r="AT236" s="114" t="s">
        <v>156</v>
      </c>
      <c r="AU236" s="114" t="s">
        <v>74</v>
      </c>
      <c r="AV236" s="114" t="s">
        <v>74</v>
      </c>
      <c r="AW236" s="114" t="s">
        <v>117</v>
      </c>
      <c r="AX236" s="114" t="s">
        <v>65</v>
      </c>
      <c r="AY236" s="114" t="s">
        <v>149</v>
      </c>
    </row>
    <row r="237" spans="2:51" s="6" customFormat="1" ht="15.75" customHeight="1">
      <c r="B237" s="112"/>
      <c r="E237" s="114"/>
      <c r="F237" s="184" t="s">
        <v>805</v>
      </c>
      <c r="G237" s="185"/>
      <c r="H237" s="185"/>
      <c r="I237" s="185"/>
      <c r="K237" s="115">
        <v>3.953</v>
      </c>
      <c r="S237" s="112"/>
      <c r="T237" s="116"/>
      <c r="AA237" s="117"/>
      <c r="AT237" s="114" t="s">
        <v>156</v>
      </c>
      <c r="AU237" s="114" t="s">
        <v>74</v>
      </c>
      <c r="AV237" s="114" t="s">
        <v>74</v>
      </c>
      <c r="AW237" s="114" t="s">
        <v>117</v>
      </c>
      <c r="AX237" s="114" t="s">
        <v>65</v>
      </c>
      <c r="AY237" s="114" t="s">
        <v>149</v>
      </c>
    </row>
    <row r="238" spans="2:51" s="6" customFormat="1" ht="15.75" customHeight="1">
      <c r="B238" s="112"/>
      <c r="E238" s="114"/>
      <c r="F238" s="184" t="s">
        <v>806</v>
      </c>
      <c r="G238" s="185"/>
      <c r="H238" s="185"/>
      <c r="I238" s="185"/>
      <c r="K238" s="115">
        <v>3.341</v>
      </c>
      <c r="S238" s="112"/>
      <c r="T238" s="116"/>
      <c r="AA238" s="117"/>
      <c r="AT238" s="114" t="s">
        <v>156</v>
      </c>
      <c r="AU238" s="114" t="s">
        <v>74</v>
      </c>
      <c r="AV238" s="114" t="s">
        <v>74</v>
      </c>
      <c r="AW238" s="114" t="s">
        <v>117</v>
      </c>
      <c r="AX238" s="114" t="s">
        <v>65</v>
      </c>
      <c r="AY238" s="114" t="s">
        <v>149</v>
      </c>
    </row>
    <row r="239" spans="2:51" s="6" customFormat="1" ht="15.75" customHeight="1">
      <c r="B239" s="112"/>
      <c r="E239" s="114"/>
      <c r="F239" s="184" t="s">
        <v>807</v>
      </c>
      <c r="G239" s="185"/>
      <c r="H239" s="185"/>
      <c r="I239" s="185"/>
      <c r="K239" s="115">
        <v>0.176</v>
      </c>
      <c r="S239" s="112"/>
      <c r="T239" s="116"/>
      <c r="AA239" s="117"/>
      <c r="AT239" s="114" t="s">
        <v>156</v>
      </c>
      <c r="AU239" s="114" t="s">
        <v>74</v>
      </c>
      <c r="AV239" s="114" t="s">
        <v>74</v>
      </c>
      <c r="AW239" s="114" t="s">
        <v>117</v>
      </c>
      <c r="AX239" s="114" t="s">
        <v>65</v>
      </c>
      <c r="AY239" s="114" t="s">
        <v>149</v>
      </c>
    </row>
    <row r="240" spans="2:51" s="6" customFormat="1" ht="15.75" customHeight="1">
      <c r="B240" s="118"/>
      <c r="E240" s="119"/>
      <c r="F240" s="186" t="s">
        <v>157</v>
      </c>
      <c r="G240" s="187"/>
      <c r="H240" s="187"/>
      <c r="I240" s="187"/>
      <c r="K240" s="120">
        <v>22.826</v>
      </c>
      <c r="S240" s="118"/>
      <c r="T240" s="121"/>
      <c r="AA240" s="122"/>
      <c r="AT240" s="119" t="s">
        <v>156</v>
      </c>
      <c r="AU240" s="119" t="s">
        <v>74</v>
      </c>
      <c r="AV240" s="119" t="s">
        <v>77</v>
      </c>
      <c r="AW240" s="119" t="s">
        <v>117</v>
      </c>
      <c r="AX240" s="119" t="s">
        <v>8</v>
      </c>
      <c r="AY240" s="119" t="s">
        <v>149</v>
      </c>
    </row>
    <row r="241" spans="2:63" s="6" customFormat="1" ht="27" customHeight="1">
      <c r="B241" s="20"/>
      <c r="C241" s="102" t="s">
        <v>309</v>
      </c>
      <c r="D241" s="102" t="s">
        <v>150</v>
      </c>
      <c r="E241" s="103" t="s">
        <v>649</v>
      </c>
      <c r="F241" s="180" t="s">
        <v>650</v>
      </c>
      <c r="G241" s="181"/>
      <c r="H241" s="181"/>
      <c r="I241" s="181"/>
      <c r="J241" s="105" t="s">
        <v>294</v>
      </c>
      <c r="K241" s="106">
        <v>1</v>
      </c>
      <c r="L241" s="182"/>
      <c r="M241" s="181"/>
      <c r="N241" s="183">
        <f>ROUND($L$241*$K$241,0)</f>
        <v>0</v>
      </c>
      <c r="O241" s="181"/>
      <c r="P241" s="181"/>
      <c r="Q241" s="181"/>
      <c r="R241" s="104" t="s">
        <v>154</v>
      </c>
      <c r="S241" s="20"/>
      <c r="T241" s="107"/>
      <c r="U241" s="108" t="s">
        <v>35</v>
      </c>
      <c r="X241" s="109">
        <v>0</v>
      </c>
      <c r="Y241" s="109">
        <f>$X$241*$K$241</f>
        <v>0</v>
      </c>
      <c r="Z241" s="109">
        <v>0.124</v>
      </c>
      <c r="AA241" s="110">
        <f>$Z$241*$K$241</f>
        <v>0.124</v>
      </c>
      <c r="AR241" s="71" t="s">
        <v>80</v>
      </c>
      <c r="AT241" s="71" t="s">
        <v>150</v>
      </c>
      <c r="AU241" s="71" t="s">
        <v>74</v>
      </c>
      <c r="AY241" s="6" t="s">
        <v>149</v>
      </c>
      <c r="BE241" s="111">
        <f>IF($U$241="základní",$N$241,0)</f>
        <v>0</v>
      </c>
      <c r="BF241" s="111">
        <f>IF($U$241="snížená",$N$241,0)</f>
        <v>0</v>
      </c>
      <c r="BG241" s="111">
        <f>IF($U$241="zákl. přenesená",$N$241,0)</f>
        <v>0</v>
      </c>
      <c r="BH241" s="111">
        <f>IF($U$241="sníž. přenesená",$N$241,0)</f>
        <v>0</v>
      </c>
      <c r="BI241" s="111">
        <f>IF($U$241="nulová",$N$241,0)</f>
        <v>0</v>
      </c>
      <c r="BJ241" s="71" t="s">
        <v>8</v>
      </c>
      <c r="BK241" s="111">
        <f>ROUND($L$241*$K$241,0)</f>
        <v>0</v>
      </c>
    </row>
    <row r="242" spans="2:51" s="6" customFormat="1" ht="15.75" customHeight="1">
      <c r="B242" s="112"/>
      <c r="E242" s="113"/>
      <c r="F242" s="184" t="s">
        <v>808</v>
      </c>
      <c r="G242" s="185"/>
      <c r="H242" s="185"/>
      <c r="I242" s="185"/>
      <c r="K242" s="115">
        <v>1</v>
      </c>
      <c r="S242" s="112"/>
      <c r="T242" s="116"/>
      <c r="AA242" s="117"/>
      <c r="AT242" s="114" t="s">
        <v>156</v>
      </c>
      <c r="AU242" s="114" t="s">
        <v>74</v>
      </c>
      <c r="AV242" s="114" t="s">
        <v>74</v>
      </c>
      <c r="AW242" s="114" t="s">
        <v>117</v>
      </c>
      <c r="AX242" s="114" t="s">
        <v>8</v>
      </c>
      <c r="AY242" s="114" t="s">
        <v>149</v>
      </c>
    </row>
    <row r="243" spans="2:63" s="6" customFormat="1" ht="27" customHeight="1">
      <c r="B243" s="20"/>
      <c r="C243" s="102" t="s">
        <v>314</v>
      </c>
      <c r="D243" s="102" t="s">
        <v>150</v>
      </c>
      <c r="E243" s="103" t="s">
        <v>809</v>
      </c>
      <c r="F243" s="180" t="s">
        <v>810</v>
      </c>
      <c r="G243" s="181"/>
      <c r="H243" s="181"/>
      <c r="I243" s="181"/>
      <c r="J243" s="105" t="s">
        <v>463</v>
      </c>
      <c r="K243" s="106">
        <v>0.82</v>
      </c>
      <c r="L243" s="182"/>
      <c r="M243" s="181"/>
      <c r="N243" s="183">
        <f>ROUND($L$243*$K$243,0)</f>
        <v>0</v>
      </c>
      <c r="O243" s="181"/>
      <c r="P243" s="181"/>
      <c r="Q243" s="181"/>
      <c r="R243" s="104" t="s">
        <v>154</v>
      </c>
      <c r="S243" s="20"/>
      <c r="T243" s="107"/>
      <c r="U243" s="108" t="s">
        <v>35</v>
      </c>
      <c r="X243" s="109">
        <v>0</v>
      </c>
      <c r="Y243" s="109">
        <f>$X$243*$K$243</f>
        <v>0</v>
      </c>
      <c r="Z243" s="109">
        <v>1.8</v>
      </c>
      <c r="AA243" s="110">
        <f>$Z$243*$K$243</f>
        <v>1.476</v>
      </c>
      <c r="AR243" s="71" t="s">
        <v>80</v>
      </c>
      <c r="AT243" s="71" t="s">
        <v>150</v>
      </c>
      <c r="AU243" s="71" t="s">
        <v>74</v>
      </c>
      <c r="AY243" s="6" t="s">
        <v>149</v>
      </c>
      <c r="BE243" s="111">
        <f>IF($U$243="základní",$N$243,0)</f>
        <v>0</v>
      </c>
      <c r="BF243" s="111">
        <f>IF($U$243="snížená",$N$243,0)</f>
        <v>0</v>
      </c>
      <c r="BG243" s="111">
        <f>IF($U$243="zákl. přenesená",$N$243,0)</f>
        <v>0</v>
      </c>
      <c r="BH243" s="111">
        <f>IF($U$243="sníž. přenesená",$N$243,0)</f>
        <v>0</v>
      </c>
      <c r="BI243" s="111">
        <f>IF($U$243="nulová",$N$243,0)</f>
        <v>0</v>
      </c>
      <c r="BJ243" s="71" t="s">
        <v>8</v>
      </c>
      <c r="BK243" s="111">
        <f>ROUND($L$243*$K$243,0)</f>
        <v>0</v>
      </c>
    </row>
    <row r="244" spans="2:51" s="6" customFormat="1" ht="15.75" customHeight="1">
      <c r="B244" s="112"/>
      <c r="E244" s="113"/>
      <c r="F244" s="184" t="s">
        <v>811</v>
      </c>
      <c r="G244" s="185"/>
      <c r="H244" s="185"/>
      <c r="I244" s="185"/>
      <c r="K244" s="115">
        <v>0.501</v>
      </c>
      <c r="S244" s="112"/>
      <c r="T244" s="116"/>
      <c r="AA244" s="117"/>
      <c r="AT244" s="114" t="s">
        <v>156</v>
      </c>
      <c r="AU244" s="114" t="s">
        <v>74</v>
      </c>
      <c r="AV244" s="114" t="s">
        <v>74</v>
      </c>
      <c r="AW244" s="114" t="s">
        <v>117</v>
      </c>
      <c r="AX244" s="114" t="s">
        <v>65</v>
      </c>
      <c r="AY244" s="114" t="s">
        <v>149</v>
      </c>
    </row>
    <row r="245" spans="2:51" s="6" customFormat="1" ht="15.75" customHeight="1">
      <c r="B245" s="112"/>
      <c r="E245" s="114"/>
      <c r="F245" s="184" t="s">
        <v>812</v>
      </c>
      <c r="G245" s="185"/>
      <c r="H245" s="185"/>
      <c r="I245" s="185"/>
      <c r="K245" s="115">
        <v>0.319</v>
      </c>
      <c r="S245" s="112"/>
      <c r="T245" s="116"/>
      <c r="AA245" s="117"/>
      <c r="AT245" s="114" t="s">
        <v>156</v>
      </c>
      <c r="AU245" s="114" t="s">
        <v>74</v>
      </c>
      <c r="AV245" s="114" t="s">
        <v>74</v>
      </c>
      <c r="AW245" s="114" t="s">
        <v>117</v>
      </c>
      <c r="AX245" s="114" t="s">
        <v>65</v>
      </c>
      <c r="AY245" s="114" t="s">
        <v>149</v>
      </c>
    </row>
    <row r="246" spans="2:51" s="6" customFormat="1" ht="15.75" customHeight="1">
      <c r="B246" s="118"/>
      <c r="E246" s="119"/>
      <c r="F246" s="186" t="s">
        <v>157</v>
      </c>
      <c r="G246" s="187"/>
      <c r="H246" s="187"/>
      <c r="I246" s="187"/>
      <c r="K246" s="120">
        <v>0.82</v>
      </c>
      <c r="S246" s="118"/>
      <c r="T246" s="121"/>
      <c r="AA246" s="122"/>
      <c r="AT246" s="119" t="s">
        <v>156</v>
      </c>
      <c r="AU246" s="119" t="s">
        <v>74</v>
      </c>
      <c r="AV246" s="119" t="s">
        <v>77</v>
      </c>
      <c r="AW246" s="119" t="s">
        <v>117</v>
      </c>
      <c r="AX246" s="119" t="s">
        <v>8</v>
      </c>
      <c r="AY246" s="119" t="s">
        <v>149</v>
      </c>
    </row>
    <row r="247" spans="2:63" s="6" customFormat="1" ht="27" customHeight="1">
      <c r="B247" s="20"/>
      <c r="C247" s="102" t="s">
        <v>317</v>
      </c>
      <c r="D247" s="102" t="s">
        <v>150</v>
      </c>
      <c r="E247" s="103" t="s">
        <v>239</v>
      </c>
      <c r="F247" s="180" t="s">
        <v>240</v>
      </c>
      <c r="G247" s="181"/>
      <c r="H247" s="181"/>
      <c r="I247" s="181"/>
      <c r="J247" s="105" t="s">
        <v>241</v>
      </c>
      <c r="K247" s="106">
        <v>10</v>
      </c>
      <c r="L247" s="182"/>
      <c r="M247" s="181"/>
      <c r="N247" s="183">
        <f>ROUND($L$247*$K$247,0)</f>
        <v>0</v>
      </c>
      <c r="O247" s="181"/>
      <c r="P247" s="181"/>
      <c r="Q247" s="181"/>
      <c r="R247" s="104" t="s">
        <v>154</v>
      </c>
      <c r="S247" s="20"/>
      <c r="T247" s="107"/>
      <c r="U247" s="108" t="s">
        <v>35</v>
      </c>
      <c r="X247" s="109">
        <v>0</v>
      </c>
      <c r="Y247" s="109">
        <f>$X$247*$K$247</f>
        <v>0</v>
      </c>
      <c r="Z247" s="109">
        <v>0.001</v>
      </c>
      <c r="AA247" s="110">
        <f>$Z$247*$K$247</f>
        <v>0.01</v>
      </c>
      <c r="AR247" s="71" t="s">
        <v>80</v>
      </c>
      <c r="AT247" s="71" t="s">
        <v>150</v>
      </c>
      <c r="AU247" s="71" t="s">
        <v>74</v>
      </c>
      <c r="AY247" s="6" t="s">
        <v>149</v>
      </c>
      <c r="BE247" s="111">
        <f>IF($U$247="základní",$N$247,0)</f>
        <v>0</v>
      </c>
      <c r="BF247" s="111">
        <f>IF($U$247="snížená",$N$247,0)</f>
        <v>0</v>
      </c>
      <c r="BG247" s="111">
        <f>IF($U$247="zákl. přenesená",$N$247,0)</f>
        <v>0</v>
      </c>
      <c r="BH247" s="111">
        <f>IF($U$247="sníž. přenesená",$N$247,0)</f>
        <v>0</v>
      </c>
      <c r="BI247" s="111">
        <f>IF($U$247="nulová",$N$247,0)</f>
        <v>0</v>
      </c>
      <c r="BJ247" s="71" t="s">
        <v>8</v>
      </c>
      <c r="BK247" s="111">
        <f>ROUND($L$247*$K$247,0)</f>
        <v>0</v>
      </c>
    </row>
    <row r="248" spans="2:51" s="6" customFormat="1" ht="15.75" customHeight="1">
      <c r="B248" s="112"/>
      <c r="E248" s="113"/>
      <c r="F248" s="184" t="s">
        <v>813</v>
      </c>
      <c r="G248" s="185"/>
      <c r="H248" s="185"/>
      <c r="I248" s="185"/>
      <c r="K248" s="115">
        <v>10</v>
      </c>
      <c r="S248" s="112"/>
      <c r="T248" s="116"/>
      <c r="AA248" s="117"/>
      <c r="AT248" s="114" t="s">
        <v>156</v>
      </c>
      <c r="AU248" s="114" t="s">
        <v>74</v>
      </c>
      <c r="AV248" s="114" t="s">
        <v>74</v>
      </c>
      <c r="AW248" s="114" t="s">
        <v>117</v>
      </c>
      <c r="AX248" s="114" t="s">
        <v>8</v>
      </c>
      <c r="AY248" s="114" t="s">
        <v>149</v>
      </c>
    </row>
    <row r="249" spans="2:63" s="6" customFormat="1" ht="27" customHeight="1">
      <c r="B249" s="20"/>
      <c r="C249" s="102" t="s">
        <v>321</v>
      </c>
      <c r="D249" s="102" t="s">
        <v>150</v>
      </c>
      <c r="E249" s="103" t="s">
        <v>244</v>
      </c>
      <c r="F249" s="180" t="s">
        <v>245</v>
      </c>
      <c r="G249" s="181"/>
      <c r="H249" s="181"/>
      <c r="I249" s="181"/>
      <c r="J249" s="105" t="s">
        <v>153</v>
      </c>
      <c r="K249" s="106">
        <v>39.039</v>
      </c>
      <c r="L249" s="182"/>
      <c r="M249" s="181"/>
      <c r="N249" s="183">
        <f>ROUND($L$249*$K$249,0)</f>
        <v>0</v>
      </c>
      <c r="O249" s="181"/>
      <c r="P249" s="181"/>
      <c r="Q249" s="181"/>
      <c r="R249" s="104" t="s">
        <v>154</v>
      </c>
      <c r="S249" s="20"/>
      <c r="T249" s="107"/>
      <c r="U249" s="108" t="s">
        <v>35</v>
      </c>
      <c r="X249" s="109">
        <v>0</v>
      </c>
      <c r="Y249" s="109">
        <f>$X$249*$K$249</f>
        <v>0</v>
      </c>
      <c r="Z249" s="109">
        <v>0.01</v>
      </c>
      <c r="AA249" s="110">
        <f>$Z$249*$K$249</f>
        <v>0.39039</v>
      </c>
      <c r="AR249" s="71" t="s">
        <v>80</v>
      </c>
      <c r="AT249" s="71" t="s">
        <v>150</v>
      </c>
      <c r="AU249" s="71" t="s">
        <v>74</v>
      </c>
      <c r="AY249" s="6" t="s">
        <v>149</v>
      </c>
      <c r="BE249" s="111">
        <f>IF($U$249="základní",$N$249,0)</f>
        <v>0</v>
      </c>
      <c r="BF249" s="111">
        <f>IF($U$249="snížená",$N$249,0)</f>
        <v>0</v>
      </c>
      <c r="BG249" s="111">
        <f>IF($U$249="zákl. přenesená",$N$249,0)</f>
        <v>0</v>
      </c>
      <c r="BH249" s="111">
        <f>IF($U$249="sníž. přenesená",$N$249,0)</f>
        <v>0</v>
      </c>
      <c r="BI249" s="111">
        <f>IF($U$249="nulová",$N$249,0)</f>
        <v>0</v>
      </c>
      <c r="BJ249" s="71" t="s">
        <v>8</v>
      </c>
      <c r="BK249" s="111">
        <f>ROUND($L$249*$K$249,0)</f>
        <v>0</v>
      </c>
    </row>
    <row r="250" spans="2:51" s="6" customFormat="1" ht="15.75" customHeight="1">
      <c r="B250" s="112"/>
      <c r="E250" s="113"/>
      <c r="F250" s="184" t="s">
        <v>103</v>
      </c>
      <c r="G250" s="185"/>
      <c r="H250" s="185"/>
      <c r="I250" s="185"/>
      <c r="K250" s="115">
        <v>39.039</v>
      </c>
      <c r="S250" s="112"/>
      <c r="T250" s="116"/>
      <c r="AA250" s="117"/>
      <c r="AT250" s="114" t="s">
        <v>156</v>
      </c>
      <c r="AU250" s="114" t="s">
        <v>74</v>
      </c>
      <c r="AV250" s="114" t="s">
        <v>74</v>
      </c>
      <c r="AW250" s="114" t="s">
        <v>117</v>
      </c>
      <c r="AX250" s="114" t="s">
        <v>65</v>
      </c>
      <c r="AY250" s="114" t="s">
        <v>149</v>
      </c>
    </row>
    <row r="251" spans="2:51" s="6" customFormat="1" ht="15.75" customHeight="1">
      <c r="B251" s="118"/>
      <c r="E251" s="119"/>
      <c r="F251" s="186" t="s">
        <v>157</v>
      </c>
      <c r="G251" s="187"/>
      <c r="H251" s="187"/>
      <c r="I251" s="187"/>
      <c r="K251" s="120">
        <v>39.039</v>
      </c>
      <c r="S251" s="118"/>
      <c r="T251" s="121"/>
      <c r="AA251" s="122"/>
      <c r="AT251" s="119" t="s">
        <v>156</v>
      </c>
      <c r="AU251" s="119" t="s">
        <v>74</v>
      </c>
      <c r="AV251" s="119" t="s">
        <v>77</v>
      </c>
      <c r="AW251" s="119" t="s">
        <v>117</v>
      </c>
      <c r="AX251" s="119" t="s">
        <v>8</v>
      </c>
      <c r="AY251" s="119" t="s">
        <v>149</v>
      </c>
    </row>
    <row r="252" spans="2:63" s="6" customFormat="1" ht="27" customHeight="1">
      <c r="B252" s="20"/>
      <c r="C252" s="102" t="s">
        <v>324</v>
      </c>
      <c r="D252" s="102" t="s">
        <v>150</v>
      </c>
      <c r="E252" s="103" t="s">
        <v>247</v>
      </c>
      <c r="F252" s="180" t="s">
        <v>248</v>
      </c>
      <c r="G252" s="181"/>
      <c r="H252" s="181"/>
      <c r="I252" s="181"/>
      <c r="J252" s="105" t="s">
        <v>153</v>
      </c>
      <c r="K252" s="106">
        <v>18.496</v>
      </c>
      <c r="L252" s="182"/>
      <c r="M252" s="181"/>
      <c r="N252" s="183">
        <f>ROUND($L$252*$K$252,0)</f>
        <v>0</v>
      </c>
      <c r="O252" s="181"/>
      <c r="P252" s="181"/>
      <c r="Q252" s="181"/>
      <c r="R252" s="104" t="s">
        <v>154</v>
      </c>
      <c r="S252" s="20"/>
      <c r="T252" s="107"/>
      <c r="U252" s="108" t="s">
        <v>35</v>
      </c>
      <c r="X252" s="109">
        <v>0</v>
      </c>
      <c r="Y252" s="109">
        <f>$X$252*$K$252</f>
        <v>0</v>
      </c>
      <c r="Z252" s="109">
        <v>0.029</v>
      </c>
      <c r="AA252" s="110">
        <f>$Z$252*$K$252</f>
        <v>0.536384</v>
      </c>
      <c r="AR252" s="71" t="s">
        <v>80</v>
      </c>
      <c r="AT252" s="71" t="s">
        <v>150</v>
      </c>
      <c r="AU252" s="71" t="s">
        <v>74</v>
      </c>
      <c r="AY252" s="6" t="s">
        <v>149</v>
      </c>
      <c r="BE252" s="111">
        <f>IF($U$252="základní",$N$252,0)</f>
        <v>0</v>
      </c>
      <c r="BF252" s="111">
        <f>IF($U$252="snížená",$N$252,0)</f>
        <v>0</v>
      </c>
      <c r="BG252" s="111">
        <f>IF($U$252="zákl. přenesená",$N$252,0)</f>
        <v>0</v>
      </c>
      <c r="BH252" s="111">
        <f>IF($U$252="sníž. přenesená",$N$252,0)</f>
        <v>0</v>
      </c>
      <c r="BI252" s="111">
        <f>IF($U$252="nulová",$N$252,0)</f>
        <v>0</v>
      </c>
      <c r="BJ252" s="71" t="s">
        <v>8</v>
      </c>
      <c r="BK252" s="111">
        <f>ROUND($L$252*$K$252,0)</f>
        <v>0</v>
      </c>
    </row>
    <row r="253" spans="2:51" s="6" customFormat="1" ht="15.75" customHeight="1">
      <c r="B253" s="112"/>
      <c r="E253" s="113"/>
      <c r="F253" s="184" t="s">
        <v>95</v>
      </c>
      <c r="G253" s="185"/>
      <c r="H253" s="185"/>
      <c r="I253" s="185"/>
      <c r="K253" s="115">
        <v>18.496</v>
      </c>
      <c r="S253" s="112"/>
      <c r="T253" s="116"/>
      <c r="AA253" s="117"/>
      <c r="AT253" s="114" t="s">
        <v>156</v>
      </c>
      <c r="AU253" s="114" t="s">
        <v>74</v>
      </c>
      <c r="AV253" s="114" t="s">
        <v>74</v>
      </c>
      <c r="AW253" s="114" t="s">
        <v>117</v>
      </c>
      <c r="AX253" s="114" t="s">
        <v>65</v>
      </c>
      <c r="AY253" s="114" t="s">
        <v>149</v>
      </c>
    </row>
    <row r="254" spans="2:51" s="6" customFormat="1" ht="15.75" customHeight="1">
      <c r="B254" s="118"/>
      <c r="E254" s="119"/>
      <c r="F254" s="186" t="s">
        <v>157</v>
      </c>
      <c r="G254" s="187"/>
      <c r="H254" s="187"/>
      <c r="I254" s="187"/>
      <c r="K254" s="120">
        <v>18.496</v>
      </c>
      <c r="S254" s="118"/>
      <c r="T254" s="121"/>
      <c r="AA254" s="122"/>
      <c r="AT254" s="119" t="s">
        <v>156</v>
      </c>
      <c r="AU254" s="119" t="s">
        <v>74</v>
      </c>
      <c r="AV254" s="119" t="s">
        <v>77</v>
      </c>
      <c r="AW254" s="119" t="s">
        <v>117</v>
      </c>
      <c r="AX254" s="119" t="s">
        <v>8</v>
      </c>
      <c r="AY254" s="119" t="s">
        <v>149</v>
      </c>
    </row>
    <row r="255" spans="2:63" s="6" customFormat="1" ht="27" customHeight="1">
      <c r="B255" s="20"/>
      <c r="C255" s="102" t="s">
        <v>327</v>
      </c>
      <c r="D255" s="102" t="s">
        <v>150</v>
      </c>
      <c r="E255" s="103" t="s">
        <v>814</v>
      </c>
      <c r="F255" s="180" t="s">
        <v>815</v>
      </c>
      <c r="G255" s="181"/>
      <c r="H255" s="181"/>
      <c r="I255" s="181"/>
      <c r="J255" s="105" t="s">
        <v>153</v>
      </c>
      <c r="K255" s="106">
        <v>40.999</v>
      </c>
      <c r="L255" s="182"/>
      <c r="M255" s="181"/>
      <c r="N255" s="183">
        <f>ROUND($L$255*$K$255,0)</f>
        <v>0</v>
      </c>
      <c r="O255" s="181"/>
      <c r="P255" s="181"/>
      <c r="Q255" s="181"/>
      <c r="R255" s="104" t="s">
        <v>154</v>
      </c>
      <c r="S255" s="20"/>
      <c r="T255" s="107"/>
      <c r="U255" s="108" t="s">
        <v>35</v>
      </c>
      <c r="X255" s="109">
        <v>0</v>
      </c>
      <c r="Y255" s="109">
        <f>$X$255*$K$255</f>
        <v>0</v>
      </c>
      <c r="Z255" s="109">
        <v>0.046</v>
      </c>
      <c r="AA255" s="110">
        <f>$Z$255*$K$255</f>
        <v>1.8859540000000001</v>
      </c>
      <c r="AR255" s="71" t="s">
        <v>80</v>
      </c>
      <c r="AT255" s="71" t="s">
        <v>150</v>
      </c>
      <c r="AU255" s="71" t="s">
        <v>74</v>
      </c>
      <c r="AY255" s="6" t="s">
        <v>149</v>
      </c>
      <c r="BE255" s="111">
        <f>IF($U$255="základní",$N$255,0)</f>
        <v>0</v>
      </c>
      <c r="BF255" s="111">
        <f>IF($U$255="snížená",$N$255,0)</f>
        <v>0</v>
      </c>
      <c r="BG255" s="111">
        <f>IF($U$255="zákl. přenesená",$N$255,0)</f>
        <v>0</v>
      </c>
      <c r="BH255" s="111">
        <f>IF($U$255="sníž. přenesená",$N$255,0)</f>
        <v>0</v>
      </c>
      <c r="BI255" s="111">
        <f>IF($U$255="nulová",$N$255,0)</f>
        <v>0</v>
      </c>
      <c r="BJ255" s="71" t="s">
        <v>8</v>
      </c>
      <c r="BK255" s="111">
        <f>ROUND($L$255*$K$255,0)</f>
        <v>0</v>
      </c>
    </row>
    <row r="256" spans="2:51" s="6" customFormat="1" ht="15.75" customHeight="1">
      <c r="B256" s="112"/>
      <c r="E256" s="113"/>
      <c r="F256" s="184" t="s">
        <v>110</v>
      </c>
      <c r="G256" s="185"/>
      <c r="H256" s="185"/>
      <c r="I256" s="185"/>
      <c r="K256" s="115">
        <v>40.999</v>
      </c>
      <c r="S256" s="112"/>
      <c r="T256" s="116"/>
      <c r="AA256" s="117"/>
      <c r="AT256" s="114" t="s">
        <v>156</v>
      </c>
      <c r="AU256" s="114" t="s">
        <v>74</v>
      </c>
      <c r="AV256" s="114" t="s">
        <v>74</v>
      </c>
      <c r="AW256" s="114" t="s">
        <v>117</v>
      </c>
      <c r="AX256" s="114" t="s">
        <v>65</v>
      </c>
      <c r="AY256" s="114" t="s">
        <v>149</v>
      </c>
    </row>
    <row r="257" spans="2:51" s="6" customFormat="1" ht="15.75" customHeight="1">
      <c r="B257" s="118"/>
      <c r="E257" s="119"/>
      <c r="F257" s="186" t="s">
        <v>157</v>
      </c>
      <c r="G257" s="187"/>
      <c r="H257" s="187"/>
      <c r="I257" s="187"/>
      <c r="K257" s="120">
        <v>40.999</v>
      </c>
      <c r="S257" s="118"/>
      <c r="T257" s="121"/>
      <c r="AA257" s="122"/>
      <c r="AT257" s="119" t="s">
        <v>156</v>
      </c>
      <c r="AU257" s="119" t="s">
        <v>74</v>
      </c>
      <c r="AV257" s="119" t="s">
        <v>77</v>
      </c>
      <c r="AW257" s="119" t="s">
        <v>117</v>
      </c>
      <c r="AX257" s="119" t="s">
        <v>8</v>
      </c>
      <c r="AY257" s="119" t="s">
        <v>149</v>
      </c>
    </row>
    <row r="258" spans="2:63" s="6" customFormat="1" ht="27" customHeight="1">
      <c r="B258" s="20"/>
      <c r="C258" s="102" t="s">
        <v>330</v>
      </c>
      <c r="D258" s="102" t="s">
        <v>150</v>
      </c>
      <c r="E258" s="103" t="s">
        <v>816</v>
      </c>
      <c r="F258" s="180" t="s">
        <v>817</v>
      </c>
      <c r="G258" s="181"/>
      <c r="H258" s="181"/>
      <c r="I258" s="181"/>
      <c r="J258" s="105" t="s">
        <v>153</v>
      </c>
      <c r="K258" s="106">
        <v>151.52</v>
      </c>
      <c r="L258" s="182"/>
      <c r="M258" s="181"/>
      <c r="N258" s="183">
        <f>ROUND($L$258*$K$258,0)</f>
        <v>0</v>
      </c>
      <c r="O258" s="181"/>
      <c r="P258" s="181"/>
      <c r="Q258" s="181"/>
      <c r="R258" s="104" t="s">
        <v>154</v>
      </c>
      <c r="S258" s="20"/>
      <c r="T258" s="107"/>
      <c r="U258" s="108" t="s">
        <v>35</v>
      </c>
      <c r="X258" s="109">
        <v>0</v>
      </c>
      <c r="Y258" s="109">
        <f>$X$258*$K$258</f>
        <v>0</v>
      </c>
      <c r="Z258" s="109">
        <v>0.059</v>
      </c>
      <c r="AA258" s="110">
        <f>$Z$258*$K$258</f>
        <v>8.939680000000001</v>
      </c>
      <c r="AR258" s="71" t="s">
        <v>80</v>
      </c>
      <c r="AT258" s="71" t="s">
        <v>150</v>
      </c>
      <c r="AU258" s="71" t="s">
        <v>74</v>
      </c>
      <c r="AY258" s="6" t="s">
        <v>149</v>
      </c>
      <c r="BE258" s="111">
        <f>IF($U$258="základní",$N$258,0)</f>
        <v>0</v>
      </c>
      <c r="BF258" s="111">
        <f>IF($U$258="snížená",$N$258,0)</f>
        <v>0</v>
      </c>
      <c r="BG258" s="111">
        <f>IF($U$258="zákl. přenesená",$N$258,0)</f>
        <v>0</v>
      </c>
      <c r="BH258" s="111">
        <f>IF($U$258="sníž. přenesená",$N$258,0)</f>
        <v>0</v>
      </c>
      <c r="BI258" s="111">
        <f>IF($U$258="nulová",$N$258,0)</f>
        <v>0</v>
      </c>
      <c r="BJ258" s="71" t="s">
        <v>8</v>
      </c>
      <c r="BK258" s="111">
        <f>ROUND($L$258*$K$258,0)</f>
        <v>0</v>
      </c>
    </row>
    <row r="259" spans="2:51" s="6" customFormat="1" ht="15.75" customHeight="1">
      <c r="B259" s="112"/>
      <c r="E259" s="113"/>
      <c r="F259" s="184" t="s">
        <v>98</v>
      </c>
      <c r="G259" s="185"/>
      <c r="H259" s="185"/>
      <c r="I259" s="185"/>
      <c r="K259" s="115">
        <v>78.104</v>
      </c>
      <c r="S259" s="112"/>
      <c r="T259" s="116"/>
      <c r="AA259" s="117"/>
      <c r="AT259" s="114" t="s">
        <v>156</v>
      </c>
      <c r="AU259" s="114" t="s">
        <v>74</v>
      </c>
      <c r="AV259" s="114" t="s">
        <v>74</v>
      </c>
      <c r="AW259" s="114" t="s">
        <v>117</v>
      </c>
      <c r="AX259" s="114" t="s">
        <v>65</v>
      </c>
      <c r="AY259" s="114" t="s">
        <v>149</v>
      </c>
    </row>
    <row r="260" spans="2:51" s="6" customFormat="1" ht="15.75" customHeight="1">
      <c r="B260" s="112"/>
      <c r="E260" s="114"/>
      <c r="F260" s="184" t="s">
        <v>106</v>
      </c>
      <c r="G260" s="185"/>
      <c r="H260" s="185"/>
      <c r="I260" s="185"/>
      <c r="K260" s="115">
        <v>49.804</v>
      </c>
      <c r="S260" s="112"/>
      <c r="T260" s="116"/>
      <c r="AA260" s="117"/>
      <c r="AT260" s="114" t="s">
        <v>156</v>
      </c>
      <c r="AU260" s="114" t="s">
        <v>74</v>
      </c>
      <c r="AV260" s="114" t="s">
        <v>74</v>
      </c>
      <c r="AW260" s="114" t="s">
        <v>117</v>
      </c>
      <c r="AX260" s="114" t="s">
        <v>65</v>
      </c>
      <c r="AY260" s="114" t="s">
        <v>149</v>
      </c>
    </row>
    <row r="261" spans="2:51" s="6" customFormat="1" ht="15.75" customHeight="1">
      <c r="B261" s="112"/>
      <c r="E261" s="114"/>
      <c r="F261" s="184" t="s">
        <v>699</v>
      </c>
      <c r="G261" s="185"/>
      <c r="H261" s="185"/>
      <c r="I261" s="185"/>
      <c r="K261" s="115">
        <v>22.562</v>
      </c>
      <c r="S261" s="112"/>
      <c r="T261" s="116"/>
      <c r="AA261" s="117"/>
      <c r="AT261" s="114" t="s">
        <v>156</v>
      </c>
      <c r="AU261" s="114" t="s">
        <v>74</v>
      </c>
      <c r="AV261" s="114" t="s">
        <v>74</v>
      </c>
      <c r="AW261" s="114" t="s">
        <v>117</v>
      </c>
      <c r="AX261" s="114" t="s">
        <v>65</v>
      </c>
      <c r="AY261" s="114" t="s">
        <v>149</v>
      </c>
    </row>
    <row r="262" spans="2:51" s="6" customFormat="1" ht="15.75" customHeight="1">
      <c r="B262" s="112"/>
      <c r="E262" s="114"/>
      <c r="F262" s="184" t="s">
        <v>762</v>
      </c>
      <c r="G262" s="185"/>
      <c r="H262" s="185"/>
      <c r="I262" s="185"/>
      <c r="K262" s="115">
        <v>1.05</v>
      </c>
      <c r="S262" s="112"/>
      <c r="T262" s="116"/>
      <c r="AA262" s="117"/>
      <c r="AT262" s="114" t="s">
        <v>156</v>
      </c>
      <c r="AU262" s="114" t="s">
        <v>74</v>
      </c>
      <c r="AV262" s="114" t="s">
        <v>74</v>
      </c>
      <c r="AW262" s="114" t="s">
        <v>117</v>
      </c>
      <c r="AX262" s="114" t="s">
        <v>65</v>
      </c>
      <c r="AY262" s="114" t="s">
        <v>149</v>
      </c>
    </row>
    <row r="263" spans="2:51" s="6" customFormat="1" ht="15.75" customHeight="1">
      <c r="B263" s="118"/>
      <c r="E263" s="119"/>
      <c r="F263" s="186" t="s">
        <v>157</v>
      </c>
      <c r="G263" s="187"/>
      <c r="H263" s="187"/>
      <c r="I263" s="187"/>
      <c r="K263" s="120">
        <v>151.52</v>
      </c>
      <c r="S263" s="118"/>
      <c r="T263" s="121"/>
      <c r="AA263" s="122"/>
      <c r="AT263" s="119" t="s">
        <v>156</v>
      </c>
      <c r="AU263" s="119" t="s">
        <v>74</v>
      </c>
      <c r="AV263" s="119" t="s">
        <v>77</v>
      </c>
      <c r="AW263" s="119" t="s">
        <v>117</v>
      </c>
      <c r="AX263" s="119" t="s">
        <v>8</v>
      </c>
      <c r="AY263" s="119" t="s">
        <v>149</v>
      </c>
    </row>
    <row r="264" spans="2:63" s="93" customFormat="1" ht="30.75" customHeight="1">
      <c r="B264" s="94"/>
      <c r="D264" s="101" t="s">
        <v>122</v>
      </c>
      <c r="N264" s="197">
        <f>$BK$264</f>
        <v>0</v>
      </c>
      <c r="O264" s="196"/>
      <c r="P264" s="196"/>
      <c r="Q264" s="196"/>
      <c r="S264" s="94"/>
      <c r="T264" s="97"/>
      <c r="W264" s="98">
        <f>SUM($W$265:$W$275)</f>
        <v>0</v>
      </c>
      <c r="Y264" s="98">
        <f>SUM($Y$265:$Y$275)</f>
        <v>0.0039494</v>
      </c>
      <c r="AA264" s="99">
        <f>SUM($AA$265:$AA$275)</f>
        <v>0</v>
      </c>
      <c r="AR264" s="96" t="s">
        <v>8</v>
      </c>
      <c r="AT264" s="96" t="s">
        <v>64</v>
      </c>
      <c r="AU264" s="96" t="s">
        <v>8</v>
      </c>
      <c r="AY264" s="96" t="s">
        <v>149</v>
      </c>
      <c r="BK264" s="100">
        <f>SUM($BK$265:$BK$275)</f>
        <v>0</v>
      </c>
    </row>
    <row r="265" spans="2:63" s="6" customFormat="1" ht="39" customHeight="1">
      <c r="B265" s="20"/>
      <c r="C265" s="102" t="s">
        <v>333</v>
      </c>
      <c r="D265" s="102" t="s">
        <v>150</v>
      </c>
      <c r="E265" s="103" t="s">
        <v>250</v>
      </c>
      <c r="F265" s="180" t="s">
        <v>251</v>
      </c>
      <c r="G265" s="181"/>
      <c r="H265" s="181"/>
      <c r="I265" s="181"/>
      <c r="J265" s="105" t="s">
        <v>153</v>
      </c>
      <c r="K265" s="106">
        <v>357.151</v>
      </c>
      <c r="L265" s="182"/>
      <c r="M265" s="181"/>
      <c r="N265" s="183">
        <f>ROUND($L$265*$K$265,0)</f>
        <v>0</v>
      </c>
      <c r="O265" s="181"/>
      <c r="P265" s="181"/>
      <c r="Q265" s="181"/>
      <c r="R265" s="104" t="s">
        <v>154</v>
      </c>
      <c r="S265" s="20"/>
      <c r="T265" s="107"/>
      <c r="U265" s="108" t="s">
        <v>35</v>
      </c>
      <c r="X265" s="109">
        <v>0</v>
      </c>
      <c r="Y265" s="109">
        <f>$X$265*$K$265</f>
        <v>0</v>
      </c>
      <c r="Z265" s="109">
        <v>0</v>
      </c>
      <c r="AA265" s="110">
        <f>$Z$265*$K$265</f>
        <v>0</v>
      </c>
      <c r="AR265" s="71" t="s">
        <v>80</v>
      </c>
      <c r="AT265" s="71" t="s">
        <v>150</v>
      </c>
      <c r="AU265" s="71" t="s">
        <v>74</v>
      </c>
      <c r="AY265" s="6" t="s">
        <v>149</v>
      </c>
      <c r="BE265" s="111">
        <f>IF($U$265="základní",$N$265,0)</f>
        <v>0</v>
      </c>
      <c r="BF265" s="111">
        <f>IF($U$265="snížená",$N$265,0)</f>
        <v>0</v>
      </c>
      <c r="BG265" s="111">
        <f>IF($U$265="zákl. přenesená",$N$265,0)</f>
        <v>0</v>
      </c>
      <c r="BH265" s="111">
        <f>IF($U$265="sníž. přenesená",$N$265,0)</f>
        <v>0</v>
      </c>
      <c r="BI265" s="111">
        <f>IF($U$265="nulová",$N$265,0)</f>
        <v>0</v>
      </c>
      <c r="BJ265" s="71" t="s">
        <v>8</v>
      </c>
      <c r="BK265" s="111">
        <f>ROUND($L$265*$K$265,0)</f>
        <v>0</v>
      </c>
    </row>
    <row r="266" spans="2:51" s="6" customFormat="1" ht="15.75" customHeight="1">
      <c r="B266" s="112"/>
      <c r="E266" s="113"/>
      <c r="F266" s="184" t="s">
        <v>818</v>
      </c>
      <c r="G266" s="185"/>
      <c r="H266" s="185"/>
      <c r="I266" s="185"/>
      <c r="K266" s="115">
        <v>357.151</v>
      </c>
      <c r="S266" s="112"/>
      <c r="T266" s="116"/>
      <c r="AA266" s="117"/>
      <c r="AT266" s="114" t="s">
        <v>156</v>
      </c>
      <c r="AU266" s="114" t="s">
        <v>74</v>
      </c>
      <c r="AV266" s="114" t="s">
        <v>74</v>
      </c>
      <c r="AW266" s="114" t="s">
        <v>117</v>
      </c>
      <c r="AX266" s="114" t="s">
        <v>65</v>
      </c>
      <c r="AY266" s="114" t="s">
        <v>149</v>
      </c>
    </row>
    <row r="267" spans="2:51" s="6" customFormat="1" ht="15.75" customHeight="1">
      <c r="B267" s="118"/>
      <c r="E267" s="119" t="s">
        <v>92</v>
      </c>
      <c r="F267" s="186" t="s">
        <v>157</v>
      </c>
      <c r="G267" s="187"/>
      <c r="H267" s="187"/>
      <c r="I267" s="187"/>
      <c r="K267" s="120">
        <v>357.151</v>
      </c>
      <c r="S267" s="118"/>
      <c r="T267" s="121"/>
      <c r="AA267" s="122"/>
      <c r="AT267" s="119" t="s">
        <v>156</v>
      </c>
      <c r="AU267" s="119" t="s">
        <v>74</v>
      </c>
      <c r="AV267" s="119" t="s">
        <v>77</v>
      </c>
      <c r="AW267" s="119" t="s">
        <v>117</v>
      </c>
      <c r="AX267" s="119" t="s">
        <v>8</v>
      </c>
      <c r="AY267" s="119" t="s">
        <v>149</v>
      </c>
    </row>
    <row r="268" spans="2:63" s="6" customFormat="1" ht="39" customHeight="1">
      <c r="B268" s="20"/>
      <c r="C268" s="102" t="s">
        <v>336</v>
      </c>
      <c r="D268" s="102" t="s">
        <v>150</v>
      </c>
      <c r="E268" s="103" t="s">
        <v>254</v>
      </c>
      <c r="F268" s="180" t="s">
        <v>255</v>
      </c>
      <c r="G268" s="181"/>
      <c r="H268" s="181"/>
      <c r="I268" s="181"/>
      <c r="J268" s="105" t="s">
        <v>153</v>
      </c>
      <c r="K268" s="106">
        <v>21429.06</v>
      </c>
      <c r="L268" s="182"/>
      <c r="M268" s="181"/>
      <c r="N268" s="183">
        <f>ROUND($L$268*$K$268,0)</f>
        <v>0</v>
      </c>
      <c r="O268" s="181"/>
      <c r="P268" s="181"/>
      <c r="Q268" s="181"/>
      <c r="R268" s="104" t="s">
        <v>154</v>
      </c>
      <c r="S268" s="20"/>
      <c r="T268" s="107"/>
      <c r="U268" s="108" t="s">
        <v>35</v>
      </c>
      <c r="X268" s="109">
        <v>0</v>
      </c>
      <c r="Y268" s="109">
        <f>$X$268*$K$268</f>
        <v>0</v>
      </c>
      <c r="Z268" s="109">
        <v>0</v>
      </c>
      <c r="AA268" s="110">
        <f>$Z$268*$K$268</f>
        <v>0</v>
      </c>
      <c r="AR268" s="71" t="s">
        <v>80</v>
      </c>
      <c r="AT268" s="71" t="s">
        <v>150</v>
      </c>
      <c r="AU268" s="71" t="s">
        <v>74</v>
      </c>
      <c r="AY268" s="6" t="s">
        <v>149</v>
      </c>
      <c r="BE268" s="111">
        <f>IF($U$268="základní",$N$268,0)</f>
        <v>0</v>
      </c>
      <c r="BF268" s="111">
        <f>IF($U$268="snížená",$N$268,0)</f>
        <v>0</v>
      </c>
      <c r="BG268" s="111">
        <f>IF($U$268="zákl. přenesená",$N$268,0)</f>
        <v>0</v>
      </c>
      <c r="BH268" s="111">
        <f>IF($U$268="sníž. přenesená",$N$268,0)</f>
        <v>0</v>
      </c>
      <c r="BI268" s="111">
        <f>IF($U$268="nulová",$N$268,0)</f>
        <v>0</v>
      </c>
      <c r="BJ268" s="71" t="s">
        <v>8</v>
      </c>
      <c r="BK268" s="111">
        <f>ROUND($L$268*$K$268,0)</f>
        <v>0</v>
      </c>
    </row>
    <row r="269" spans="2:51" s="6" customFormat="1" ht="15.75" customHeight="1">
      <c r="B269" s="112"/>
      <c r="E269" s="113"/>
      <c r="F269" s="184" t="s">
        <v>256</v>
      </c>
      <c r="G269" s="185"/>
      <c r="H269" s="185"/>
      <c r="I269" s="185"/>
      <c r="K269" s="115">
        <v>21429.06</v>
      </c>
      <c r="S269" s="112"/>
      <c r="T269" s="116"/>
      <c r="AA269" s="117"/>
      <c r="AT269" s="114" t="s">
        <v>156</v>
      </c>
      <c r="AU269" s="114" t="s">
        <v>74</v>
      </c>
      <c r="AV269" s="114" t="s">
        <v>74</v>
      </c>
      <c r="AW269" s="114" t="s">
        <v>117</v>
      </c>
      <c r="AX269" s="114" t="s">
        <v>8</v>
      </c>
      <c r="AY269" s="114" t="s">
        <v>149</v>
      </c>
    </row>
    <row r="270" spans="2:63" s="6" customFormat="1" ht="39" customHeight="1">
      <c r="B270" s="20"/>
      <c r="C270" s="102" t="s">
        <v>339</v>
      </c>
      <c r="D270" s="102" t="s">
        <v>150</v>
      </c>
      <c r="E270" s="103" t="s">
        <v>257</v>
      </c>
      <c r="F270" s="180" t="s">
        <v>258</v>
      </c>
      <c r="G270" s="181"/>
      <c r="H270" s="181"/>
      <c r="I270" s="181"/>
      <c r="J270" s="105" t="s">
        <v>153</v>
      </c>
      <c r="K270" s="106">
        <v>357.151</v>
      </c>
      <c r="L270" s="182"/>
      <c r="M270" s="181"/>
      <c r="N270" s="183">
        <f>ROUND($L$270*$K$270,0)</f>
        <v>0</v>
      </c>
      <c r="O270" s="181"/>
      <c r="P270" s="181"/>
      <c r="Q270" s="181"/>
      <c r="R270" s="104" t="s">
        <v>154</v>
      </c>
      <c r="S270" s="20"/>
      <c r="T270" s="107"/>
      <c r="U270" s="108" t="s">
        <v>35</v>
      </c>
      <c r="X270" s="109">
        <v>0</v>
      </c>
      <c r="Y270" s="109">
        <f>$X$270*$K$270</f>
        <v>0</v>
      </c>
      <c r="Z270" s="109">
        <v>0</v>
      </c>
      <c r="AA270" s="110">
        <f>$Z$270*$K$270</f>
        <v>0</v>
      </c>
      <c r="AR270" s="71" t="s">
        <v>80</v>
      </c>
      <c r="AT270" s="71" t="s">
        <v>150</v>
      </c>
      <c r="AU270" s="71" t="s">
        <v>74</v>
      </c>
      <c r="AY270" s="6" t="s">
        <v>149</v>
      </c>
      <c r="BE270" s="111">
        <f>IF($U$270="základní",$N$270,0)</f>
        <v>0</v>
      </c>
      <c r="BF270" s="111">
        <f>IF($U$270="snížená",$N$270,0)</f>
        <v>0</v>
      </c>
      <c r="BG270" s="111">
        <f>IF($U$270="zákl. přenesená",$N$270,0)</f>
        <v>0</v>
      </c>
      <c r="BH270" s="111">
        <f>IF($U$270="sníž. přenesená",$N$270,0)</f>
        <v>0</v>
      </c>
      <c r="BI270" s="111">
        <f>IF($U$270="nulová",$N$270,0)</f>
        <v>0</v>
      </c>
      <c r="BJ270" s="71" t="s">
        <v>8</v>
      </c>
      <c r="BK270" s="111">
        <f>ROUND($L$270*$K$270,0)</f>
        <v>0</v>
      </c>
    </row>
    <row r="271" spans="2:51" s="6" customFormat="1" ht="15.75" customHeight="1">
      <c r="B271" s="112"/>
      <c r="E271" s="113"/>
      <c r="F271" s="184" t="s">
        <v>92</v>
      </c>
      <c r="G271" s="185"/>
      <c r="H271" s="185"/>
      <c r="I271" s="185"/>
      <c r="K271" s="115">
        <v>357.151</v>
      </c>
      <c r="S271" s="112"/>
      <c r="T271" s="116"/>
      <c r="AA271" s="117"/>
      <c r="AT271" s="114" t="s">
        <v>156</v>
      </c>
      <c r="AU271" s="114" t="s">
        <v>74</v>
      </c>
      <c r="AV271" s="114" t="s">
        <v>74</v>
      </c>
      <c r="AW271" s="114" t="s">
        <v>117</v>
      </c>
      <c r="AX271" s="114" t="s">
        <v>8</v>
      </c>
      <c r="AY271" s="114" t="s">
        <v>149</v>
      </c>
    </row>
    <row r="272" spans="2:63" s="6" customFormat="1" ht="39" customHeight="1">
      <c r="B272" s="20"/>
      <c r="C272" s="102" t="s">
        <v>342</v>
      </c>
      <c r="D272" s="102" t="s">
        <v>150</v>
      </c>
      <c r="E272" s="103" t="s">
        <v>260</v>
      </c>
      <c r="F272" s="180" t="s">
        <v>261</v>
      </c>
      <c r="G272" s="181"/>
      <c r="H272" s="181"/>
      <c r="I272" s="181"/>
      <c r="J272" s="105" t="s">
        <v>153</v>
      </c>
      <c r="K272" s="106">
        <v>30.38</v>
      </c>
      <c r="L272" s="182"/>
      <c r="M272" s="181"/>
      <c r="N272" s="183">
        <f>ROUND($L$272*$K$272,0)</f>
        <v>0</v>
      </c>
      <c r="O272" s="181"/>
      <c r="P272" s="181"/>
      <c r="Q272" s="181"/>
      <c r="R272" s="104" t="s">
        <v>154</v>
      </c>
      <c r="S272" s="20"/>
      <c r="T272" s="107"/>
      <c r="U272" s="108" t="s">
        <v>35</v>
      </c>
      <c r="X272" s="109">
        <v>0.00013</v>
      </c>
      <c r="Y272" s="109">
        <f>$X$272*$K$272</f>
        <v>0.0039494</v>
      </c>
      <c r="Z272" s="109">
        <v>0</v>
      </c>
      <c r="AA272" s="110">
        <f>$Z$272*$K$272</f>
        <v>0</v>
      </c>
      <c r="AR272" s="71" t="s">
        <v>80</v>
      </c>
      <c r="AT272" s="71" t="s">
        <v>150</v>
      </c>
      <c r="AU272" s="71" t="s">
        <v>74</v>
      </c>
      <c r="AY272" s="6" t="s">
        <v>149</v>
      </c>
      <c r="BE272" s="111">
        <f>IF($U$272="základní",$N$272,0)</f>
        <v>0</v>
      </c>
      <c r="BF272" s="111">
        <f>IF($U$272="snížená",$N$272,0)</f>
        <v>0</v>
      </c>
      <c r="BG272" s="111">
        <f>IF($U$272="zákl. přenesená",$N$272,0)</f>
        <v>0</v>
      </c>
      <c r="BH272" s="111">
        <f>IF($U$272="sníž. přenesená",$N$272,0)</f>
        <v>0</v>
      </c>
      <c r="BI272" s="111">
        <f>IF($U$272="nulová",$N$272,0)</f>
        <v>0</v>
      </c>
      <c r="BJ272" s="71" t="s">
        <v>8</v>
      </c>
      <c r="BK272" s="111">
        <f>ROUND($L$272*$K$272,0)</f>
        <v>0</v>
      </c>
    </row>
    <row r="273" spans="2:51" s="6" customFormat="1" ht="15.75" customHeight="1">
      <c r="B273" s="112"/>
      <c r="E273" s="113"/>
      <c r="F273" s="184" t="s">
        <v>819</v>
      </c>
      <c r="G273" s="185"/>
      <c r="H273" s="185"/>
      <c r="I273" s="185"/>
      <c r="K273" s="115">
        <v>15.61</v>
      </c>
      <c r="S273" s="112"/>
      <c r="T273" s="116"/>
      <c r="AA273" s="117"/>
      <c r="AT273" s="114" t="s">
        <v>156</v>
      </c>
      <c r="AU273" s="114" t="s">
        <v>74</v>
      </c>
      <c r="AV273" s="114" t="s">
        <v>74</v>
      </c>
      <c r="AW273" s="114" t="s">
        <v>117</v>
      </c>
      <c r="AX273" s="114" t="s">
        <v>65</v>
      </c>
      <c r="AY273" s="114" t="s">
        <v>149</v>
      </c>
    </row>
    <row r="274" spans="2:51" s="6" customFormat="1" ht="15.75" customHeight="1">
      <c r="B274" s="112"/>
      <c r="E274" s="114"/>
      <c r="F274" s="184" t="s">
        <v>820</v>
      </c>
      <c r="G274" s="185"/>
      <c r="H274" s="185"/>
      <c r="I274" s="185"/>
      <c r="K274" s="115">
        <v>14.77</v>
      </c>
      <c r="S274" s="112"/>
      <c r="T274" s="116"/>
      <c r="AA274" s="117"/>
      <c r="AT274" s="114" t="s">
        <v>156</v>
      </c>
      <c r="AU274" s="114" t="s">
        <v>74</v>
      </c>
      <c r="AV274" s="114" t="s">
        <v>74</v>
      </c>
      <c r="AW274" s="114" t="s">
        <v>117</v>
      </c>
      <c r="AX274" s="114" t="s">
        <v>65</v>
      </c>
      <c r="AY274" s="114" t="s">
        <v>149</v>
      </c>
    </row>
    <row r="275" spans="2:51" s="6" customFormat="1" ht="15.75" customHeight="1">
      <c r="B275" s="118"/>
      <c r="E275" s="119"/>
      <c r="F275" s="186" t="s">
        <v>157</v>
      </c>
      <c r="G275" s="187"/>
      <c r="H275" s="187"/>
      <c r="I275" s="187"/>
      <c r="K275" s="120">
        <v>30.38</v>
      </c>
      <c r="S275" s="118"/>
      <c r="T275" s="121"/>
      <c r="AA275" s="122"/>
      <c r="AT275" s="119" t="s">
        <v>156</v>
      </c>
      <c r="AU275" s="119" t="s">
        <v>74</v>
      </c>
      <c r="AV275" s="119" t="s">
        <v>77</v>
      </c>
      <c r="AW275" s="119" t="s">
        <v>117</v>
      </c>
      <c r="AX275" s="119" t="s">
        <v>8</v>
      </c>
      <c r="AY275" s="119" t="s">
        <v>149</v>
      </c>
    </row>
    <row r="276" spans="2:63" s="93" customFormat="1" ht="30.75" customHeight="1">
      <c r="B276" s="94"/>
      <c r="D276" s="101" t="s">
        <v>123</v>
      </c>
      <c r="N276" s="197">
        <f>$BK$276</f>
        <v>0</v>
      </c>
      <c r="O276" s="196"/>
      <c r="P276" s="196"/>
      <c r="Q276" s="196"/>
      <c r="S276" s="94"/>
      <c r="T276" s="97"/>
      <c r="W276" s="98">
        <f>SUM($W$277:$W$284)</f>
        <v>0</v>
      </c>
      <c r="Y276" s="98">
        <f>SUM($Y$277:$Y$284)</f>
        <v>0</v>
      </c>
      <c r="AA276" s="99">
        <f>SUM($AA$277:$AA$284)</f>
        <v>0</v>
      </c>
      <c r="AR276" s="96" t="s">
        <v>8</v>
      </c>
      <c r="AT276" s="96" t="s">
        <v>64</v>
      </c>
      <c r="AU276" s="96" t="s">
        <v>8</v>
      </c>
      <c r="AY276" s="96" t="s">
        <v>149</v>
      </c>
      <c r="BK276" s="100">
        <f>SUM($BK$277:$BK$284)</f>
        <v>0</v>
      </c>
    </row>
    <row r="277" spans="2:63" s="6" customFormat="1" ht="39" customHeight="1">
      <c r="B277" s="20"/>
      <c r="C277" s="102" t="s">
        <v>345</v>
      </c>
      <c r="D277" s="102" t="s">
        <v>150</v>
      </c>
      <c r="E277" s="103" t="s">
        <v>265</v>
      </c>
      <c r="F277" s="180" t="s">
        <v>266</v>
      </c>
      <c r="G277" s="181"/>
      <c r="H277" s="181"/>
      <c r="I277" s="181"/>
      <c r="J277" s="105" t="s">
        <v>267</v>
      </c>
      <c r="K277" s="106">
        <v>20.877</v>
      </c>
      <c r="L277" s="182"/>
      <c r="M277" s="181"/>
      <c r="N277" s="183">
        <f>ROUND($L$277*$K$277,0)</f>
        <v>0</v>
      </c>
      <c r="O277" s="181"/>
      <c r="P277" s="181"/>
      <c r="Q277" s="181"/>
      <c r="R277" s="104" t="s">
        <v>154</v>
      </c>
      <c r="S277" s="20"/>
      <c r="T277" s="107"/>
      <c r="U277" s="108" t="s">
        <v>35</v>
      </c>
      <c r="X277" s="109">
        <v>0</v>
      </c>
      <c r="Y277" s="109">
        <f>$X$277*$K$277</f>
        <v>0</v>
      </c>
      <c r="Z277" s="109">
        <v>0</v>
      </c>
      <c r="AA277" s="110">
        <f>$Z$277*$K$277</f>
        <v>0</v>
      </c>
      <c r="AR277" s="71" t="s">
        <v>80</v>
      </c>
      <c r="AT277" s="71" t="s">
        <v>150</v>
      </c>
      <c r="AU277" s="71" t="s">
        <v>74</v>
      </c>
      <c r="AY277" s="6" t="s">
        <v>149</v>
      </c>
      <c r="BE277" s="111">
        <f>IF($U$277="základní",$N$277,0)</f>
        <v>0</v>
      </c>
      <c r="BF277" s="111">
        <f>IF($U$277="snížená",$N$277,0)</f>
        <v>0</v>
      </c>
      <c r="BG277" s="111">
        <f>IF($U$277="zákl. přenesená",$N$277,0)</f>
        <v>0</v>
      </c>
      <c r="BH277" s="111">
        <f>IF($U$277="sníž. přenesená",$N$277,0)</f>
        <v>0</v>
      </c>
      <c r="BI277" s="111">
        <f>IF($U$277="nulová",$N$277,0)</f>
        <v>0</v>
      </c>
      <c r="BJ277" s="71" t="s">
        <v>8</v>
      </c>
      <c r="BK277" s="111">
        <f>ROUND($L$277*$K$277,0)</f>
        <v>0</v>
      </c>
    </row>
    <row r="278" spans="2:63" s="6" customFormat="1" ht="27" customHeight="1">
      <c r="B278" s="20"/>
      <c r="C278" s="105" t="s">
        <v>348</v>
      </c>
      <c r="D278" s="105" t="s">
        <v>150</v>
      </c>
      <c r="E278" s="103" t="s">
        <v>269</v>
      </c>
      <c r="F278" s="180" t="s">
        <v>270</v>
      </c>
      <c r="G278" s="181"/>
      <c r="H278" s="181"/>
      <c r="I278" s="181"/>
      <c r="J278" s="105" t="s">
        <v>267</v>
      </c>
      <c r="K278" s="106">
        <v>20.877</v>
      </c>
      <c r="L278" s="182"/>
      <c r="M278" s="181"/>
      <c r="N278" s="183">
        <f>ROUND($L$278*$K$278,0)</f>
        <v>0</v>
      </c>
      <c r="O278" s="181"/>
      <c r="P278" s="181"/>
      <c r="Q278" s="181"/>
      <c r="R278" s="104" t="s">
        <v>154</v>
      </c>
      <c r="S278" s="20"/>
      <c r="T278" s="107"/>
      <c r="U278" s="108" t="s">
        <v>35</v>
      </c>
      <c r="X278" s="109">
        <v>0</v>
      </c>
      <c r="Y278" s="109">
        <f>$X$278*$K$278</f>
        <v>0</v>
      </c>
      <c r="Z278" s="109">
        <v>0</v>
      </c>
      <c r="AA278" s="110">
        <f>$Z$278*$K$278</f>
        <v>0</v>
      </c>
      <c r="AR278" s="71" t="s">
        <v>80</v>
      </c>
      <c r="AT278" s="71" t="s">
        <v>150</v>
      </c>
      <c r="AU278" s="71" t="s">
        <v>74</v>
      </c>
      <c r="AY278" s="71" t="s">
        <v>149</v>
      </c>
      <c r="BE278" s="111">
        <f>IF($U$278="základní",$N$278,0)</f>
        <v>0</v>
      </c>
      <c r="BF278" s="111">
        <f>IF($U$278="snížená",$N$278,0)</f>
        <v>0</v>
      </c>
      <c r="BG278" s="111">
        <f>IF($U$278="zákl. přenesená",$N$278,0)</f>
        <v>0</v>
      </c>
      <c r="BH278" s="111">
        <f>IF($U$278="sníž. přenesená",$N$278,0)</f>
        <v>0</v>
      </c>
      <c r="BI278" s="111">
        <f>IF($U$278="nulová",$N$278,0)</f>
        <v>0</v>
      </c>
      <c r="BJ278" s="71" t="s">
        <v>8</v>
      </c>
      <c r="BK278" s="111">
        <f>ROUND($L$278*$K$278,0)</f>
        <v>0</v>
      </c>
    </row>
    <row r="279" spans="2:63" s="6" customFormat="1" ht="27" customHeight="1">
      <c r="B279" s="20"/>
      <c r="C279" s="105" t="s">
        <v>351</v>
      </c>
      <c r="D279" s="105" t="s">
        <v>150</v>
      </c>
      <c r="E279" s="103" t="s">
        <v>272</v>
      </c>
      <c r="F279" s="180" t="s">
        <v>273</v>
      </c>
      <c r="G279" s="181"/>
      <c r="H279" s="181"/>
      <c r="I279" s="181"/>
      <c r="J279" s="105" t="s">
        <v>267</v>
      </c>
      <c r="K279" s="106">
        <v>208.77</v>
      </c>
      <c r="L279" s="182"/>
      <c r="M279" s="181"/>
      <c r="N279" s="183">
        <f>ROUND($L$279*$K$279,0)</f>
        <v>0</v>
      </c>
      <c r="O279" s="181"/>
      <c r="P279" s="181"/>
      <c r="Q279" s="181"/>
      <c r="R279" s="104" t="s">
        <v>154</v>
      </c>
      <c r="S279" s="20"/>
      <c r="T279" s="107"/>
      <c r="U279" s="108" t="s">
        <v>35</v>
      </c>
      <c r="X279" s="109">
        <v>0</v>
      </c>
      <c r="Y279" s="109">
        <f>$X$279*$K$279</f>
        <v>0</v>
      </c>
      <c r="Z279" s="109">
        <v>0</v>
      </c>
      <c r="AA279" s="110">
        <f>$Z$279*$K$279</f>
        <v>0</v>
      </c>
      <c r="AR279" s="71" t="s">
        <v>80</v>
      </c>
      <c r="AT279" s="71" t="s">
        <v>150</v>
      </c>
      <c r="AU279" s="71" t="s">
        <v>74</v>
      </c>
      <c r="AY279" s="71" t="s">
        <v>149</v>
      </c>
      <c r="BE279" s="111">
        <f>IF($U$279="základní",$N$279,0)</f>
        <v>0</v>
      </c>
      <c r="BF279" s="111">
        <f>IF($U$279="snížená",$N$279,0)</f>
        <v>0</v>
      </c>
      <c r="BG279" s="111">
        <f>IF($U$279="zákl. přenesená",$N$279,0)</f>
        <v>0</v>
      </c>
      <c r="BH279" s="111">
        <f>IF($U$279="sníž. přenesená",$N$279,0)</f>
        <v>0</v>
      </c>
      <c r="BI279" s="111">
        <f>IF($U$279="nulová",$N$279,0)</f>
        <v>0</v>
      </c>
      <c r="BJ279" s="71" t="s">
        <v>8</v>
      </c>
      <c r="BK279" s="111">
        <f>ROUND($L$279*$K$279,0)</f>
        <v>0</v>
      </c>
    </row>
    <row r="280" spans="2:51" s="6" customFormat="1" ht="15.75" customHeight="1">
      <c r="B280" s="112"/>
      <c r="F280" s="184" t="s">
        <v>821</v>
      </c>
      <c r="G280" s="185"/>
      <c r="H280" s="185"/>
      <c r="I280" s="185"/>
      <c r="K280" s="115">
        <v>208.77</v>
      </c>
      <c r="S280" s="112"/>
      <c r="T280" s="116"/>
      <c r="AA280" s="117"/>
      <c r="AT280" s="114" t="s">
        <v>156</v>
      </c>
      <c r="AU280" s="114" t="s">
        <v>74</v>
      </c>
      <c r="AV280" s="114" t="s">
        <v>74</v>
      </c>
      <c r="AW280" s="114" t="s">
        <v>65</v>
      </c>
      <c r="AX280" s="114" t="s">
        <v>8</v>
      </c>
      <c r="AY280" s="114" t="s">
        <v>149</v>
      </c>
    </row>
    <row r="281" spans="2:63" s="6" customFormat="1" ht="27" customHeight="1">
      <c r="B281" s="20"/>
      <c r="C281" s="102" t="s">
        <v>355</v>
      </c>
      <c r="D281" s="102" t="s">
        <v>150</v>
      </c>
      <c r="E281" s="103" t="s">
        <v>276</v>
      </c>
      <c r="F281" s="180" t="s">
        <v>277</v>
      </c>
      <c r="G281" s="181"/>
      <c r="H281" s="181"/>
      <c r="I281" s="181"/>
      <c r="J281" s="105" t="s">
        <v>267</v>
      </c>
      <c r="K281" s="106">
        <v>19.258</v>
      </c>
      <c r="L281" s="182"/>
      <c r="M281" s="181"/>
      <c r="N281" s="183">
        <f>ROUND($L$281*$K$281,0)</f>
        <v>0</v>
      </c>
      <c r="O281" s="181"/>
      <c r="P281" s="181"/>
      <c r="Q281" s="181"/>
      <c r="R281" s="104" t="s">
        <v>154</v>
      </c>
      <c r="S281" s="20"/>
      <c r="T281" s="107"/>
      <c r="U281" s="108" t="s">
        <v>35</v>
      </c>
      <c r="X281" s="109">
        <v>0</v>
      </c>
      <c r="Y281" s="109">
        <f>$X$281*$K$281</f>
        <v>0</v>
      </c>
      <c r="Z281" s="109">
        <v>0</v>
      </c>
      <c r="AA281" s="110">
        <f>$Z$281*$K$281</f>
        <v>0</v>
      </c>
      <c r="AR281" s="71" t="s">
        <v>80</v>
      </c>
      <c r="AT281" s="71" t="s">
        <v>150</v>
      </c>
      <c r="AU281" s="71" t="s">
        <v>74</v>
      </c>
      <c r="AY281" s="6" t="s">
        <v>149</v>
      </c>
      <c r="BE281" s="111">
        <f>IF($U$281="základní",$N$281,0)</f>
        <v>0</v>
      </c>
      <c r="BF281" s="111">
        <f>IF($U$281="snížená",$N$281,0)</f>
        <v>0</v>
      </c>
      <c r="BG281" s="111">
        <f>IF($U$281="zákl. přenesená",$N$281,0)</f>
        <v>0</v>
      </c>
      <c r="BH281" s="111">
        <f>IF($U$281="sníž. přenesená",$N$281,0)</f>
        <v>0</v>
      </c>
      <c r="BI281" s="111">
        <f>IF($U$281="nulová",$N$281,0)</f>
        <v>0</v>
      </c>
      <c r="BJ281" s="71" t="s">
        <v>8</v>
      </c>
      <c r="BK281" s="111">
        <f>ROUND($L$281*$K$281,0)</f>
        <v>0</v>
      </c>
    </row>
    <row r="282" spans="2:63" s="6" customFormat="1" ht="27" customHeight="1">
      <c r="B282" s="20"/>
      <c r="C282" s="105" t="s">
        <v>358</v>
      </c>
      <c r="D282" s="105" t="s">
        <v>150</v>
      </c>
      <c r="E282" s="103" t="s">
        <v>279</v>
      </c>
      <c r="F282" s="180" t="s">
        <v>280</v>
      </c>
      <c r="G282" s="181"/>
      <c r="H282" s="181"/>
      <c r="I282" s="181"/>
      <c r="J282" s="105" t="s">
        <v>267</v>
      </c>
      <c r="K282" s="106">
        <v>0.273</v>
      </c>
      <c r="L282" s="182"/>
      <c r="M282" s="181"/>
      <c r="N282" s="183">
        <f>ROUND($L$282*$K$282,0)</f>
        <v>0</v>
      </c>
      <c r="O282" s="181"/>
      <c r="P282" s="181"/>
      <c r="Q282" s="181"/>
      <c r="R282" s="104"/>
      <c r="S282" s="20"/>
      <c r="T282" s="107"/>
      <c r="U282" s="108" t="s">
        <v>35</v>
      </c>
      <c r="X282" s="109">
        <v>0</v>
      </c>
      <c r="Y282" s="109">
        <f>$X$282*$K$282</f>
        <v>0</v>
      </c>
      <c r="Z282" s="109">
        <v>0</v>
      </c>
      <c r="AA282" s="110">
        <f>$Z$282*$K$282</f>
        <v>0</v>
      </c>
      <c r="AR282" s="71" t="s">
        <v>80</v>
      </c>
      <c r="AT282" s="71" t="s">
        <v>150</v>
      </c>
      <c r="AU282" s="71" t="s">
        <v>74</v>
      </c>
      <c r="AY282" s="71" t="s">
        <v>149</v>
      </c>
      <c r="BE282" s="111">
        <f>IF($U$282="základní",$N$282,0)</f>
        <v>0</v>
      </c>
      <c r="BF282" s="111">
        <f>IF($U$282="snížená",$N$282,0)</f>
        <v>0</v>
      </c>
      <c r="BG282" s="111">
        <f>IF($U$282="zákl. přenesená",$N$282,0)</f>
        <v>0</v>
      </c>
      <c r="BH282" s="111">
        <f>IF($U$282="sníž. přenesená",$N$282,0)</f>
        <v>0</v>
      </c>
      <c r="BI282" s="111">
        <f>IF($U$282="nulová",$N$282,0)</f>
        <v>0</v>
      </c>
      <c r="BJ282" s="71" t="s">
        <v>8</v>
      </c>
      <c r="BK282" s="111">
        <f>ROUND($L$282*$K$282,0)</f>
        <v>0</v>
      </c>
    </row>
    <row r="283" spans="2:63" s="6" customFormat="1" ht="27" customHeight="1">
      <c r="B283" s="20"/>
      <c r="C283" s="105" t="s">
        <v>362</v>
      </c>
      <c r="D283" s="105" t="s">
        <v>150</v>
      </c>
      <c r="E283" s="103" t="s">
        <v>282</v>
      </c>
      <c r="F283" s="180" t="s">
        <v>283</v>
      </c>
      <c r="G283" s="181"/>
      <c r="H283" s="181"/>
      <c r="I283" s="181"/>
      <c r="J283" s="105" t="s">
        <v>267</v>
      </c>
      <c r="K283" s="106">
        <v>1.347</v>
      </c>
      <c r="L283" s="182"/>
      <c r="M283" s="181"/>
      <c r="N283" s="183">
        <f>ROUND($L$283*$K$283,0)</f>
        <v>0</v>
      </c>
      <c r="O283" s="181"/>
      <c r="P283" s="181"/>
      <c r="Q283" s="181"/>
      <c r="R283" s="104" t="s">
        <v>154</v>
      </c>
      <c r="S283" s="20"/>
      <c r="T283" s="107"/>
      <c r="U283" s="108" t="s">
        <v>35</v>
      </c>
      <c r="X283" s="109">
        <v>0</v>
      </c>
      <c r="Y283" s="109">
        <f>$X$283*$K$283</f>
        <v>0</v>
      </c>
      <c r="Z283" s="109">
        <v>0</v>
      </c>
      <c r="AA283" s="110">
        <f>$Z$283*$K$283</f>
        <v>0</v>
      </c>
      <c r="AR283" s="71" t="s">
        <v>80</v>
      </c>
      <c r="AT283" s="71" t="s">
        <v>150</v>
      </c>
      <c r="AU283" s="71" t="s">
        <v>74</v>
      </c>
      <c r="AY283" s="71" t="s">
        <v>149</v>
      </c>
      <c r="BE283" s="111">
        <f>IF($U$283="základní",$N$283,0)</f>
        <v>0</v>
      </c>
      <c r="BF283" s="111">
        <f>IF($U$283="snížená",$N$283,0)</f>
        <v>0</v>
      </c>
      <c r="BG283" s="111">
        <f>IF($U$283="zákl. přenesená",$N$283,0)</f>
        <v>0</v>
      </c>
      <c r="BH283" s="111">
        <f>IF($U$283="sníž. přenesená",$N$283,0)</f>
        <v>0</v>
      </c>
      <c r="BI283" s="111">
        <f>IF($U$283="nulová",$N$283,0)</f>
        <v>0</v>
      </c>
      <c r="BJ283" s="71" t="s">
        <v>8</v>
      </c>
      <c r="BK283" s="111">
        <f>ROUND($L$283*$K$283,0)</f>
        <v>0</v>
      </c>
    </row>
    <row r="284" spans="2:63" s="6" customFormat="1" ht="27" customHeight="1">
      <c r="B284" s="20"/>
      <c r="C284" s="105" t="s">
        <v>366</v>
      </c>
      <c r="D284" s="105" t="s">
        <v>150</v>
      </c>
      <c r="E284" s="103" t="s">
        <v>285</v>
      </c>
      <c r="F284" s="180" t="s">
        <v>286</v>
      </c>
      <c r="G284" s="181"/>
      <c r="H284" s="181"/>
      <c r="I284" s="181"/>
      <c r="J284" s="105" t="s">
        <v>267</v>
      </c>
      <c r="K284" s="106">
        <v>24.612</v>
      </c>
      <c r="L284" s="182"/>
      <c r="M284" s="181"/>
      <c r="N284" s="183">
        <f>ROUND($L$284*$K$284,0)</f>
        <v>0</v>
      </c>
      <c r="O284" s="181"/>
      <c r="P284" s="181"/>
      <c r="Q284" s="181"/>
      <c r="R284" s="104" t="s">
        <v>154</v>
      </c>
      <c r="S284" s="20"/>
      <c r="T284" s="107"/>
      <c r="U284" s="108" t="s">
        <v>35</v>
      </c>
      <c r="X284" s="109">
        <v>0</v>
      </c>
      <c r="Y284" s="109">
        <f>$X$284*$K$284</f>
        <v>0</v>
      </c>
      <c r="Z284" s="109">
        <v>0</v>
      </c>
      <c r="AA284" s="110">
        <f>$Z$284*$K$284</f>
        <v>0</v>
      </c>
      <c r="AR284" s="71" t="s">
        <v>80</v>
      </c>
      <c r="AT284" s="71" t="s">
        <v>150</v>
      </c>
      <c r="AU284" s="71" t="s">
        <v>74</v>
      </c>
      <c r="AY284" s="71" t="s">
        <v>149</v>
      </c>
      <c r="BE284" s="111">
        <f>IF($U$284="základní",$N$284,0)</f>
        <v>0</v>
      </c>
      <c r="BF284" s="111">
        <f>IF($U$284="snížená",$N$284,0)</f>
        <v>0</v>
      </c>
      <c r="BG284" s="111">
        <f>IF($U$284="zákl. přenesená",$N$284,0)</f>
        <v>0</v>
      </c>
      <c r="BH284" s="111">
        <f>IF($U$284="sníž. přenesená",$N$284,0)</f>
        <v>0</v>
      </c>
      <c r="BI284" s="111">
        <f>IF($U$284="nulová",$N$284,0)</f>
        <v>0</v>
      </c>
      <c r="BJ284" s="71" t="s">
        <v>8</v>
      </c>
      <c r="BK284" s="111">
        <f>ROUND($L$284*$K$284,0)</f>
        <v>0</v>
      </c>
    </row>
    <row r="285" spans="2:63" s="93" customFormat="1" ht="37.5" customHeight="1">
      <c r="B285" s="94"/>
      <c r="D285" s="95" t="s">
        <v>124</v>
      </c>
      <c r="N285" s="195">
        <f>$BK$285</f>
        <v>0</v>
      </c>
      <c r="O285" s="196"/>
      <c r="P285" s="196"/>
      <c r="Q285" s="196"/>
      <c r="S285" s="94"/>
      <c r="T285" s="97"/>
      <c r="W285" s="98">
        <f>$W$286+$W$289+$W$295+$W$326+$W$368+$W$375+$W$384+$W$387+$W$393</f>
        <v>0</v>
      </c>
      <c r="Y285" s="98">
        <f>$Y$286+$Y$289+$Y$295+$Y$326+$Y$368+$Y$375+$Y$384+$Y$387+$Y$393</f>
        <v>0.915941205995</v>
      </c>
      <c r="AA285" s="99">
        <f>$AA$286+$AA$289+$AA$295+$AA$326+$AA$368+$AA$375+$AA$384+$AA$387+$AA$393</f>
        <v>0.3865761</v>
      </c>
      <c r="AR285" s="96" t="s">
        <v>74</v>
      </c>
      <c r="AT285" s="96" t="s">
        <v>64</v>
      </c>
      <c r="AU285" s="96" t="s">
        <v>65</v>
      </c>
      <c r="AY285" s="96" t="s">
        <v>149</v>
      </c>
      <c r="BK285" s="100">
        <f>$BK$286+$BK$289+$BK$295+$BK$326+$BK$368+$BK$375+$BK$384+$BK$387+$BK$393</f>
        <v>0</v>
      </c>
    </row>
    <row r="286" spans="2:63" s="93" customFormat="1" ht="21" customHeight="1">
      <c r="B286" s="94"/>
      <c r="D286" s="101" t="s">
        <v>125</v>
      </c>
      <c r="N286" s="197">
        <f>$BK$286</f>
        <v>0</v>
      </c>
      <c r="O286" s="196"/>
      <c r="P286" s="196"/>
      <c r="Q286" s="196"/>
      <c r="S286" s="94"/>
      <c r="T286" s="97"/>
      <c r="W286" s="98">
        <f>SUM($W$287:$W$288)</f>
        <v>0</v>
      </c>
      <c r="Y286" s="98">
        <f>SUM($Y$287:$Y$288)</f>
        <v>0.0272</v>
      </c>
      <c r="AA286" s="99">
        <f>SUM($AA$287:$AA$288)</f>
        <v>0</v>
      </c>
      <c r="AR286" s="96" t="s">
        <v>74</v>
      </c>
      <c r="AT286" s="96" t="s">
        <v>64</v>
      </c>
      <c r="AU286" s="96" t="s">
        <v>8</v>
      </c>
      <c r="AY286" s="96" t="s">
        <v>149</v>
      </c>
      <c r="BK286" s="100">
        <f>SUM($BK$287:$BK$288)</f>
        <v>0</v>
      </c>
    </row>
    <row r="287" spans="2:63" s="6" customFormat="1" ht="15.75" customHeight="1">
      <c r="B287" s="20"/>
      <c r="C287" s="105" t="s">
        <v>370</v>
      </c>
      <c r="D287" s="105" t="s">
        <v>150</v>
      </c>
      <c r="E287" s="103" t="s">
        <v>822</v>
      </c>
      <c r="F287" s="180" t="s">
        <v>823</v>
      </c>
      <c r="G287" s="181"/>
      <c r="H287" s="181"/>
      <c r="I287" s="181"/>
      <c r="J287" s="105" t="s">
        <v>290</v>
      </c>
      <c r="K287" s="106">
        <v>1</v>
      </c>
      <c r="L287" s="182"/>
      <c r="M287" s="181"/>
      <c r="N287" s="183">
        <f>ROUND($L$287*$K$287,0)</f>
        <v>0</v>
      </c>
      <c r="O287" s="181"/>
      <c r="P287" s="181"/>
      <c r="Q287" s="181"/>
      <c r="R287" s="104"/>
      <c r="S287" s="20"/>
      <c r="T287" s="107"/>
      <c r="U287" s="108" t="s">
        <v>35</v>
      </c>
      <c r="X287" s="109">
        <v>0.0136</v>
      </c>
      <c r="Y287" s="109">
        <f>$X$287*$K$287</f>
        <v>0.0136</v>
      </c>
      <c r="Z287" s="109">
        <v>0</v>
      </c>
      <c r="AA287" s="110">
        <f>$Z$287*$K$287</f>
        <v>0</v>
      </c>
      <c r="AR287" s="71" t="s">
        <v>238</v>
      </c>
      <c r="AT287" s="71" t="s">
        <v>150</v>
      </c>
      <c r="AU287" s="71" t="s">
        <v>74</v>
      </c>
      <c r="AY287" s="71" t="s">
        <v>149</v>
      </c>
      <c r="BE287" s="111">
        <f>IF($U$287="základní",$N$287,0)</f>
        <v>0</v>
      </c>
      <c r="BF287" s="111">
        <f>IF($U$287="snížená",$N$287,0)</f>
        <v>0</v>
      </c>
      <c r="BG287" s="111">
        <f>IF($U$287="zákl. přenesená",$N$287,0)</f>
        <v>0</v>
      </c>
      <c r="BH287" s="111">
        <f>IF($U$287="sníž. přenesená",$N$287,0)</f>
        <v>0</v>
      </c>
      <c r="BI287" s="111">
        <f>IF($U$287="nulová",$N$287,0)</f>
        <v>0</v>
      </c>
      <c r="BJ287" s="71" t="s">
        <v>8</v>
      </c>
      <c r="BK287" s="111">
        <f>ROUND($L$287*$K$287,0)</f>
        <v>0</v>
      </c>
    </row>
    <row r="288" spans="2:63" s="6" customFormat="1" ht="15.75" customHeight="1">
      <c r="B288" s="20"/>
      <c r="C288" s="105" t="s">
        <v>374</v>
      </c>
      <c r="D288" s="105" t="s">
        <v>150</v>
      </c>
      <c r="E288" s="103" t="s">
        <v>824</v>
      </c>
      <c r="F288" s="180" t="s">
        <v>825</v>
      </c>
      <c r="G288" s="181"/>
      <c r="H288" s="181"/>
      <c r="I288" s="181"/>
      <c r="J288" s="105" t="s">
        <v>290</v>
      </c>
      <c r="K288" s="106">
        <v>1</v>
      </c>
      <c r="L288" s="182"/>
      <c r="M288" s="181"/>
      <c r="N288" s="183">
        <f>ROUND($L$288*$K$288,0)</f>
        <v>0</v>
      </c>
      <c r="O288" s="181"/>
      <c r="P288" s="181"/>
      <c r="Q288" s="181"/>
      <c r="R288" s="104"/>
      <c r="S288" s="20"/>
      <c r="T288" s="107"/>
      <c r="U288" s="108" t="s">
        <v>35</v>
      </c>
      <c r="X288" s="109">
        <v>0.0136</v>
      </c>
      <c r="Y288" s="109">
        <f>$X$288*$K$288</f>
        <v>0.0136</v>
      </c>
      <c r="Z288" s="109">
        <v>0</v>
      </c>
      <c r="AA288" s="110">
        <f>$Z$288*$K$288</f>
        <v>0</v>
      </c>
      <c r="AR288" s="71" t="s">
        <v>238</v>
      </c>
      <c r="AT288" s="71" t="s">
        <v>150</v>
      </c>
      <c r="AU288" s="71" t="s">
        <v>74</v>
      </c>
      <c r="AY288" s="71" t="s">
        <v>149</v>
      </c>
      <c r="BE288" s="111">
        <f>IF($U$288="základní",$N$288,0)</f>
        <v>0</v>
      </c>
      <c r="BF288" s="111">
        <f>IF($U$288="snížená",$N$288,0)</f>
        <v>0</v>
      </c>
      <c r="BG288" s="111">
        <f>IF($U$288="zákl. přenesená",$N$288,0)</f>
        <v>0</v>
      </c>
      <c r="BH288" s="111">
        <f>IF($U$288="sníž. přenesená",$N$288,0)</f>
        <v>0</v>
      </c>
      <c r="BI288" s="111">
        <f>IF($U$288="nulová",$N$288,0)</f>
        <v>0</v>
      </c>
      <c r="BJ288" s="71" t="s">
        <v>8</v>
      </c>
      <c r="BK288" s="111">
        <f>ROUND($L$288*$K$288,0)</f>
        <v>0</v>
      </c>
    </row>
    <row r="289" spans="2:63" s="93" customFormat="1" ht="30.75" customHeight="1">
      <c r="B289" s="94"/>
      <c r="D289" s="101" t="s">
        <v>437</v>
      </c>
      <c r="N289" s="197">
        <f>$BK$289</f>
        <v>0</v>
      </c>
      <c r="O289" s="196"/>
      <c r="P289" s="196"/>
      <c r="Q289" s="196"/>
      <c r="S289" s="94"/>
      <c r="T289" s="97"/>
      <c r="W289" s="98">
        <f>SUM($W$290:$W$294)</f>
        <v>0</v>
      </c>
      <c r="Y289" s="98">
        <f>SUM($Y$290:$Y$294)</f>
        <v>0.007</v>
      </c>
      <c r="AA289" s="99">
        <f>SUM($AA$290:$AA$294)</f>
        <v>0</v>
      </c>
      <c r="AR289" s="96" t="s">
        <v>74</v>
      </c>
      <c r="AT289" s="96" t="s">
        <v>64</v>
      </c>
      <c r="AU289" s="96" t="s">
        <v>8</v>
      </c>
      <c r="AY289" s="96" t="s">
        <v>149</v>
      </c>
      <c r="BK289" s="100">
        <f>SUM($BK$290:$BK$294)</f>
        <v>0</v>
      </c>
    </row>
    <row r="290" spans="2:63" s="6" customFormat="1" ht="27" customHeight="1">
      <c r="B290" s="20"/>
      <c r="C290" s="105" t="s">
        <v>377</v>
      </c>
      <c r="D290" s="105" t="s">
        <v>150</v>
      </c>
      <c r="E290" s="103" t="s">
        <v>562</v>
      </c>
      <c r="F290" s="180" t="s">
        <v>563</v>
      </c>
      <c r="G290" s="181"/>
      <c r="H290" s="181"/>
      <c r="I290" s="181"/>
      <c r="J290" s="105" t="s">
        <v>241</v>
      </c>
      <c r="K290" s="106">
        <v>11</v>
      </c>
      <c r="L290" s="182"/>
      <c r="M290" s="181"/>
      <c r="N290" s="183">
        <f>ROUND($L$290*$K$290,0)</f>
        <v>0</v>
      </c>
      <c r="O290" s="181"/>
      <c r="P290" s="181"/>
      <c r="Q290" s="181"/>
      <c r="R290" s="104"/>
      <c r="S290" s="20"/>
      <c r="T290" s="107"/>
      <c r="U290" s="108" t="s">
        <v>35</v>
      </c>
      <c r="X290" s="109">
        <v>0</v>
      </c>
      <c r="Y290" s="109">
        <f>$X$290*$K$290</f>
        <v>0</v>
      </c>
      <c r="Z290" s="109">
        <v>0</v>
      </c>
      <c r="AA290" s="110">
        <f>$Z$290*$K$290</f>
        <v>0</v>
      </c>
      <c r="AR290" s="71" t="s">
        <v>238</v>
      </c>
      <c r="AT290" s="71" t="s">
        <v>150</v>
      </c>
      <c r="AU290" s="71" t="s">
        <v>74</v>
      </c>
      <c r="AY290" s="71" t="s">
        <v>149</v>
      </c>
      <c r="BE290" s="111">
        <f>IF($U$290="základní",$N$290,0)</f>
        <v>0</v>
      </c>
      <c r="BF290" s="111">
        <f>IF($U$290="snížená",$N$290,0)</f>
        <v>0</v>
      </c>
      <c r="BG290" s="111">
        <f>IF($U$290="zákl. přenesená",$N$290,0)</f>
        <v>0</v>
      </c>
      <c r="BH290" s="111">
        <f>IF($U$290="sníž. přenesená",$N$290,0)</f>
        <v>0</v>
      </c>
      <c r="BI290" s="111">
        <f>IF($U$290="nulová",$N$290,0)</f>
        <v>0</v>
      </c>
      <c r="BJ290" s="71" t="s">
        <v>8</v>
      </c>
      <c r="BK290" s="111">
        <f>ROUND($L$290*$K$290,0)</f>
        <v>0</v>
      </c>
    </row>
    <row r="291" spans="2:63" s="6" customFormat="1" ht="27" customHeight="1">
      <c r="B291" s="20"/>
      <c r="C291" s="105" t="s">
        <v>380</v>
      </c>
      <c r="D291" s="105" t="s">
        <v>150</v>
      </c>
      <c r="E291" s="103" t="s">
        <v>564</v>
      </c>
      <c r="F291" s="180" t="s">
        <v>565</v>
      </c>
      <c r="G291" s="181"/>
      <c r="H291" s="181"/>
      <c r="I291" s="181"/>
      <c r="J291" s="105" t="s">
        <v>241</v>
      </c>
      <c r="K291" s="106">
        <v>11</v>
      </c>
      <c r="L291" s="182"/>
      <c r="M291" s="181"/>
      <c r="N291" s="183">
        <f>ROUND($L$291*$K$291,0)</f>
        <v>0</v>
      </c>
      <c r="O291" s="181"/>
      <c r="P291" s="181"/>
      <c r="Q291" s="181"/>
      <c r="R291" s="104" t="s">
        <v>154</v>
      </c>
      <c r="S291" s="20"/>
      <c r="T291" s="107"/>
      <c r="U291" s="108" t="s">
        <v>35</v>
      </c>
      <c r="X291" s="109">
        <v>0</v>
      </c>
      <c r="Y291" s="109">
        <f>$X$291*$K$291</f>
        <v>0</v>
      </c>
      <c r="Z291" s="109">
        <v>0</v>
      </c>
      <c r="AA291" s="110">
        <f>$Z$291*$K$291</f>
        <v>0</v>
      </c>
      <c r="AR291" s="71" t="s">
        <v>238</v>
      </c>
      <c r="AT291" s="71" t="s">
        <v>150</v>
      </c>
      <c r="AU291" s="71" t="s">
        <v>74</v>
      </c>
      <c r="AY291" s="71" t="s">
        <v>149</v>
      </c>
      <c r="BE291" s="111">
        <f>IF($U$291="základní",$N$291,0)</f>
        <v>0</v>
      </c>
      <c r="BF291" s="111">
        <f>IF($U$291="snížená",$N$291,0)</f>
        <v>0</v>
      </c>
      <c r="BG291" s="111">
        <f>IF($U$291="zákl. přenesená",$N$291,0)</f>
        <v>0</v>
      </c>
      <c r="BH291" s="111">
        <f>IF($U$291="sníž. přenesená",$N$291,0)</f>
        <v>0</v>
      </c>
      <c r="BI291" s="111">
        <f>IF($U$291="nulová",$N$291,0)</f>
        <v>0</v>
      </c>
      <c r="BJ291" s="71" t="s">
        <v>8</v>
      </c>
      <c r="BK291" s="111">
        <f>ROUND($L$291*$K$291,0)</f>
        <v>0</v>
      </c>
    </row>
    <row r="292" spans="2:63" s="6" customFormat="1" ht="15.75" customHeight="1">
      <c r="B292" s="20"/>
      <c r="C292" s="128" t="s">
        <v>385</v>
      </c>
      <c r="D292" s="128" t="s">
        <v>296</v>
      </c>
      <c r="E292" s="129" t="s">
        <v>566</v>
      </c>
      <c r="F292" s="190" t="s">
        <v>567</v>
      </c>
      <c r="G292" s="191"/>
      <c r="H292" s="191"/>
      <c r="I292" s="191"/>
      <c r="J292" s="128" t="s">
        <v>383</v>
      </c>
      <c r="K292" s="130">
        <v>7</v>
      </c>
      <c r="L292" s="192"/>
      <c r="M292" s="191"/>
      <c r="N292" s="193">
        <f>ROUND($L$292*$K$292,0)</f>
        <v>0</v>
      </c>
      <c r="O292" s="181"/>
      <c r="P292" s="181"/>
      <c r="Q292" s="181"/>
      <c r="R292" s="104" t="s">
        <v>154</v>
      </c>
      <c r="S292" s="20"/>
      <c r="T292" s="107"/>
      <c r="U292" s="108" t="s">
        <v>35</v>
      </c>
      <c r="X292" s="109">
        <v>0.001</v>
      </c>
      <c r="Y292" s="109">
        <f>$X$292*$K$292</f>
        <v>0.007</v>
      </c>
      <c r="Z292" s="109">
        <v>0</v>
      </c>
      <c r="AA292" s="110">
        <f>$Z$292*$K$292</f>
        <v>0</v>
      </c>
      <c r="AR292" s="71" t="s">
        <v>295</v>
      </c>
      <c r="AT292" s="71" t="s">
        <v>296</v>
      </c>
      <c r="AU292" s="71" t="s">
        <v>74</v>
      </c>
      <c r="AY292" s="71" t="s">
        <v>149</v>
      </c>
      <c r="BE292" s="111">
        <f>IF($U$292="základní",$N$292,0)</f>
        <v>0</v>
      </c>
      <c r="BF292" s="111">
        <f>IF($U$292="snížená",$N$292,0)</f>
        <v>0</v>
      </c>
      <c r="BG292" s="111">
        <f>IF($U$292="zákl. přenesená",$N$292,0)</f>
        <v>0</v>
      </c>
      <c r="BH292" s="111">
        <f>IF($U$292="sníž. přenesená",$N$292,0)</f>
        <v>0</v>
      </c>
      <c r="BI292" s="111">
        <f>IF($U$292="nulová",$N$292,0)</f>
        <v>0</v>
      </c>
      <c r="BJ292" s="71" t="s">
        <v>8</v>
      </c>
      <c r="BK292" s="111">
        <f>ROUND($L$292*$K$292,0)</f>
        <v>0</v>
      </c>
    </row>
    <row r="293" spans="2:47" s="6" customFormat="1" ht="27" customHeight="1">
      <c r="B293" s="20"/>
      <c r="F293" s="198" t="s">
        <v>568</v>
      </c>
      <c r="G293" s="141"/>
      <c r="H293" s="141"/>
      <c r="I293" s="141"/>
      <c r="J293" s="141"/>
      <c r="K293" s="141"/>
      <c r="L293" s="141"/>
      <c r="M293" s="141"/>
      <c r="N293" s="141"/>
      <c r="O293" s="141"/>
      <c r="P293" s="141"/>
      <c r="Q293" s="141"/>
      <c r="R293" s="141"/>
      <c r="S293" s="20"/>
      <c r="T293" s="44"/>
      <c r="AA293" s="45"/>
      <c r="AT293" s="6" t="s">
        <v>487</v>
      </c>
      <c r="AU293" s="6" t="s">
        <v>74</v>
      </c>
    </row>
    <row r="294" spans="2:51" s="6" customFormat="1" ht="15.75" customHeight="1">
      <c r="B294" s="112"/>
      <c r="E294" s="114"/>
      <c r="F294" s="184" t="s">
        <v>569</v>
      </c>
      <c r="G294" s="185"/>
      <c r="H294" s="185"/>
      <c r="I294" s="185"/>
      <c r="K294" s="115">
        <v>7</v>
      </c>
      <c r="S294" s="112"/>
      <c r="T294" s="116"/>
      <c r="AA294" s="117"/>
      <c r="AT294" s="114" t="s">
        <v>156</v>
      </c>
      <c r="AU294" s="114" t="s">
        <v>74</v>
      </c>
      <c r="AV294" s="114" t="s">
        <v>74</v>
      </c>
      <c r="AW294" s="114" t="s">
        <v>117</v>
      </c>
      <c r="AX294" s="114" t="s">
        <v>8</v>
      </c>
      <c r="AY294" s="114" t="s">
        <v>149</v>
      </c>
    </row>
    <row r="295" spans="2:63" s="93" customFormat="1" ht="30.75" customHeight="1">
      <c r="B295" s="94"/>
      <c r="D295" s="101" t="s">
        <v>127</v>
      </c>
      <c r="N295" s="197">
        <f>$BK$295</f>
        <v>0</v>
      </c>
      <c r="O295" s="196"/>
      <c r="P295" s="196"/>
      <c r="Q295" s="196"/>
      <c r="S295" s="94"/>
      <c r="T295" s="97"/>
      <c r="W295" s="98">
        <f>SUM($W$296:$W$325)</f>
        <v>0</v>
      </c>
      <c r="Y295" s="98">
        <f>SUM($Y$296:$Y$325)</f>
        <v>0.26177779999999995</v>
      </c>
      <c r="AA295" s="99">
        <f>SUM($AA$296:$AA$325)</f>
        <v>0.15264339999999998</v>
      </c>
      <c r="AR295" s="96" t="s">
        <v>74</v>
      </c>
      <c r="AT295" s="96" t="s">
        <v>64</v>
      </c>
      <c r="AU295" s="96" t="s">
        <v>8</v>
      </c>
      <c r="AY295" s="96" t="s">
        <v>149</v>
      </c>
      <c r="BK295" s="100">
        <f>SUM($BK$296:$BK$325)</f>
        <v>0</v>
      </c>
    </row>
    <row r="296" spans="2:63" s="6" customFormat="1" ht="15.75" customHeight="1">
      <c r="B296" s="20"/>
      <c r="C296" s="102" t="s">
        <v>388</v>
      </c>
      <c r="D296" s="102" t="s">
        <v>150</v>
      </c>
      <c r="E296" s="103" t="s">
        <v>301</v>
      </c>
      <c r="F296" s="180" t="s">
        <v>302</v>
      </c>
      <c r="G296" s="181"/>
      <c r="H296" s="181"/>
      <c r="I296" s="181"/>
      <c r="J296" s="105" t="s">
        <v>241</v>
      </c>
      <c r="K296" s="106">
        <v>9.11</v>
      </c>
      <c r="L296" s="182"/>
      <c r="M296" s="181"/>
      <c r="N296" s="183">
        <f>ROUND($L$296*$K$296,0)</f>
        <v>0</v>
      </c>
      <c r="O296" s="181"/>
      <c r="P296" s="181"/>
      <c r="Q296" s="181"/>
      <c r="R296" s="104" t="s">
        <v>154</v>
      </c>
      <c r="S296" s="20"/>
      <c r="T296" s="107"/>
      <c r="U296" s="108" t="s">
        <v>35</v>
      </c>
      <c r="X296" s="109">
        <v>0</v>
      </c>
      <c r="Y296" s="109">
        <f>$X$296*$K$296</f>
        <v>0</v>
      </c>
      <c r="Z296" s="109">
        <v>0.00287</v>
      </c>
      <c r="AA296" s="110">
        <f>$Z$296*$K$296</f>
        <v>0.0261457</v>
      </c>
      <c r="AR296" s="71" t="s">
        <v>238</v>
      </c>
      <c r="AT296" s="71" t="s">
        <v>150</v>
      </c>
      <c r="AU296" s="71" t="s">
        <v>74</v>
      </c>
      <c r="AY296" s="6" t="s">
        <v>149</v>
      </c>
      <c r="BE296" s="111">
        <f>IF($U$296="základní",$N$296,0)</f>
        <v>0</v>
      </c>
      <c r="BF296" s="111">
        <f>IF($U$296="snížená",$N$296,0)</f>
        <v>0</v>
      </c>
      <c r="BG296" s="111">
        <f>IF($U$296="zákl. přenesená",$N$296,0)</f>
        <v>0</v>
      </c>
      <c r="BH296" s="111">
        <f>IF($U$296="sníž. přenesená",$N$296,0)</f>
        <v>0</v>
      </c>
      <c r="BI296" s="111">
        <f>IF($U$296="nulová",$N$296,0)</f>
        <v>0</v>
      </c>
      <c r="BJ296" s="71" t="s">
        <v>8</v>
      </c>
      <c r="BK296" s="111">
        <f>ROUND($L$296*$K$296,0)</f>
        <v>0</v>
      </c>
    </row>
    <row r="297" spans="2:51" s="6" customFormat="1" ht="15.75" customHeight="1">
      <c r="B297" s="112"/>
      <c r="E297" s="113"/>
      <c r="F297" s="184" t="s">
        <v>826</v>
      </c>
      <c r="G297" s="185"/>
      <c r="H297" s="185"/>
      <c r="I297" s="185"/>
      <c r="K297" s="115">
        <v>9.11</v>
      </c>
      <c r="S297" s="112"/>
      <c r="T297" s="116"/>
      <c r="AA297" s="117"/>
      <c r="AT297" s="114" t="s">
        <v>156</v>
      </c>
      <c r="AU297" s="114" t="s">
        <v>74</v>
      </c>
      <c r="AV297" s="114" t="s">
        <v>74</v>
      </c>
      <c r="AW297" s="114" t="s">
        <v>117</v>
      </c>
      <c r="AX297" s="114" t="s">
        <v>65</v>
      </c>
      <c r="AY297" s="114" t="s">
        <v>149</v>
      </c>
    </row>
    <row r="298" spans="2:51" s="6" customFormat="1" ht="15.75" customHeight="1">
      <c r="B298" s="118"/>
      <c r="E298" s="119"/>
      <c r="F298" s="186" t="s">
        <v>157</v>
      </c>
      <c r="G298" s="187"/>
      <c r="H298" s="187"/>
      <c r="I298" s="187"/>
      <c r="K298" s="120">
        <v>9.11</v>
      </c>
      <c r="S298" s="118"/>
      <c r="T298" s="121"/>
      <c r="AA298" s="122"/>
      <c r="AT298" s="119" t="s">
        <v>156</v>
      </c>
      <c r="AU298" s="119" t="s">
        <v>74</v>
      </c>
      <c r="AV298" s="119" t="s">
        <v>77</v>
      </c>
      <c r="AW298" s="119" t="s">
        <v>117</v>
      </c>
      <c r="AX298" s="119" t="s">
        <v>8</v>
      </c>
      <c r="AY298" s="119" t="s">
        <v>149</v>
      </c>
    </row>
    <row r="299" spans="2:63" s="6" customFormat="1" ht="15.75" customHeight="1">
      <c r="B299" s="20"/>
      <c r="C299" s="102" t="s">
        <v>391</v>
      </c>
      <c r="D299" s="102" t="s">
        <v>150</v>
      </c>
      <c r="E299" s="103" t="s">
        <v>305</v>
      </c>
      <c r="F299" s="180" t="s">
        <v>306</v>
      </c>
      <c r="G299" s="181"/>
      <c r="H299" s="181"/>
      <c r="I299" s="181"/>
      <c r="J299" s="105" t="s">
        <v>241</v>
      </c>
      <c r="K299" s="106">
        <v>35.91</v>
      </c>
      <c r="L299" s="182"/>
      <c r="M299" s="181"/>
      <c r="N299" s="183">
        <f>ROUND($L$299*$K$299,0)</f>
        <v>0</v>
      </c>
      <c r="O299" s="181"/>
      <c r="P299" s="181"/>
      <c r="Q299" s="181"/>
      <c r="R299" s="104" t="s">
        <v>154</v>
      </c>
      <c r="S299" s="20"/>
      <c r="T299" s="107"/>
      <c r="U299" s="108" t="s">
        <v>35</v>
      </c>
      <c r="X299" s="109">
        <v>0</v>
      </c>
      <c r="Y299" s="109">
        <f>$X$299*$K$299</f>
        <v>0</v>
      </c>
      <c r="Z299" s="109">
        <v>0.00175</v>
      </c>
      <c r="AA299" s="110">
        <f>$Z$299*$K$299</f>
        <v>0.0628425</v>
      </c>
      <c r="AR299" s="71" t="s">
        <v>238</v>
      </c>
      <c r="AT299" s="71" t="s">
        <v>150</v>
      </c>
      <c r="AU299" s="71" t="s">
        <v>74</v>
      </c>
      <c r="AY299" s="6" t="s">
        <v>149</v>
      </c>
      <c r="BE299" s="111">
        <f>IF($U$299="základní",$N$299,0)</f>
        <v>0</v>
      </c>
      <c r="BF299" s="111">
        <f>IF($U$299="snížená",$N$299,0)</f>
        <v>0</v>
      </c>
      <c r="BG299" s="111">
        <f>IF($U$299="zákl. přenesená",$N$299,0)</f>
        <v>0</v>
      </c>
      <c r="BH299" s="111">
        <f>IF($U$299="sníž. přenesená",$N$299,0)</f>
        <v>0</v>
      </c>
      <c r="BI299" s="111">
        <f>IF($U$299="nulová",$N$299,0)</f>
        <v>0</v>
      </c>
      <c r="BJ299" s="71" t="s">
        <v>8</v>
      </c>
      <c r="BK299" s="111">
        <f>ROUND($L$299*$K$299,0)</f>
        <v>0</v>
      </c>
    </row>
    <row r="300" spans="2:51" s="6" customFormat="1" ht="15.75" customHeight="1">
      <c r="B300" s="112"/>
      <c r="E300" s="113"/>
      <c r="F300" s="184" t="s">
        <v>827</v>
      </c>
      <c r="G300" s="185"/>
      <c r="H300" s="185"/>
      <c r="I300" s="185"/>
      <c r="K300" s="115">
        <v>18.36</v>
      </c>
      <c r="S300" s="112"/>
      <c r="T300" s="116"/>
      <c r="AA300" s="117"/>
      <c r="AT300" s="114" t="s">
        <v>156</v>
      </c>
      <c r="AU300" s="114" t="s">
        <v>74</v>
      </c>
      <c r="AV300" s="114" t="s">
        <v>74</v>
      </c>
      <c r="AW300" s="114" t="s">
        <v>117</v>
      </c>
      <c r="AX300" s="114" t="s">
        <v>65</v>
      </c>
      <c r="AY300" s="114" t="s">
        <v>149</v>
      </c>
    </row>
    <row r="301" spans="2:51" s="6" customFormat="1" ht="15.75" customHeight="1">
      <c r="B301" s="112"/>
      <c r="E301" s="114"/>
      <c r="F301" s="184" t="s">
        <v>828</v>
      </c>
      <c r="G301" s="185"/>
      <c r="H301" s="185"/>
      <c r="I301" s="185"/>
      <c r="K301" s="115">
        <v>17.55</v>
      </c>
      <c r="S301" s="112"/>
      <c r="T301" s="116"/>
      <c r="AA301" s="117"/>
      <c r="AT301" s="114" t="s">
        <v>156</v>
      </c>
      <c r="AU301" s="114" t="s">
        <v>74</v>
      </c>
      <c r="AV301" s="114" t="s">
        <v>74</v>
      </c>
      <c r="AW301" s="114" t="s">
        <v>117</v>
      </c>
      <c r="AX301" s="114" t="s">
        <v>65</v>
      </c>
      <c r="AY301" s="114" t="s">
        <v>149</v>
      </c>
    </row>
    <row r="302" spans="2:51" s="6" customFormat="1" ht="15.75" customHeight="1">
      <c r="B302" s="118"/>
      <c r="E302" s="119"/>
      <c r="F302" s="186" t="s">
        <v>157</v>
      </c>
      <c r="G302" s="187"/>
      <c r="H302" s="187"/>
      <c r="I302" s="187"/>
      <c r="K302" s="120">
        <v>35.91</v>
      </c>
      <c r="S302" s="118"/>
      <c r="T302" s="121"/>
      <c r="AA302" s="122"/>
      <c r="AT302" s="119" t="s">
        <v>156</v>
      </c>
      <c r="AU302" s="119" t="s">
        <v>74</v>
      </c>
      <c r="AV302" s="119" t="s">
        <v>77</v>
      </c>
      <c r="AW302" s="119" t="s">
        <v>117</v>
      </c>
      <c r="AX302" s="119" t="s">
        <v>8</v>
      </c>
      <c r="AY302" s="119" t="s">
        <v>149</v>
      </c>
    </row>
    <row r="303" spans="2:63" s="6" customFormat="1" ht="15.75" customHeight="1">
      <c r="B303" s="20"/>
      <c r="C303" s="102" t="s">
        <v>395</v>
      </c>
      <c r="D303" s="102" t="s">
        <v>150</v>
      </c>
      <c r="E303" s="103" t="s">
        <v>310</v>
      </c>
      <c r="F303" s="180" t="s">
        <v>311</v>
      </c>
      <c r="G303" s="181"/>
      <c r="H303" s="181"/>
      <c r="I303" s="181"/>
      <c r="J303" s="105" t="s">
        <v>241</v>
      </c>
      <c r="K303" s="106">
        <v>25.26</v>
      </c>
      <c r="L303" s="182"/>
      <c r="M303" s="181"/>
      <c r="N303" s="183">
        <f>ROUND($L$303*$K$303,0)</f>
        <v>0</v>
      </c>
      <c r="O303" s="181"/>
      <c r="P303" s="181"/>
      <c r="Q303" s="181"/>
      <c r="R303" s="104" t="s">
        <v>154</v>
      </c>
      <c r="S303" s="20"/>
      <c r="T303" s="107"/>
      <c r="U303" s="108" t="s">
        <v>35</v>
      </c>
      <c r="X303" s="109">
        <v>0</v>
      </c>
      <c r="Y303" s="109">
        <f>$X$303*$K$303</f>
        <v>0</v>
      </c>
      <c r="Z303" s="109">
        <v>0.00252</v>
      </c>
      <c r="AA303" s="110">
        <f>$Z$303*$K$303</f>
        <v>0.06365520000000001</v>
      </c>
      <c r="AR303" s="71" t="s">
        <v>238</v>
      </c>
      <c r="AT303" s="71" t="s">
        <v>150</v>
      </c>
      <c r="AU303" s="71" t="s">
        <v>74</v>
      </c>
      <c r="AY303" s="6" t="s">
        <v>149</v>
      </c>
      <c r="BE303" s="111">
        <f>IF($U$303="základní",$N$303,0)</f>
        <v>0</v>
      </c>
      <c r="BF303" s="111">
        <f>IF($U$303="snížená",$N$303,0)</f>
        <v>0</v>
      </c>
      <c r="BG303" s="111">
        <f>IF($U$303="zákl. přenesená",$N$303,0)</f>
        <v>0</v>
      </c>
      <c r="BH303" s="111">
        <f>IF($U$303="sníž. přenesená",$N$303,0)</f>
        <v>0</v>
      </c>
      <c r="BI303" s="111">
        <f>IF($U$303="nulová",$N$303,0)</f>
        <v>0</v>
      </c>
      <c r="BJ303" s="71" t="s">
        <v>8</v>
      </c>
      <c r="BK303" s="111">
        <f>ROUND($L$303*$K$303,0)</f>
        <v>0</v>
      </c>
    </row>
    <row r="304" spans="2:51" s="6" customFormat="1" ht="15.75" customHeight="1">
      <c r="B304" s="112"/>
      <c r="E304" s="113"/>
      <c r="F304" s="184" t="s">
        <v>829</v>
      </c>
      <c r="G304" s="185"/>
      <c r="H304" s="185"/>
      <c r="I304" s="185"/>
      <c r="K304" s="115">
        <v>25.26</v>
      </c>
      <c r="S304" s="112"/>
      <c r="T304" s="116"/>
      <c r="AA304" s="117"/>
      <c r="AT304" s="114" t="s">
        <v>156</v>
      </c>
      <c r="AU304" s="114" t="s">
        <v>74</v>
      </c>
      <c r="AV304" s="114" t="s">
        <v>74</v>
      </c>
      <c r="AW304" s="114" t="s">
        <v>117</v>
      </c>
      <c r="AX304" s="114" t="s">
        <v>65</v>
      </c>
      <c r="AY304" s="114" t="s">
        <v>149</v>
      </c>
    </row>
    <row r="305" spans="2:51" s="6" customFormat="1" ht="15.75" customHeight="1">
      <c r="B305" s="118"/>
      <c r="E305" s="119"/>
      <c r="F305" s="186" t="s">
        <v>157</v>
      </c>
      <c r="G305" s="187"/>
      <c r="H305" s="187"/>
      <c r="I305" s="187"/>
      <c r="K305" s="120">
        <v>25.26</v>
      </c>
      <c r="S305" s="118"/>
      <c r="T305" s="121"/>
      <c r="AA305" s="122"/>
      <c r="AT305" s="119" t="s">
        <v>156</v>
      </c>
      <c r="AU305" s="119" t="s">
        <v>74</v>
      </c>
      <c r="AV305" s="119" t="s">
        <v>77</v>
      </c>
      <c r="AW305" s="119" t="s">
        <v>117</v>
      </c>
      <c r="AX305" s="119" t="s">
        <v>8</v>
      </c>
      <c r="AY305" s="119" t="s">
        <v>149</v>
      </c>
    </row>
    <row r="306" spans="2:63" s="6" customFormat="1" ht="15.75" customHeight="1">
      <c r="B306" s="20"/>
      <c r="C306" s="102" t="s">
        <v>399</v>
      </c>
      <c r="D306" s="102" t="s">
        <v>150</v>
      </c>
      <c r="E306" s="103" t="s">
        <v>315</v>
      </c>
      <c r="F306" s="180" t="s">
        <v>316</v>
      </c>
      <c r="G306" s="181"/>
      <c r="H306" s="181"/>
      <c r="I306" s="181"/>
      <c r="J306" s="105" t="s">
        <v>241</v>
      </c>
      <c r="K306" s="106">
        <v>9.11</v>
      </c>
      <c r="L306" s="182"/>
      <c r="M306" s="181"/>
      <c r="N306" s="183">
        <f>ROUND($L$306*$K$306,0)</f>
        <v>0</v>
      </c>
      <c r="O306" s="181"/>
      <c r="P306" s="181"/>
      <c r="Q306" s="181"/>
      <c r="R306" s="104" t="s">
        <v>154</v>
      </c>
      <c r="S306" s="20"/>
      <c r="T306" s="107"/>
      <c r="U306" s="108" t="s">
        <v>35</v>
      </c>
      <c r="X306" s="109">
        <v>0.004162</v>
      </c>
      <c r="Y306" s="109">
        <f>$X$306*$K$306</f>
        <v>0.037915819999999996</v>
      </c>
      <c r="Z306" s="109">
        <v>0</v>
      </c>
      <c r="AA306" s="110">
        <f>$Z$306*$K$306</f>
        <v>0</v>
      </c>
      <c r="AR306" s="71" t="s">
        <v>238</v>
      </c>
      <c r="AT306" s="71" t="s">
        <v>150</v>
      </c>
      <c r="AU306" s="71" t="s">
        <v>74</v>
      </c>
      <c r="AY306" s="6" t="s">
        <v>149</v>
      </c>
      <c r="BE306" s="111">
        <f>IF($U$306="základní",$N$306,0)</f>
        <v>0</v>
      </c>
      <c r="BF306" s="111">
        <f>IF($U$306="snížená",$N$306,0)</f>
        <v>0</v>
      </c>
      <c r="BG306" s="111">
        <f>IF($U$306="zákl. přenesená",$N$306,0)</f>
        <v>0</v>
      </c>
      <c r="BH306" s="111">
        <f>IF($U$306="sníž. přenesená",$N$306,0)</f>
        <v>0</v>
      </c>
      <c r="BI306" s="111">
        <f>IF($U$306="nulová",$N$306,0)</f>
        <v>0</v>
      </c>
      <c r="BJ306" s="71" t="s">
        <v>8</v>
      </c>
      <c r="BK306" s="111">
        <f>ROUND($L$306*$K$306,0)</f>
        <v>0</v>
      </c>
    </row>
    <row r="307" spans="2:51" s="6" customFormat="1" ht="15.75" customHeight="1">
      <c r="B307" s="112"/>
      <c r="E307" s="113"/>
      <c r="F307" s="184" t="s">
        <v>826</v>
      </c>
      <c r="G307" s="185"/>
      <c r="H307" s="185"/>
      <c r="I307" s="185"/>
      <c r="K307" s="115">
        <v>9.11</v>
      </c>
      <c r="S307" s="112"/>
      <c r="T307" s="116"/>
      <c r="AA307" s="117"/>
      <c r="AT307" s="114" t="s">
        <v>156</v>
      </c>
      <c r="AU307" s="114" t="s">
        <v>74</v>
      </c>
      <c r="AV307" s="114" t="s">
        <v>74</v>
      </c>
      <c r="AW307" s="114" t="s">
        <v>117</v>
      </c>
      <c r="AX307" s="114" t="s">
        <v>65</v>
      </c>
      <c r="AY307" s="114" t="s">
        <v>149</v>
      </c>
    </row>
    <row r="308" spans="2:51" s="6" customFormat="1" ht="15.75" customHeight="1">
      <c r="B308" s="118"/>
      <c r="E308" s="119"/>
      <c r="F308" s="186" t="s">
        <v>157</v>
      </c>
      <c r="G308" s="187"/>
      <c r="H308" s="187"/>
      <c r="I308" s="187"/>
      <c r="K308" s="120">
        <v>9.11</v>
      </c>
      <c r="S308" s="118"/>
      <c r="T308" s="121"/>
      <c r="AA308" s="122"/>
      <c r="AT308" s="119" t="s">
        <v>156</v>
      </c>
      <c r="AU308" s="119" t="s">
        <v>74</v>
      </c>
      <c r="AV308" s="119" t="s">
        <v>77</v>
      </c>
      <c r="AW308" s="119" t="s">
        <v>117</v>
      </c>
      <c r="AX308" s="119" t="s">
        <v>8</v>
      </c>
      <c r="AY308" s="119" t="s">
        <v>149</v>
      </c>
    </row>
    <row r="309" spans="2:63" s="6" customFormat="1" ht="15.75" customHeight="1">
      <c r="B309" s="20"/>
      <c r="C309" s="102" t="s">
        <v>402</v>
      </c>
      <c r="D309" s="102" t="s">
        <v>150</v>
      </c>
      <c r="E309" s="103" t="s">
        <v>318</v>
      </c>
      <c r="F309" s="180" t="s">
        <v>319</v>
      </c>
      <c r="G309" s="181"/>
      <c r="H309" s="181"/>
      <c r="I309" s="181"/>
      <c r="J309" s="105" t="s">
        <v>241</v>
      </c>
      <c r="K309" s="106">
        <v>22.16</v>
      </c>
      <c r="L309" s="182"/>
      <c r="M309" s="181"/>
      <c r="N309" s="183">
        <f>ROUND($L$309*$K$309,0)</f>
        <v>0</v>
      </c>
      <c r="O309" s="181"/>
      <c r="P309" s="181"/>
      <c r="Q309" s="181"/>
      <c r="R309" s="104" t="s">
        <v>154</v>
      </c>
      <c r="S309" s="20"/>
      <c r="T309" s="107"/>
      <c r="U309" s="108" t="s">
        <v>35</v>
      </c>
      <c r="X309" s="109">
        <v>0.001281</v>
      </c>
      <c r="Y309" s="109">
        <f>$X$309*$K$309</f>
        <v>0.02838696</v>
      </c>
      <c r="Z309" s="109">
        <v>0</v>
      </c>
      <c r="AA309" s="110">
        <f>$Z$309*$K$309</f>
        <v>0</v>
      </c>
      <c r="AR309" s="71" t="s">
        <v>238</v>
      </c>
      <c r="AT309" s="71" t="s">
        <v>150</v>
      </c>
      <c r="AU309" s="71" t="s">
        <v>74</v>
      </c>
      <c r="AY309" s="6" t="s">
        <v>149</v>
      </c>
      <c r="BE309" s="111">
        <f>IF($U$309="základní",$N$309,0)</f>
        <v>0</v>
      </c>
      <c r="BF309" s="111">
        <f>IF($U$309="snížená",$N$309,0)</f>
        <v>0</v>
      </c>
      <c r="BG309" s="111">
        <f>IF($U$309="zákl. přenesená",$N$309,0)</f>
        <v>0</v>
      </c>
      <c r="BH309" s="111">
        <f>IF($U$309="sníž. přenesená",$N$309,0)</f>
        <v>0</v>
      </c>
      <c r="BI309" s="111">
        <f>IF($U$309="nulová",$N$309,0)</f>
        <v>0</v>
      </c>
      <c r="BJ309" s="71" t="s">
        <v>8</v>
      </c>
      <c r="BK309" s="111">
        <f>ROUND($L$309*$K$309,0)</f>
        <v>0</v>
      </c>
    </row>
    <row r="310" spans="2:51" s="6" customFormat="1" ht="15.75" customHeight="1">
      <c r="B310" s="112"/>
      <c r="E310" s="113"/>
      <c r="F310" s="184" t="s">
        <v>830</v>
      </c>
      <c r="G310" s="185"/>
      <c r="H310" s="185"/>
      <c r="I310" s="185"/>
      <c r="K310" s="115">
        <v>22.16</v>
      </c>
      <c r="S310" s="112"/>
      <c r="T310" s="116"/>
      <c r="AA310" s="117"/>
      <c r="AT310" s="114" t="s">
        <v>156</v>
      </c>
      <c r="AU310" s="114" t="s">
        <v>74</v>
      </c>
      <c r="AV310" s="114" t="s">
        <v>74</v>
      </c>
      <c r="AW310" s="114" t="s">
        <v>117</v>
      </c>
      <c r="AX310" s="114" t="s">
        <v>65</v>
      </c>
      <c r="AY310" s="114" t="s">
        <v>149</v>
      </c>
    </row>
    <row r="311" spans="2:51" s="6" customFormat="1" ht="15.75" customHeight="1">
      <c r="B311" s="118"/>
      <c r="E311" s="119"/>
      <c r="F311" s="186" t="s">
        <v>157</v>
      </c>
      <c r="G311" s="187"/>
      <c r="H311" s="187"/>
      <c r="I311" s="187"/>
      <c r="K311" s="120">
        <v>22.16</v>
      </c>
      <c r="S311" s="118"/>
      <c r="T311" s="121"/>
      <c r="AA311" s="122"/>
      <c r="AT311" s="119" t="s">
        <v>156</v>
      </c>
      <c r="AU311" s="119" t="s">
        <v>74</v>
      </c>
      <c r="AV311" s="119" t="s">
        <v>77</v>
      </c>
      <c r="AW311" s="119" t="s">
        <v>117</v>
      </c>
      <c r="AX311" s="119" t="s">
        <v>8</v>
      </c>
      <c r="AY311" s="119" t="s">
        <v>149</v>
      </c>
    </row>
    <row r="312" spans="2:63" s="6" customFormat="1" ht="15.75" customHeight="1">
      <c r="B312" s="20"/>
      <c r="C312" s="102" t="s">
        <v>405</v>
      </c>
      <c r="D312" s="102" t="s">
        <v>150</v>
      </c>
      <c r="E312" s="103" t="s">
        <v>322</v>
      </c>
      <c r="F312" s="180" t="s">
        <v>323</v>
      </c>
      <c r="G312" s="181"/>
      <c r="H312" s="181"/>
      <c r="I312" s="181"/>
      <c r="J312" s="105" t="s">
        <v>241</v>
      </c>
      <c r="K312" s="106">
        <v>38.96</v>
      </c>
      <c r="L312" s="182"/>
      <c r="M312" s="181"/>
      <c r="N312" s="183">
        <f>ROUND($L$312*$K$312,0)</f>
        <v>0</v>
      </c>
      <c r="O312" s="181"/>
      <c r="P312" s="181"/>
      <c r="Q312" s="181"/>
      <c r="R312" s="104" t="s">
        <v>154</v>
      </c>
      <c r="S312" s="20"/>
      <c r="T312" s="107"/>
      <c r="U312" s="108" t="s">
        <v>35</v>
      </c>
      <c r="X312" s="109">
        <v>0.002106</v>
      </c>
      <c r="Y312" s="109">
        <f>$X$312*$K$312</f>
        <v>0.08204976</v>
      </c>
      <c r="Z312" s="109">
        <v>0</v>
      </c>
      <c r="AA312" s="110">
        <f>$Z$312*$K$312</f>
        <v>0</v>
      </c>
      <c r="AR312" s="71" t="s">
        <v>238</v>
      </c>
      <c r="AT312" s="71" t="s">
        <v>150</v>
      </c>
      <c r="AU312" s="71" t="s">
        <v>74</v>
      </c>
      <c r="AY312" s="6" t="s">
        <v>149</v>
      </c>
      <c r="BE312" s="111">
        <f>IF($U$312="základní",$N$312,0)</f>
        <v>0</v>
      </c>
      <c r="BF312" s="111">
        <f>IF($U$312="snížená",$N$312,0)</f>
        <v>0</v>
      </c>
      <c r="BG312" s="111">
        <f>IF($U$312="zákl. přenesená",$N$312,0)</f>
        <v>0</v>
      </c>
      <c r="BH312" s="111">
        <f>IF($U$312="sníž. přenesená",$N$312,0)</f>
        <v>0</v>
      </c>
      <c r="BI312" s="111">
        <f>IF($U$312="nulová",$N$312,0)</f>
        <v>0</v>
      </c>
      <c r="BJ312" s="71" t="s">
        <v>8</v>
      </c>
      <c r="BK312" s="111">
        <f>ROUND($L$312*$K$312,0)</f>
        <v>0</v>
      </c>
    </row>
    <row r="313" spans="2:51" s="6" customFormat="1" ht="15.75" customHeight="1">
      <c r="B313" s="112"/>
      <c r="E313" s="113"/>
      <c r="F313" s="184" t="s">
        <v>831</v>
      </c>
      <c r="G313" s="185"/>
      <c r="H313" s="185"/>
      <c r="I313" s="185"/>
      <c r="K313" s="115">
        <v>18.56</v>
      </c>
      <c r="S313" s="112"/>
      <c r="T313" s="116"/>
      <c r="AA313" s="117"/>
      <c r="AT313" s="114" t="s">
        <v>156</v>
      </c>
      <c r="AU313" s="114" t="s">
        <v>74</v>
      </c>
      <c r="AV313" s="114" t="s">
        <v>74</v>
      </c>
      <c r="AW313" s="114" t="s">
        <v>117</v>
      </c>
      <c r="AX313" s="114" t="s">
        <v>65</v>
      </c>
      <c r="AY313" s="114" t="s">
        <v>149</v>
      </c>
    </row>
    <row r="314" spans="2:51" s="6" customFormat="1" ht="15.75" customHeight="1">
      <c r="B314" s="112"/>
      <c r="E314" s="114"/>
      <c r="F314" s="184" t="s">
        <v>832</v>
      </c>
      <c r="G314" s="185"/>
      <c r="H314" s="185"/>
      <c r="I314" s="185"/>
      <c r="K314" s="115">
        <v>20.4</v>
      </c>
      <c r="S314" s="112"/>
      <c r="T314" s="116"/>
      <c r="AA314" s="117"/>
      <c r="AT314" s="114" t="s">
        <v>156</v>
      </c>
      <c r="AU314" s="114" t="s">
        <v>74</v>
      </c>
      <c r="AV314" s="114" t="s">
        <v>74</v>
      </c>
      <c r="AW314" s="114" t="s">
        <v>117</v>
      </c>
      <c r="AX314" s="114" t="s">
        <v>65</v>
      </c>
      <c r="AY314" s="114" t="s">
        <v>149</v>
      </c>
    </row>
    <row r="315" spans="2:51" s="6" customFormat="1" ht="15.75" customHeight="1">
      <c r="B315" s="118"/>
      <c r="E315" s="119"/>
      <c r="F315" s="186" t="s">
        <v>157</v>
      </c>
      <c r="G315" s="187"/>
      <c r="H315" s="187"/>
      <c r="I315" s="187"/>
      <c r="K315" s="120">
        <v>38.96</v>
      </c>
      <c r="S315" s="118"/>
      <c r="T315" s="121"/>
      <c r="AA315" s="122"/>
      <c r="AT315" s="119" t="s">
        <v>156</v>
      </c>
      <c r="AU315" s="119" t="s">
        <v>74</v>
      </c>
      <c r="AV315" s="119" t="s">
        <v>77</v>
      </c>
      <c r="AW315" s="119" t="s">
        <v>117</v>
      </c>
      <c r="AX315" s="119" t="s">
        <v>8</v>
      </c>
      <c r="AY315" s="119" t="s">
        <v>149</v>
      </c>
    </row>
    <row r="316" spans="2:63" s="6" customFormat="1" ht="15.75" customHeight="1">
      <c r="B316" s="20"/>
      <c r="C316" s="102" t="s">
        <v>409</v>
      </c>
      <c r="D316" s="102" t="s">
        <v>150</v>
      </c>
      <c r="E316" s="103" t="s">
        <v>328</v>
      </c>
      <c r="F316" s="180" t="s">
        <v>329</v>
      </c>
      <c r="G316" s="181"/>
      <c r="H316" s="181"/>
      <c r="I316" s="181"/>
      <c r="J316" s="105" t="s">
        <v>241</v>
      </c>
      <c r="K316" s="106">
        <v>24.46</v>
      </c>
      <c r="L316" s="182"/>
      <c r="M316" s="181"/>
      <c r="N316" s="183">
        <f>ROUND($L$316*$K$316,0)</f>
        <v>0</v>
      </c>
      <c r="O316" s="181"/>
      <c r="P316" s="181"/>
      <c r="Q316" s="181"/>
      <c r="R316" s="104" t="s">
        <v>154</v>
      </c>
      <c r="S316" s="20"/>
      <c r="T316" s="107"/>
      <c r="U316" s="108" t="s">
        <v>35</v>
      </c>
      <c r="X316" s="109">
        <v>0.004131</v>
      </c>
      <c r="Y316" s="109">
        <f>$X$316*$K$316</f>
        <v>0.10104426000000001</v>
      </c>
      <c r="Z316" s="109">
        <v>0</v>
      </c>
      <c r="AA316" s="110">
        <f>$Z$316*$K$316</f>
        <v>0</v>
      </c>
      <c r="AR316" s="71" t="s">
        <v>238</v>
      </c>
      <c r="AT316" s="71" t="s">
        <v>150</v>
      </c>
      <c r="AU316" s="71" t="s">
        <v>74</v>
      </c>
      <c r="AY316" s="6" t="s">
        <v>149</v>
      </c>
      <c r="BE316" s="111">
        <f>IF($U$316="základní",$N$316,0)</f>
        <v>0</v>
      </c>
      <c r="BF316" s="111">
        <f>IF($U$316="snížená",$N$316,0)</f>
        <v>0</v>
      </c>
      <c r="BG316" s="111">
        <f>IF($U$316="zákl. přenesená",$N$316,0)</f>
        <v>0</v>
      </c>
      <c r="BH316" s="111">
        <f>IF($U$316="sníž. přenesená",$N$316,0)</f>
        <v>0</v>
      </c>
      <c r="BI316" s="111">
        <f>IF($U$316="nulová",$N$316,0)</f>
        <v>0</v>
      </c>
      <c r="BJ316" s="71" t="s">
        <v>8</v>
      </c>
      <c r="BK316" s="111">
        <f>ROUND($L$316*$K$316,0)</f>
        <v>0</v>
      </c>
    </row>
    <row r="317" spans="2:51" s="6" customFormat="1" ht="15.75" customHeight="1">
      <c r="B317" s="112"/>
      <c r="E317" s="113"/>
      <c r="F317" s="184" t="s">
        <v>833</v>
      </c>
      <c r="G317" s="185"/>
      <c r="H317" s="185"/>
      <c r="I317" s="185"/>
      <c r="K317" s="115">
        <v>24.46</v>
      </c>
      <c r="S317" s="112"/>
      <c r="T317" s="116"/>
      <c r="AA317" s="117"/>
      <c r="AT317" s="114" t="s">
        <v>156</v>
      </c>
      <c r="AU317" s="114" t="s">
        <v>74</v>
      </c>
      <c r="AV317" s="114" t="s">
        <v>74</v>
      </c>
      <c r="AW317" s="114" t="s">
        <v>117</v>
      </c>
      <c r="AX317" s="114" t="s">
        <v>8</v>
      </c>
      <c r="AY317" s="114" t="s">
        <v>149</v>
      </c>
    </row>
    <row r="318" spans="2:63" s="6" customFormat="1" ht="27" customHeight="1">
      <c r="B318" s="20"/>
      <c r="C318" s="102" t="s">
        <v>412</v>
      </c>
      <c r="D318" s="102" t="s">
        <v>150</v>
      </c>
      <c r="E318" s="103" t="s">
        <v>834</v>
      </c>
      <c r="F318" s="180" t="s">
        <v>835</v>
      </c>
      <c r="G318" s="181"/>
      <c r="H318" s="181"/>
      <c r="I318" s="181"/>
      <c r="J318" s="105" t="s">
        <v>241</v>
      </c>
      <c r="K318" s="106">
        <v>1</v>
      </c>
      <c r="L318" s="182"/>
      <c r="M318" s="181"/>
      <c r="N318" s="183">
        <f>ROUND($L$318*$K$318,0)</f>
        <v>0</v>
      </c>
      <c r="O318" s="181"/>
      <c r="P318" s="181"/>
      <c r="Q318" s="181"/>
      <c r="R318" s="104" t="s">
        <v>154</v>
      </c>
      <c r="S318" s="20"/>
      <c r="T318" s="107"/>
      <c r="U318" s="108" t="s">
        <v>35</v>
      </c>
      <c r="X318" s="109">
        <v>0.001715</v>
      </c>
      <c r="Y318" s="109">
        <f>$X$318*$K$318</f>
        <v>0.001715</v>
      </c>
      <c r="Z318" s="109">
        <v>0</v>
      </c>
      <c r="AA318" s="110">
        <f>$Z$318*$K$318</f>
        <v>0</v>
      </c>
      <c r="AR318" s="71" t="s">
        <v>238</v>
      </c>
      <c r="AT318" s="71" t="s">
        <v>150</v>
      </c>
      <c r="AU318" s="71" t="s">
        <v>74</v>
      </c>
      <c r="AY318" s="6" t="s">
        <v>149</v>
      </c>
      <c r="BE318" s="111">
        <f>IF($U$318="základní",$N$318,0)</f>
        <v>0</v>
      </c>
      <c r="BF318" s="111">
        <f>IF($U$318="snížená",$N$318,0)</f>
        <v>0</v>
      </c>
      <c r="BG318" s="111">
        <f>IF($U$318="zákl. přenesená",$N$318,0)</f>
        <v>0</v>
      </c>
      <c r="BH318" s="111">
        <f>IF($U$318="sníž. přenesená",$N$318,0)</f>
        <v>0</v>
      </c>
      <c r="BI318" s="111">
        <f>IF($U$318="nulová",$N$318,0)</f>
        <v>0</v>
      </c>
      <c r="BJ318" s="71" t="s">
        <v>8</v>
      </c>
      <c r="BK318" s="111">
        <f>ROUND($L$318*$K$318,0)</f>
        <v>0</v>
      </c>
    </row>
    <row r="319" spans="2:51" s="6" customFormat="1" ht="15.75" customHeight="1">
      <c r="B319" s="112"/>
      <c r="E319" s="113"/>
      <c r="F319" s="184" t="s">
        <v>8</v>
      </c>
      <c r="G319" s="185"/>
      <c r="H319" s="185"/>
      <c r="I319" s="185"/>
      <c r="K319" s="115">
        <v>1</v>
      </c>
      <c r="S319" s="112"/>
      <c r="T319" s="116"/>
      <c r="AA319" s="117"/>
      <c r="AT319" s="114" t="s">
        <v>156</v>
      </c>
      <c r="AU319" s="114" t="s">
        <v>74</v>
      </c>
      <c r="AV319" s="114" t="s">
        <v>74</v>
      </c>
      <c r="AW319" s="114" t="s">
        <v>117</v>
      </c>
      <c r="AX319" s="114" t="s">
        <v>8</v>
      </c>
      <c r="AY319" s="114" t="s">
        <v>149</v>
      </c>
    </row>
    <row r="320" spans="2:63" s="6" customFormat="1" ht="15.75" customHeight="1">
      <c r="B320" s="20"/>
      <c r="C320" s="102" t="s">
        <v>415</v>
      </c>
      <c r="D320" s="102" t="s">
        <v>150</v>
      </c>
      <c r="E320" s="103" t="s">
        <v>836</v>
      </c>
      <c r="F320" s="180" t="s">
        <v>837</v>
      </c>
      <c r="G320" s="181"/>
      <c r="H320" s="181"/>
      <c r="I320" s="181"/>
      <c r="J320" s="105" t="s">
        <v>294</v>
      </c>
      <c r="K320" s="106">
        <v>2</v>
      </c>
      <c r="L320" s="182"/>
      <c r="M320" s="181"/>
      <c r="N320" s="183">
        <f>ROUND($L$320*$K$320,0)</f>
        <v>0</v>
      </c>
      <c r="O320" s="181"/>
      <c r="P320" s="181"/>
      <c r="Q320" s="181"/>
      <c r="R320" s="104" t="s">
        <v>154</v>
      </c>
      <c r="S320" s="20"/>
      <c r="T320" s="107"/>
      <c r="U320" s="108" t="s">
        <v>35</v>
      </c>
      <c r="X320" s="109">
        <v>0.000375</v>
      </c>
      <c r="Y320" s="109">
        <f>$X$320*$K$320</f>
        <v>0.00075</v>
      </c>
      <c r="Z320" s="109">
        <v>0</v>
      </c>
      <c r="AA320" s="110">
        <f>$Z$320*$K$320</f>
        <v>0</v>
      </c>
      <c r="AR320" s="71" t="s">
        <v>238</v>
      </c>
      <c r="AT320" s="71" t="s">
        <v>150</v>
      </c>
      <c r="AU320" s="71" t="s">
        <v>74</v>
      </c>
      <c r="AY320" s="6" t="s">
        <v>149</v>
      </c>
      <c r="BE320" s="111">
        <f>IF($U$320="základní",$N$320,0)</f>
        <v>0</v>
      </c>
      <c r="BF320" s="111">
        <f>IF($U$320="snížená",$N$320,0)</f>
        <v>0</v>
      </c>
      <c r="BG320" s="111">
        <f>IF($U$320="zákl. přenesená",$N$320,0)</f>
        <v>0</v>
      </c>
      <c r="BH320" s="111">
        <f>IF($U$320="sníž. přenesená",$N$320,0)</f>
        <v>0</v>
      </c>
      <c r="BI320" s="111">
        <f>IF($U$320="nulová",$N$320,0)</f>
        <v>0</v>
      </c>
      <c r="BJ320" s="71" t="s">
        <v>8</v>
      </c>
      <c r="BK320" s="111">
        <f>ROUND($L$320*$K$320,0)</f>
        <v>0</v>
      </c>
    </row>
    <row r="321" spans="2:63" s="6" customFormat="1" ht="27" customHeight="1">
      <c r="B321" s="20"/>
      <c r="C321" s="105" t="s">
        <v>419</v>
      </c>
      <c r="D321" s="105" t="s">
        <v>150</v>
      </c>
      <c r="E321" s="103" t="s">
        <v>838</v>
      </c>
      <c r="F321" s="180" t="s">
        <v>839</v>
      </c>
      <c r="G321" s="181"/>
      <c r="H321" s="181"/>
      <c r="I321" s="181"/>
      <c r="J321" s="105" t="s">
        <v>241</v>
      </c>
      <c r="K321" s="106">
        <v>7</v>
      </c>
      <c r="L321" s="182"/>
      <c r="M321" s="181"/>
      <c r="N321" s="183">
        <f>ROUND($L$321*$K$321,0)</f>
        <v>0</v>
      </c>
      <c r="O321" s="181"/>
      <c r="P321" s="181"/>
      <c r="Q321" s="181"/>
      <c r="R321" s="104" t="s">
        <v>154</v>
      </c>
      <c r="S321" s="20"/>
      <c r="T321" s="107"/>
      <c r="U321" s="108" t="s">
        <v>35</v>
      </c>
      <c r="X321" s="109">
        <v>0.001358</v>
      </c>
      <c r="Y321" s="109">
        <f>$X$321*$K$321</f>
        <v>0.009506</v>
      </c>
      <c r="Z321" s="109">
        <v>0</v>
      </c>
      <c r="AA321" s="110">
        <f>$Z$321*$K$321</f>
        <v>0</v>
      </c>
      <c r="AR321" s="71" t="s">
        <v>238</v>
      </c>
      <c r="AT321" s="71" t="s">
        <v>150</v>
      </c>
      <c r="AU321" s="71" t="s">
        <v>74</v>
      </c>
      <c r="AY321" s="71" t="s">
        <v>149</v>
      </c>
      <c r="BE321" s="111">
        <f>IF($U$321="základní",$N$321,0)</f>
        <v>0</v>
      </c>
      <c r="BF321" s="111">
        <f>IF($U$321="snížená",$N$321,0)</f>
        <v>0</v>
      </c>
      <c r="BG321" s="111">
        <f>IF($U$321="zákl. přenesená",$N$321,0)</f>
        <v>0</v>
      </c>
      <c r="BH321" s="111">
        <f>IF($U$321="sníž. přenesená",$N$321,0)</f>
        <v>0</v>
      </c>
      <c r="BI321" s="111">
        <f>IF($U$321="nulová",$N$321,0)</f>
        <v>0</v>
      </c>
      <c r="BJ321" s="71" t="s">
        <v>8</v>
      </c>
      <c r="BK321" s="111">
        <f>ROUND($L$321*$K$321,0)</f>
        <v>0</v>
      </c>
    </row>
    <row r="322" spans="2:51" s="6" customFormat="1" ht="15.75" customHeight="1">
      <c r="B322" s="112"/>
      <c r="E322" s="113"/>
      <c r="F322" s="184" t="s">
        <v>840</v>
      </c>
      <c r="G322" s="185"/>
      <c r="H322" s="185"/>
      <c r="I322" s="185"/>
      <c r="K322" s="115">
        <v>7</v>
      </c>
      <c r="S322" s="112"/>
      <c r="T322" s="116"/>
      <c r="AA322" s="117"/>
      <c r="AT322" s="114" t="s">
        <v>156</v>
      </c>
      <c r="AU322" s="114" t="s">
        <v>74</v>
      </c>
      <c r="AV322" s="114" t="s">
        <v>74</v>
      </c>
      <c r="AW322" s="114" t="s">
        <v>117</v>
      </c>
      <c r="AX322" s="114" t="s">
        <v>8</v>
      </c>
      <c r="AY322" s="114" t="s">
        <v>149</v>
      </c>
    </row>
    <row r="323" spans="2:63" s="6" customFormat="1" ht="27" customHeight="1">
      <c r="B323" s="20"/>
      <c r="C323" s="102" t="s">
        <v>423</v>
      </c>
      <c r="D323" s="102" t="s">
        <v>150</v>
      </c>
      <c r="E323" s="103" t="s">
        <v>841</v>
      </c>
      <c r="F323" s="180" t="s">
        <v>842</v>
      </c>
      <c r="G323" s="181"/>
      <c r="H323" s="181"/>
      <c r="I323" s="181"/>
      <c r="J323" s="105" t="s">
        <v>294</v>
      </c>
      <c r="K323" s="106">
        <v>2</v>
      </c>
      <c r="L323" s="182"/>
      <c r="M323" s="181"/>
      <c r="N323" s="183">
        <f>ROUND($L$323*$K$323,0)</f>
        <v>0</v>
      </c>
      <c r="O323" s="181"/>
      <c r="P323" s="181"/>
      <c r="Q323" s="181"/>
      <c r="R323" s="104" t="s">
        <v>154</v>
      </c>
      <c r="S323" s="20"/>
      <c r="T323" s="107"/>
      <c r="U323" s="108" t="s">
        <v>35</v>
      </c>
      <c r="X323" s="109">
        <v>8E-05</v>
      </c>
      <c r="Y323" s="109">
        <f>$X$323*$K$323</f>
        <v>0.00016</v>
      </c>
      <c r="Z323" s="109">
        <v>0</v>
      </c>
      <c r="AA323" s="110">
        <f>$Z$323*$K$323</f>
        <v>0</v>
      </c>
      <c r="AR323" s="71" t="s">
        <v>238</v>
      </c>
      <c r="AT323" s="71" t="s">
        <v>150</v>
      </c>
      <c r="AU323" s="71" t="s">
        <v>74</v>
      </c>
      <c r="AY323" s="6" t="s">
        <v>149</v>
      </c>
      <c r="BE323" s="111">
        <f>IF($U$323="základní",$N$323,0)</f>
        <v>0</v>
      </c>
      <c r="BF323" s="111">
        <f>IF($U$323="snížená",$N$323,0)</f>
        <v>0</v>
      </c>
      <c r="BG323" s="111">
        <f>IF($U$323="zákl. přenesená",$N$323,0)</f>
        <v>0</v>
      </c>
      <c r="BH323" s="111">
        <f>IF($U$323="sníž. přenesená",$N$323,0)</f>
        <v>0</v>
      </c>
      <c r="BI323" s="111">
        <f>IF($U$323="nulová",$N$323,0)</f>
        <v>0</v>
      </c>
      <c r="BJ323" s="71" t="s">
        <v>8</v>
      </c>
      <c r="BK323" s="111">
        <f>ROUND($L$323*$K$323,0)</f>
        <v>0</v>
      </c>
    </row>
    <row r="324" spans="2:63" s="6" customFormat="1" ht="27" customHeight="1">
      <c r="B324" s="20"/>
      <c r="C324" s="105" t="s">
        <v>217</v>
      </c>
      <c r="D324" s="105" t="s">
        <v>150</v>
      </c>
      <c r="E324" s="103" t="s">
        <v>843</v>
      </c>
      <c r="F324" s="180" t="s">
        <v>844</v>
      </c>
      <c r="G324" s="181"/>
      <c r="H324" s="181"/>
      <c r="I324" s="181"/>
      <c r="J324" s="105" t="s">
        <v>294</v>
      </c>
      <c r="K324" s="106">
        <v>1</v>
      </c>
      <c r="L324" s="182"/>
      <c r="M324" s="181"/>
      <c r="N324" s="183">
        <f>ROUND($L$324*$K$324,0)</f>
        <v>0</v>
      </c>
      <c r="O324" s="181"/>
      <c r="P324" s="181"/>
      <c r="Q324" s="181"/>
      <c r="R324" s="104" t="s">
        <v>154</v>
      </c>
      <c r="S324" s="20"/>
      <c r="T324" s="107"/>
      <c r="U324" s="108" t="s">
        <v>35</v>
      </c>
      <c r="X324" s="109">
        <v>0.00025</v>
      </c>
      <c r="Y324" s="109">
        <f>$X$324*$K$324</f>
        <v>0.00025</v>
      </c>
      <c r="Z324" s="109">
        <v>0</v>
      </c>
      <c r="AA324" s="110">
        <f>$Z$324*$K$324</f>
        <v>0</v>
      </c>
      <c r="AR324" s="71" t="s">
        <v>238</v>
      </c>
      <c r="AT324" s="71" t="s">
        <v>150</v>
      </c>
      <c r="AU324" s="71" t="s">
        <v>74</v>
      </c>
      <c r="AY324" s="71" t="s">
        <v>149</v>
      </c>
      <c r="BE324" s="111">
        <f>IF($U$324="základní",$N$324,0)</f>
        <v>0</v>
      </c>
      <c r="BF324" s="111">
        <f>IF($U$324="snížená",$N$324,0)</f>
        <v>0</v>
      </c>
      <c r="BG324" s="111">
        <f>IF($U$324="zákl. přenesená",$N$324,0)</f>
        <v>0</v>
      </c>
      <c r="BH324" s="111">
        <f>IF($U$324="sníž. přenesená",$N$324,0)</f>
        <v>0</v>
      </c>
      <c r="BI324" s="111">
        <f>IF($U$324="nulová",$N$324,0)</f>
        <v>0</v>
      </c>
      <c r="BJ324" s="71" t="s">
        <v>8</v>
      </c>
      <c r="BK324" s="111">
        <f>ROUND($L$324*$K$324,0)</f>
        <v>0</v>
      </c>
    </row>
    <row r="325" spans="2:63" s="6" customFormat="1" ht="27" customHeight="1">
      <c r="B325" s="20"/>
      <c r="C325" s="105" t="s">
        <v>208</v>
      </c>
      <c r="D325" s="105" t="s">
        <v>150</v>
      </c>
      <c r="E325" s="103" t="s">
        <v>349</v>
      </c>
      <c r="F325" s="180" t="s">
        <v>350</v>
      </c>
      <c r="G325" s="181"/>
      <c r="H325" s="181"/>
      <c r="I325" s="181"/>
      <c r="J325" s="105" t="s">
        <v>267</v>
      </c>
      <c r="K325" s="106">
        <v>0.262</v>
      </c>
      <c r="L325" s="182"/>
      <c r="M325" s="181"/>
      <c r="N325" s="183">
        <f>ROUND($L$325*$K$325,0)</f>
        <v>0</v>
      </c>
      <c r="O325" s="181"/>
      <c r="P325" s="181"/>
      <c r="Q325" s="181"/>
      <c r="R325" s="104" t="s">
        <v>154</v>
      </c>
      <c r="S325" s="20"/>
      <c r="T325" s="107"/>
      <c r="U325" s="108" t="s">
        <v>35</v>
      </c>
      <c r="X325" s="109">
        <v>0</v>
      </c>
      <c r="Y325" s="109">
        <f>$X$325*$K$325</f>
        <v>0</v>
      </c>
      <c r="Z325" s="109">
        <v>0</v>
      </c>
      <c r="AA325" s="110">
        <f>$Z$325*$K$325</f>
        <v>0</v>
      </c>
      <c r="AR325" s="71" t="s">
        <v>238</v>
      </c>
      <c r="AT325" s="71" t="s">
        <v>150</v>
      </c>
      <c r="AU325" s="71" t="s">
        <v>74</v>
      </c>
      <c r="AY325" s="71" t="s">
        <v>149</v>
      </c>
      <c r="BE325" s="111">
        <f>IF($U$325="základní",$N$325,0)</f>
        <v>0</v>
      </c>
      <c r="BF325" s="111">
        <f>IF($U$325="snížená",$N$325,0)</f>
        <v>0</v>
      </c>
      <c r="BG325" s="111">
        <f>IF($U$325="zákl. přenesená",$N$325,0)</f>
        <v>0</v>
      </c>
      <c r="BH325" s="111">
        <f>IF($U$325="sníž. přenesená",$N$325,0)</f>
        <v>0</v>
      </c>
      <c r="BI325" s="111">
        <f>IF($U$325="nulová",$N$325,0)</f>
        <v>0</v>
      </c>
      <c r="BJ325" s="71" t="s">
        <v>8</v>
      </c>
      <c r="BK325" s="111">
        <f>ROUND($L$325*$K$325,0)</f>
        <v>0</v>
      </c>
    </row>
    <row r="326" spans="2:63" s="93" customFormat="1" ht="30.75" customHeight="1">
      <c r="B326" s="94"/>
      <c r="D326" s="101" t="s">
        <v>128</v>
      </c>
      <c r="N326" s="197">
        <f>$BK$326</f>
        <v>0</v>
      </c>
      <c r="O326" s="196"/>
      <c r="P326" s="196"/>
      <c r="Q326" s="196"/>
      <c r="S326" s="94"/>
      <c r="T326" s="97"/>
      <c r="W326" s="98">
        <f>SUM($W$327:$W$367)</f>
        <v>0</v>
      </c>
      <c r="Y326" s="98">
        <f>SUM($Y$327:$Y$367)</f>
        <v>0.5209590644750001</v>
      </c>
      <c r="AA326" s="99">
        <f>SUM($AA$327:$AA$367)</f>
        <v>0.1139327</v>
      </c>
      <c r="AR326" s="96" t="s">
        <v>74</v>
      </c>
      <c r="AT326" s="96" t="s">
        <v>64</v>
      </c>
      <c r="AU326" s="96" t="s">
        <v>8</v>
      </c>
      <c r="AY326" s="96" t="s">
        <v>149</v>
      </c>
      <c r="BK326" s="100">
        <f>SUM($BK$327:$BK$367)</f>
        <v>0</v>
      </c>
    </row>
    <row r="327" spans="2:63" s="6" customFormat="1" ht="27" customHeight="1">
      <c r="B327" s="20"/>
      <c r="C327" s="105" t="s">
        <v>581</v>
      </c>
      <c r="D327" s="105" t="s">
        <v>150</v>
      </c>
      <c r="E327" s="103" t="s">
        <v>664</v>
      </c>
      <c r="F327" s="180" t="s">
        <v>665</v>
      </c>
      <c r="G327" s="181"/>
      <c r="H327" s="181"/>
      <c r="I327" s="181"/>
      <c r="J327" s="105" t="s">
        <v>153</v>
      </c>
      <c r="K327" s="106">
        <v>1.302</v>
      </c>
      <c r="L327" s="182"/>
      <c r="M327" s="181"/>
      <c r="N327" s="183">
        <f>ROUND($L$327*$K$327,0)</f>
        <v>0</v>
      </c>
      <c r="O327" s="181"/>
      <c r="P327" s="181"/>
      <c r="Q327" s="181"/>
      <c r="R327" s="104" t="s">
        <v>154</v>
      </c>
      <c r="S327" s="20"/>
      <c r="T327" s="107"/>
      <c r="U327" s="108" t="s">
        <v>35</v>
      </c>
      <c r="X327" s="109">
        <v>0.0002542463</v>
      </c>
      <c r="Y327" s="109">
        <f>$X$327*$K$327</f>
        <v>0.00033102868260000005</v>
      </c>
      <c r="Z327" s="109">
        <v>0</v>
      </c>
      <c r="AA327" s="110">
        <f>$Z$327*$K$327</f>
        <v>0</v>
      </c>
      <c r="AR327" s="71" t="s">
        <v>238</v>
      </c>
      <c r="AT327" s="71" t="s">
        <v>150</v>
      </c>
      <c r="AU327" s="71" t="s">
        <v>74</v>
      </c>
      <c r="AY327" s="71" t="s">
        <v>149</v>
      </c>
      <c r="BE327" s="111">
        <f>IF($U$327="základní",$N$327,0)</f>
        <v>0</v>
      </c>
      <c r="BF327" s="111">
        <f>IF($U$327="snížená",$N$327,0)</f>
        <v>0</v>
      </c>
      <c r="BG327" s="111">
        <f>IF($U$327="zákl. přenesená",$N$327,0)</f>
        <v>0</v>
      </c>
      <c r="BH327" s="111">
        <f>IF($U$327="sníž. přenesená",$N$327,0)</f>
        <v>0</v>
      </c>
      <c r="BI327" s="111">
        <f>IF($U$327="nulová",$N$327,0)</f>
        <v>0</v>
      </c>
      <c r="BJ327" s="71" t="s">
        <v>8</v>
      </c>
      <c r="BK327" s="111">
        <f>ROUND($L$327*$K$327,0)</f>
        <v>0</v>
      </c>
    </row>
    <row r="328" spans="2:51" s="6" customFormat="1" ht="15.75" customHeight="1">
      <c r="B328" s="112"/>
      <c r="E328" s="113"/>
      <c r="F328" s="184" t="s">
        <v>845</v>
      </c>
      <c r="G328" s="185"/>
      <c r="H328" s="185"/>
      <c r="I328" s="185"/>
      <c r="K328" s="115">
        <v>1.126</v>
      </c>
      <c r="S328" s="112"/>
      <c r="T328" s="116"/>
      <c r="AA328" s="117"/>
      <c r="AT328" s="114" t="s">
        <v>156</v>
      </c>
      <c r="AU328" s="114" t="s">
        <v>74</v>
      </c>
      <c r="AV328" s="114" t="s">
        <v>74</v>
      </c>
      <c r="AW328" s="114" t="s">
        <v>117</v>
      </c>
      <c r="AX328" s="114" t="s">
        <v>65</v>
      </c>
      <c r="AY328" s="114" t="s">
        <v>149</v>
      </c>
    </row>
    <row r="329" spans="2:51" s="6" customFormat="1" ht="15.75" customHeight="1">
      <c r="B329" s="112"/>
      <c r="E329" s="114"/>
      <c r="F329" s="184" t="s">
        <v>846</v>
      </c>
      <c r="G329" s="185"/>
      <c r="H329" s="185"/>
      <c r="I329" s="185"/>
      <c r="K329" s="115">
        <v>0.176</v>
      </c>
      <c r="S329" s="112"/>
      <c r="T329" s="116"/>
      <c r="AA329" s="117"/>
      <c r="AT329" s="114" t="s">
        <v>156</v>
      </c>
      <c r="AU329" s="114" t="s">
        <v>74</v>
      </c>
      <c r="AV329" s="114" t="s">
        <v>74</v>
      </c>
      <c r="AW329" s="114" t="s">
        <v>117</v>
      </c>
      <c r="AX329" s="114" t="s">
        <v>65</v>
      </c>
      <c r="AY329" s="114" t="s">
        <v>149</v>
      </c>
    </row>
    <row r="330" spans="2:51" s="6" customFormat="1" ht="15.75" customHeight="1">
      <c r="B330" s="118"/>
      <c r="E330" s="119"/>
      <c r="F330" s="186" t="s">
        <v>157</v>
      </c>
      <c r="G330" s="187"/>
      <c r="H330" s="187"/>
      <c r="I330" s="187"/>
      <c r="K330" s="120">
        <v>1.302</v>
      </c>
      <c r="S330" s="118"/>
      <c r="T330" s="121"/>
      <c r="AA330" s="122"/>
      <c r="AT330" s="119" t="s">
        <v>156</v>
      </c>
      <c r="AU330" s="119" t="s">
        <v>74</v>
      </c>
      <c r="AV330" s="119" t="s">
        <v>77</v>
      </c>
      <c r="AW330" s="119" t="s">
        <v>117</v>
      </c>
      <c r="AX330" s="119" t="s">
        <v>8</v>
      </c>
      <c r="AY330" s="119" t="s">
        <v>149</v>
      </c>
    </row>
    <row r="331" spans="2:63" s="6" customFormat="1" ht="27" customHeight="1">
      <c r="B331" s="20"/>
      <c r="C331" s="102" t="s">
        <v>584</v>
      </c>
      <c r="D331" s="102" t="s">
        <v>150</v>
      </c>
      <c r="E331" s="103" t="s">
        <v>352</v>
      </c>
      <c r="F331" s="180" t="s">
        <v>353</v>
      </c>
      <c r="G331" s="181"/>
      <c r="H331" s="181"/>
      <c r="I331" s="181"/>
      <c r="J331" s="105" t="s">
        <v>153</v>
      </c>
      <c r="K331" s="106">
        <v>21.524</v>
      </c>
      <c r="L331" s="182"/>
      <c r="M331" s="181"/>
      <c r="N331" s="183">
        <f>ROUND($L$331*$K$331,0)</f>
        <v>0</v>
      </c>
      <c r="O331" s="181"/>
      <c r="P331" s="181"/>
      <c r="Q331" s="181"/>
      <c r="R331" s="104" t="s">
        <v>154</v>
      </c>
      <c r="S331" s="20"/>
      <c r="T331" s="107"/>
      <c r="U331" s="108" t="s">
        <v>35</v>
      </c>
      <c r="X331" s="109">
        <v>0.0002466101</v>
      </c>
      <c r="Y331" s="109">
        <f>$X$331*$K$331</f>
        <v>0.005308035792400001</v>
      </c>
      <c r="Z331" s="109">
        <v>0</v>
      </c>
      <c r="AA331" s="110">
        <f>$Z$331*$K$331</f>
        <v>0</v>
      </c>
      <c r="AR331" s="71" t="s">
        <v>238</v>
      </c>
      <c r="AT331" s="71" t="s">
        <v>150</v>
      </c>
      <c r="AU331" s="71" t="s">
        <v>74</v>
      </c>
      <c r="AY331" s="6" t="s">
        <v>149</v>
      </c>
      <c r="BE331" s="111">
        <f>IF($U$331="základní",$N$331,0)</f>
        <v>0</v>
      </c>
      <c r="BF331" s="111">
        <f>IF($U$331="snížená",$N$331,0)</f>
        <v>0</v>
      </c>
      <c r="BG331" s="111">
        <f>IF($U$331="zákl. přenesená",$N$331,0)</f>
        <v>0</v>
      </c>
      <c r="BH331" s="111">
        <f>IF($U$331="sníž. přenesená",$N$331,0)</f>
        <v>0</v>
      </c>
      <c r="BI331" s="111">
        <f>IF($U$331="nulová",$N$331,0)</f>
        <v>0</v>
      </c>
      <c r="BJ331" s="71" t="s">
        <v>8</v>
      </c>
      <c r="BK331" s="111">
        <f>ROUND($L$331*$K$331,0)</f>
        <v>0</v>
      </c>
    </row>
    <row r="332" spans="2:51" s="6" customFormat="1" ht="15.75" customHeight="1">
      <c r="B332" s="112"/>
      <c r="E332" s="113"/>
      <c r="F332" s="184" t="s">
        <v>847</v>
      </c>
      <c r="G332" s="185"/>
      <c r="H332" s="185"/>
      <c r="I332" s="185"/>
      <c r="K332" s="115">
        <v>12.69</v>
      </c>
      <c r="S332" s="112"/>
      <c r="T332" s="116"/>
      <c r="AA332" s="117"/>
      <c r="AT332" s="114" t="s">
        <v>156</v>
      </c>
      <c r="AU332" s="114" t="s">
        <v>74</v>
      </c>
      <c r="AV332" s="114" t="s">
        <v>74</v>
      </c>
      <c r="AW332" s="114" t="s">
        <v>117</v>
      </c>
      <c r="AX332" s="114" t="s">
        <v>65</v>
      </c>
      <c r="AY332" s="114" t="s">
        <v>149</v>
      </c>
    </row>
    <row r="333" spans="2:51" s="6" customFormat="1" ht="15.75" customHeight="1">
      <c r="B333" s="112"/>
      <c r="E333" s="114"/>
      <c r="F333" s="184" t="s">
        <v>848</v>
      </c>
      <c r="G333" s="185"/>
      <c r="H333" s="185"/>
      <c r="I333" s="185"/>
      <c r="K333" s="115">
        <v>1.54</v>
      </c>
      <c r="S333" s="112"/>
      <c r="T333" s="116"/>
      <c r="AA333" s="117"/>
      <c r="AT333" s="114" t="s">
        <v>156</v>
      </c>
      <c r="AU333" s="114" t="s">
        <v>74</v>
      </c>
      <c r="AV333" s="114" t="s">
        <v>74</v>
      </c>
      <c r="AW333" s="114" t="s">
        <v>117</v>
      </c>
      <c r="AX333" s="114" t="s">
        <v>65</v>
      </c>
      <c r="AY333" s="114" t="s">
        <v>149</v>
      </c>
    </row>
    <row r="334" spans="2:51" s="6" customFormat="1" ht="15.75" customHeight="1">
      <c r="B334" s="112"/>
      <c r="E334" s="114"/>
      <c r="F334" s="184" t="s">
        <v>849</v>
      </c>
      <c r="G334" s="185"/>
      <c r="H334" s="185"/>
      <c r="I334" s="185"/>
      <c r="K334" s="115">
        <v>3.953</v>
      </c>
      <c r="S334" s="112"/>
      <c r="T334" s="116"/>
      <c r="AA334" s="117"/>
      <c r="AT334" s="114" t="s">
        <v>156</v>
      </c>
      <c r="AU334" s="114" t="s">
        <v>74</v>
      </c>
      <c r="AV334" s="114" t="s">
        <v>74</v>
      </c>
      <c r="AW334" s="114" t="s">
        <v>117</v>
      </c>
      <c r="AX334" s="114" t="s">
        <v>65</v>
      </c>
      <c r="AY334" s="114" t="s">
        <v>149</v>
      </c>
    </row>
    <row r="335" spans="2:51" s="6" customFormat="1" ht="15.75" customHeight="1">
      <c r="B335" s="112"/>
      <c r="E335" s="114"/>
      <c r="F335" s="184" t="s">
        <v>850</v>
      </c>
      <c r="G335" s="185"/>
      <c r="H335" s="185"/>
      <c r="I335" s="185"/>
      <c r="K335" s="115">
        <v>3.341</v>
      </c>
      <c r="S335" s="112"/>
      <c r="T335" s="116"/>
      <c r="AA335" s="117"/>
      <c r="AT335" s="114" t="s">
        <v>156</v>
      </c>
      <c r="AU335" s="114" t="s">
        <v>74</v>
      </c>
      <c r="AV335" s="114" t="s">
        <v>74</v>
      </c>
      <c r="AW335" s="114" t="s">
        <v>117</v>
      </c>
      <c r="AX335" s="114" t="s">
        <v>65</v>
      </c>
      <c r="AY335" s="114" t="s">
        <v>149</v>
      </c>
    </row>
    <row r="336" spans="2:51" s="6" customFormat="1" ht="15.75" customHeight="1">
      <c r="B336" s="118"/>
      <c r="E336" s="119"/>
      <c r="F336" s="186" t="s">
        <v>157</v>
      </c>
      <c r="G336" s="187"/>
      <c r="H336" s="187"/>
      <c r="I336" s="187"/>
      <c r="K336" s="120">
        <v>21.524</v>
      </c>
      <c r="S336" s="118"/>
      <c r="T336" s="121"/>
      <c r="AA336" s="122"/>
      <c r="AT336" s="119" t="s">
        <v>156</v>
      </c>
      <c r="AU336" s="119" t="s">
        <v>74</v>
      </c>
      <c r="AV336" s="119" t="s">
        <v>77</v>
      </c>
      <c r="AW336" s="119" t="s">
        <v>117</v>
      </c>
      <c r="AX336" s="119" t="s">
        <v>8</v>
      </c>
      <c r="AY336" s="119" t="s">
        <v>149</v>
      </c>
    </row>
    <row r="337" spans="2:63" s="6" customFormat="1" ht="15.75" customHeight="1">
      <c r="B337" s="20"/>
      <c r="C337" s="131" t="s">
        <v>585</v>
      </c>
      <c r="D337" s="131" t="s">
        <v>296</v>
      </c>
      <c r="E337" s="129" t="s">
        <v>356</v>
      </c>
      <c r="F337" s="190" t="s">
        <v>357</v>
      </c>
      <c r="G337" s="191"/>
      <c r="H337" s="191"/>
      <c r="I337" s="191"/>
      <c r="J337" s="128" t="s">
        <v>153</v>
      </c>
      <c r="K337" s="130">
        <v>22.826</v>
      </c>
      <c r="L337" s="192"/>
      <c r="M337" s="191"/>
      <c r="N337" s="193">
        <f>ROUND($L$337*$K$337,0)</f>
        <v>0</v>
      </c>
      <c r="O337" s="181"/>
      <c r="P337" s="181"/>
      <c r="Q337" s="181"/>
      <c r="R337" s="104"/>
      <c r="S337" s="20"/>
      <c r="T337" s="107"/>
      <c r="U337" s="108" t="s">
        <v>35</v>
      </c>
      <c r="X337" s="109">
        <v>0.02</v>
      </c>
      <c r="Y337" s="109">
        <f>$X$337*$K$337</f>
        <v>0.45652000000000004</v>
      </c>
      <c r="Z337" s="109">
        <v>0</v>
      </c>
      <c r="AA337" s="110">
        <f>$Z$337*$K$337</f>
        <v>0</v>
      </c>
      <c r="AR337" s="71" t="s">
        <v>295</v>
      </c>
      <c r="AT337" s="71" t="s">
        <v>296</v>
      </c>
      <c r="AU337" s="71" t="s">
        <v>74</v>
      </c>
      <c r="AY337" s="6" t="s">
        <v>149</v>
      </c>
      <c r="BE337" s="111">
        <f>IF($U$337="základní",$N$337,0)</f>
        <v>0</v>
      </c>
      <c r="BF337" s="111">
        <f>IF($U$337="snížená",$N$337,0)</f>
        <v>0</v>
      </c>
      <c r="BG337" s="111">
        <f>IF($U$337="zákl. přenesená",$N$337,0)</f>
        <v>0</v>
      </c>
      <c r="BH337" s="111">
        <f>IF($U$337="sníž. přenesená",$N$337,0)</f>
        <v>0</v>
      </c>
      <c r="BI337" s="111">
        <f>IF($U$337="nulová",$N$337,0)</f>
        <v>0</v>
      </c>
      <c r="BJ337" s="71" t="s">
        <v>8</v>
      </c>
      <c r="BK337" s="111">
        <f>ROUND($L$337*$K$337,0)</f>
        <v>0</v>
      </c>
    </row>
    <row r="338" spans="2:51" s="6" customFormat="1" ht="15.75" customHeight="1">
      <c r="B338" s="112"/>
      <c r="E338" s="113"/>
      <c r="F338" s="184" t="s">
        <v>845</v>
      </c>
      <c r="G338" s="185"/>
      <c r="H338" s="185"/>
      <c r="I338" s="185"/>
      <c r="K338" s="115">
        <v>1.126</v>
      </c>
      <c r="S338" s="112"/>
      <c r="T338" s="116"/>
      <c r="AA338" s="117"/>
      <c r="AT338" s="114" t="s">
        <v>156</v>
      </c>
      <c r="AU338" s="114" t="s">
        <v>74</v>
      </c>
      <c r="AV338" s="114" t="s">
        <v>74</v>
      </c>
      <c r="AW338" s="114" t="s">
        <v>117</v>
      </c>
      <c r="AX338" s="114" t="s">
        <v>65</v>
      </c>
      <c r="AY338" s="114" t="s">
        <v>149</v>
      </c>
    </row>
    <row r="339" spans="2:51" s="6" customFormat="1" ht="15.75" customHeight="1">
      <c r="B339" s="112"/>
      <c r="E339" s="114"/>
      <c r="F339" s="184" t="s">
        <v>846</v>
      </c>
      <c r="G339" s="185"/>
      <c r="H339" s="185"/>
      <c r="I339" s="185"/>
      <c r="K339" s="115">
        <v>0.176</v>
      </c>
      <c r="S339" s="112"/>
      <c r="T339" s="116"/>
      <c r="AA339" s="117"/>
      <c r="AT339" s="114" t="s">
        <v>156</v>
      </c>
      <c r="AU339" s="114" t="s">
        <v>74</v>
      </c>
      <c r="AV339" s="114" t="s">
        <v>74</v>
      </c>
      <c r="AW339" s="114" t="s">
        <v>117</v>
      </c>
      <c r="AX339" s="114" t="s">
        <v>65</v>
      </c>
      <c r="AY339" s="114" t="s">
        <v>149</v>
      </c>
    </row>
    <row r="340" spans="2:51" s="6" customFormat="1" ht="15.75" customHeight="1">
      <c r="B340" s="118"/>
      <c r="E340" s="119"/>
      <c r="F340" s="186" t="s">
        <v>157</v>
      </c>
      <c r="G340" s="187"/>
      <c r="H340" s="187"/>
      <c r="I340" s="187"/>
      <c r="K340" s="120">
        <v>1.302</v>
      </c>
      <c r="S340" s="118"/>
      <c r="T340" s="121"/>
      <c r="AA340" s="122"/>
      <c r="AT340" s="119" t="s">
        <v>156</v>
      </c>
      <c r="AU340" s="119" t="s">
        <v>74</v>
      </c>
      <c r="AV340" s="119" t="s">
        <v>77</v>
      </c>
      <c r="AW340" s="119" t="s">
        <v>117</v>
      </c>
      <c r="AX340" s="119" t="s">
        <v>65</v>
      </c>
      <c r="AY340" s="119" t="s">
        <v>149</v>
      </c>
    </row>
    <row r="341" spans="2:51" s="6" customFormat="1" ht="15.75" customHeight="1">
      <c r="B341" s="112"/>
      <c r="E341" s="114"/>
      <c r="F341" s="184" t="s">
        <v>847</v>
      </c>
      <c r="G341" s="185"/>
      <c r="H341" s="185"/>
      <c r="I341" s="185"/>
      <c r="K341" s="115">
        <v>12.69</v>
      </c>
      <c r="S341" s="112"/>
      <c r="T341" s="116"/>
      <c r="AA341" s="117"/>
      <c r="AT341" s="114" t="s">
        <v>156</v>
      </c>
      <c r="AU341" s="114" t="s">
        <v>74</v>
      </c>
      <c r="AV341" s="114" t="s">
        <v>74</v>
      </c>
      <c r="AW341" s="114" t="s">
        <v>117</v>
      </c>
      <c r="AX341" s="114" t="s">
        <v>65</v>
      </c>
      <c r="AY341" s="114" t="s">
        <v>149</v>
      </c>
    </row>
    <row r="342" spans="2:51" s="6" customFormat="1" ht="15.75" customHeight="1">
      <c r="B342" s="112"/>
      <c r="E342" s="114"/>
      <c r="F342" s="184" t="s">
        <v>848</v>
      </c>
      <c r="G342" s="185"/>
      <c r="H342" s="185"/>
      <c r="I342" s="185"/>
      <c r="K342" s="115">
        <v>1.54</v>
      </c>
      <c r="S342" s="112"/>
      <c r="T342" s="116"/>
      <c r="AA342" s="117"/>
      <c r="AT342" s="114" t="s">
        <v>156</v>
      </c>
      <c r="AU342" s="114" t="s">
        <v>74</v>
      </c>
      <c r="AV342" s="114" t="s">
        <v>74</v>
      </c>
      <c r="AW342" s="114" t="s">
        <v>117</v>
      </c>
      <c r="AX342" s="114" t="s">
        <v>65</v>
      </c>
      <c r="AY342" s="114" t="s">
        <v>149</v>
      </c>
    </row>
    <row r="343" spans="2:51" s="6" customFormat="1" ht="15.75" customHeight="1">
      <c r="B343" s="112"/>
      <c r="E343" s="114"/>
      <c r="F343" s="184" t="s">
        <v>849</v>
      </c>
      <c r="G343" s="185"/>
      <c r="H343" s="185"/>
      <c r="I343" s="185"/>
      <c r="K343" s="115">
        <v>3.953</v>
      </c>
      <c r="S343" s="112"/>
      <c r="T343" s="116"/>
      <c r="AA343" s="117"/>
      <c r="AT343" s="114" t="s">
        <v>156</v>
      </c>
      <c r="AU343" s="114" t="s">
        <v>74</v>
      </c>
      <c r="AV343" s="114" t="s">
        <v>74</v>
      </c>
      <c r="AW343" s="114" t="s">
        <v>117</v>
      </c>
      <c r="AX343" s="114" t="s">
        <v>65</v>
      </c>
      <c r="AY343" s="114" t="s">
        <v>149</v>
      </c>
    </row>
    <row r="344" spans="2:51" s="6" customFormat="1" ht="15.75" customHeight="1">
      <c r="B344" s="112"/>
      <c r="E344" s="114"/>
      <c r="F344" s="184" t="s">
        <v>850</v>
      </c>
      <c r="G344" s="185"/>
      <c r="H344" s="185"/>
      <c r="I344" s="185"/>
      <c r="K344" s="115">
        <v>3.341</v>
      </c>
      <c r="S344" s="112"/>
      <c r="T344" s="116"/>
      <c r="AA344" s="117"/>
      <c r="AT344" s="114" t="s">
        <v>156</v>
      </c>
      <c r="AU344" s="114" t="s">
        <v>74</v>
      </c>
      <c r="AV344" s="114" t="s">
        <v>74</v>
      </c>
      <c r="AW344" s="114" t="s">
        <v>117</v>
      </c>
      <c r="AX344" s="114" t="s">
        <v>65</v>
      </c>
      <c r="AY344" s="114" t="s">
        <v>149</v>
      </c>
    </row>
    <row r="345" spans="2:51" s="6" customFormat="1" ht="15.75" customHeight="1">
      <c r="B345" s="118"/>
      <c r="E345" s="119"/>
      <c r="F345" s="186" t="s">
        <v>157</v>
      </c>
      <c r="G345" s="187"/>
      <c r="H345" s="187"/>
      <c r="I345" s="187"/>
      <c r="K345" s="120">
        <v>21.524</v>
      </c>
      <c r="S345" s="118"/>
      <c r="T345" s="121"/>
      <c r="AA345" s="122"/>
      <c r="AT345" s="119" t="s">
        <v>156</v>
      </c>
      <c r="AU345" s="119" t="s">
        <v>74</v>
      </c>
      <c r="AV345" s="119" t="s">
        <v>77</v>
      </c>
      <c r="AW345" s="119" t="s">
        <v>117</v>
      </c>
      <c r="AX345" s="119" t="s">
        <v>65</v>
      </c>
      <c r="AY345" s="119" t="s">
        <v>149</v>
      </c>
    </row>
    <row r="346" spans="2:51" s="6" customFormat="1" ht="15.75" customHeight="1">
      <c r="B346" s="123"/>
      <c r="E346" s="124"/>
      <c r="F346" s="188" t="s">
        <v>207</v>
      </c>
      <c r="G346" s="189"/>
      <c r="H346" s="189"/>
      <c r="I346" s="189"/>
      <c r="K346" s="125">
        <v>22.826</v>
      </c>
      <c r="S346" s="123"/>
      <c r="T346" s="126"/>
      <c r="AA346" s="127"/>
      <c r="AT346" s="124" t="s">
        <v>156</v>
      </c>
      <c r="AU346" s="124" t="s">
        <v>74</v>
      </c>
      <c r="AV346" s="124" t="s">
        <v>80</v>
      </c>
      <c r="AW346" s="124" t="s">
        <v>117</v>
      </c>
      <c r="AX346" s="124" t="s">
        <v>8</v>
      </c>
      <c r="AY346" s="124" t="s">
        <v>149</v>
      </c>
    </row>
    <row r="347" spans="2:63" s="6" customFormat="1" ht="27" customHeight="1">
      <c r="B347" s="20"/>
      <c r="C347" s="102" t="s">
        <v>588</v>
      </c>
      <c r="D347" s="102" t="s">
        <v>150</v>
      </c>
      <c r="E347" s="103" t="s">
        <v>359</v>
      </c>
      <c r="F347" s="180" t="s">
        <v>360</v>
      </c>
      <c r="G347" s="181"/>
      <c r="H347" s="181"/>
      <c r="I347" s="181"/>
      <c r="J347" s="105" t="s">
        <v>153</v>
      </c>
      <c r="K347" s="106">
        <v>2.761</v>
      </c>
      <c r="L347" s="182"/>
      <c r="M347" s="181"/>
      <c r="N347" s="183">
        <f>ROUND($L$347*$K$347,0)</f>
        <v>0</v>
      </c>
      <c r="O347" s="181"/>
      <c r="P347" s="181"/>
      <c r="Q347" s="181"/>
      <c r="R347" s="104"/>
      <c r="S347" s="20"/>
      <c r="T347" s="107"/>
      <c r="U347" s="108" t="s">
        <v>35</v>
      </c>
      <c r="X347" s="109">
        <v>0</v>
      </c>
      <c r="Y347" s="109">
        <f>$X$347*$K$347</f>
        <v>0</v>
      </c>
      <c r="Z347" s="109">
        <v>0.0007</v>
      </c>
      <c r="AA347" s="110">
        <f>$Z$347*$K$347</f>
        <v>0.0019327</v>
      </c>
      <c r="AR347" s="71" t="s">
        <v>238</v>
      </c>
      <c r="AT347" s="71" t="s">
        <v>150</v>
      </c>
      <c r="AU347" s="71" t="s">
        <v>74</v>
      </c>
      <c r="AY347" s="6" t="s">
        <v>149</v>
      </c>
      <c r="BE347" s="111">
        <f>IF($U$347="základní",$N$347,0)</f>
        <v>0</v>
      </c>
      <c r="BF347" s="111">
        <f>IF($U$347="snížená",$N$347,0)</f>
        <v>0</v>
      </c>
      <c r="BG347" s="111">
        <f>IF($U$347="zákl. přenesená",$N$347,0)</f>
        <v>0</v>
      </c>
      <c r="BH347" s="111">
        <f>IF($U$347="sníž. přenesená",$N$347,0)</f>
        <v>0</v>
      </c>
      <c r="BI347" s="111">
        <f>IF($U$347="nulová",$N$347,0)</f>
        <v>0</v>
      </c>
      <c r="BJ347" s="71" t="s">
        <v>8</v>
      </c>
      <c r="BK347" s="111">
        <f>ROUND($L$347*$K$347,0)</f>
        <v>0</v>
      </c>
    </row>
    <row r="348" spans="2:51" s="6" customFormat="1" ht="15.75" customHeight="1">
      <c r="B348" s="112"/>
      <c r="E348" s="113"/>
      <c r="F348" s="184" t="s">
        <v>851</v>
      </c>
      <c r="G348" s="185"/>
      <c r="H348" s="185"/>
      <c r="I348" s="185"/>
      <c r="K348" s="115">
        <v>2.761</v>
      </c>
      <c r="S348" s="112"/>
      <c r="T348" s="116"/>
      <c r="AA348" s="117"/>
      <c r="AT348" s="114" t="s">
        <v>156</v>
      </c>
      <c r="AU348" s="114" t="s">
        <v>74</v>
      </c>
      <c r="AV348" s="114" t="s">
        <v>74</v>
      </c>
      <c r="AW348" s="114" t="s">
        <v>117</v>
      </c>
      <c r="AX348" s="114" t="s">
        <v>8</v>
      </c>
      <c r="AY348" s="114" t="s">
        <v>149</v>
      </c>
    </row>
    <row r="349" spans="2:63" s="6" customFormat="1" ht="27" customHeight="1">
      <c r="B349" s="20"/>
      <c r="C349" s="102" t="s">
        <v>591</v>
      </c>
      <c r="D349" s="102" t="s">
        <v>150</v>
      </c>
      <c r="E349" s="103" t="s">
        <v>363</v>
      </c>
      <c r="F349" s="180" t="s">
        <v>364</v>
      </c>
      <c r="G349" s="181"/>
      <c r="H349" s="181"/>
      <c r="I349" s="181"/>
      <c r="J349" s="105" t="s">
        <v>294</v>
      </c>
      <c r="K349" s="106">
        <v>4</v>
      </c>
      <c r="L349" s="182"/>
      <c r="M349" s="181"/>
      <c r="N349" s="183">
        <f>ROUND($L$349*$K$349,0)</f>
        <v>0</v>
      </c>
      <c r="O349" s="181"/>
      <c r="P349" s="181"/>
      <c r="Q349" s="181"/>
      <c r="R349" s="104" t="s">
        <v>154</v>
      </c>
      <c r="S349" s="20"/>
      <c r="T349" s="107"/>
      <c r="U349" s="108" t="s">
        <v>35</v>
      </c>
      <c r="X349" s="109">
        <v>0</v>
      </c>
      <c r="Y349" s="109">
        <f>$X$349*$K$349</f>
        <v>0</v>
      </c>
      <c r="Z349" s="109">
        <v>0.028</v>
      </c>
      <c r="AA349" s="110">
        <f>$Z$349*$K$349</f>
        <v>0.112</v>
      </c>
      <c r="AR349" s="71" t="s">
        <v>238</v>
      </c>
      <c r="AT349" s="71" t="s">
        <v>150</v>
      </c>
      <c r="AU349" s="71" t="s">
        <v>74</v>
      </c>
      <c r="AY349" s="6" t="s">
        <v>149</v>
      </c>
      <c r="BE349" s="111">
        <f>IF($U$349="základní",$N$349,0)</f>
        <v>0</v>
      </c>
      <c r="BF349" s="111">
        <f>IF($U$349="snížená",$N$349,0)</f>
        <v>0</v>
      </c>
      <c r="BG349" s="111">
        <f>IF($U$349="zákl. přenesená",$N$349,0)</f>
        <v>0</v>
      </c>
      <c r="BH349" s="111">
        <f>IF($U$349="sníž. přenesená",$N$349,0)</f>
        <v>0</v>
      </c>
      <c r="BI349" s="111">
        <f>IF($U$349="nulová",$N$349,0)</f>
        <v>0</v>
      </c>
      <c r="BJ349" s="71" t="s">
        <v>8</v>
      </c>
      <c r="BK349" s="111">
        <f>ROUND($L$349*$K$349,0)</f>
        <v>0</v>
      </c>
    </row>
    <row r="350" spans="2:51" s="6" customFormat="1" ht="15.75" customHeight="1">
      <c r="B350" s="112"/>
      <c r="E350" s="113"/>
      <c r="F350" s="184" t="s">
        <v>365</v>
      </c>
      <c r="G350" s="185"/>
      <c r="H350" s="185"/>
      <c r="I350" s="185"/>
      <c r="K350" s="115">
        <v>4</v>
      </c>
      <c r="S350" s="112"/>
      <c r="T350" s="116"/>
      <c r="AA350" s="117"/>
      <c r="AT350" s="114" t="s">
        <v>156</v>
      </c>
      <c r="AU350" s="114" t="s">
        <v>74</v>
      </c>
      <c r="AV350" s="114" t="s">
        <v>74</v>
      </c>
      <c r="AW350" s="114" t="s">
        <v>117</v>
      </c>
      <c r="AX350" s="114" t="s">
        <v>8</v>
      </c>
      <c r="AY350" s="114" t="s">
        <v>149</v>
      </c>
    </row>
    <row r="351" spans="2:63" s="6" customFormat="1" ht="27" customHeight="1">
      <c r="B351" s="20"/>
      <c r="C351" s="102" t="s">
        <v>593</v>
      </c>
      <c r="D351" s="102" t="s">
        <v>150</v>
      </c>
      <c r="E351" s="103" t="s">
        <v>852</v>
      </c>
      <c r="F351" s="180" t="s">
        <v>853</v>
      </c>
      <c r="G351" s="181"/>
      <c r="H351" s="181"/>
      <c r="I351" s="181"/>
      <c r="J351" s="105" t="s">
        <v>294</v>
      </c>
      <c r="K351" s="106">
        <v>2</v>
      </c>
      <c r="L351" s="182"/>
      <c r="M351" s="181"/>
      <c r="N351" s="183">
        <f>ROUND($L$351*$K$351,0)</f>
        <v>0</v>
      </c>
      <c r="O351" s="181"/>
      <c r="P351" s="181"/>
      <c r="Q351" s="181"/>
      <c r="R351" s="104" t="s">
        <v>154</v>
      </c>
      <c r="S351" s="20"/>
      <c r="T351" s="107"/>
      <c r="U351" s="108" t="s">
        <v>35</v>
      </c>
      <c r="X351" s="109">
        <v>0</v>
      </c>
      <c r="Y351" s="109">
        <f>$X$351*$K$351</f>
        <v>0</v>
      </c>
      <c r="Z351" s="109">
        <v>0</v>
      </c>
      <c r="AA351" s="110">
        <f>$Z$351*$K$351</f>
        <v>0</v>
      </c>
      <c r="AR351" s="71" t="s">
        <v>238</v>
      </c>
      <c r="AT351" s="71" t="s">
        <v>150</v>
      </c>
      <c r="AU351" s="71" t="s">
        <v>74</v>
      </c>
      <c r="AY351" s="6" t="s">
        <v>149</v>
      </c>
      <c r="BE351" s="111">
        <f>IF($U$351="základní",$N$351,0)</f>
        <v>0</v>
      </c>
      <c r="BF351" s="111">
        <f>IF($U$351="snížená",$N$351,0)</f>
        <v>0</v>
      </c>
      <c r="BG351" s="111">
        <f>IF($U$351="zákl. přenesená",$N$351,0)</f>
        <v>0</v>
      </c>
      <c r="BH351" s="111">
        <f>IF($U$351="sníž. přenesená",$N$351,0)</f>
        <v>0</v>
      </c>
      <c r="BI351" s="111">
        <f>IF($U$351="nulová",$N$351,0)</f>
        <v>0</v>
      </c>
      <c r="BJ351" s="71" t="s">
        <v>8</v>
      </c>
      <c r="BK351" s="111">
        <f>ROUND($L$351*$K$351,0)</f>
        <v>0</v>
      </c>
    </row>
    <row r="352" spans="2:51" s="6" customFormat="1" ht="15.75" customHeight="1">
      <c r="B352" s="112"/>
      <c r="E352" s="113"/>
      <c r="F352" s="184" t="s">
        <v>854</v>
      </c>
      <c r="G352" s="185"/>
      <c r="H352" s="185"/>
      <c r="I352" s="185"/>
      <c r="K352" s="115">
        <v>1</v>
      </c>
      <c r="S352" s="112"/>
      <c r="T352" s="116"/>
      <c r="AA352" s="117"/>
      <c r="AT352" s="114" t="s">
        <v>156</v>
      </c>
      <c r="AU352" s="114" t="s">
        <v>74</v>
      </c>
      <c r="AV352" s="114" t="s">
        <v>74</v>
      </c>
      <c r="AW352" s="114" t="s">
        <v>117</v>
      </c>
      <c r="AX352" s="114" t="s">
        <v>65</v>
      </c>
      <c r="AY352" s="114" t="s">
        <v>149</v>
      </c>
    </row>
    <row r="353" spans="2:51" s="6" customFormat="1" ht="15.75" customHeight="1">
      <c r="B353" s="112"/>
      <c r="E353" s="114"/>
      <c r="F353" s="184" t="s">
        <v>855</v>
      </c>
      <c r="G353" s="185"/>
      <c r="H353" s="185"/>
      <c r="I353" s="185"/>
      <c r="K353" s="115">
        <v>1</v>
      </c>
      <c r="S353" s="112"/>
      <c r="T353" s="116"/>
      <c r="AA353" s="117"/>
      <c r="AT353" s="114" t="s">
        <v>156</v>
      </c>
      <c r="AU353" s="114" t="s">
        <v>74</v>
      </c>
      <c r="AV353" s="114" t="s">
        <v>74</v>
      </c>
      <c r="AW353" s="114" t="s">
        <v>117</v>
      </c>
      <c r="AX353" s="114" t="s">
        <v>65</v>
      </c>
      <c r="AY353" s="114" t="s">
        <v>149</v>
      </c>
    </row>
    <row r="354" spans="2:51" s="6" customFormat="1" ht="15.75" customHeight="1">
      <c r="B354" s="118"/>
      <c r="E354" s="119"/>
      <c r="F354" s="186" t="s">
        <v>157</v>
      </c>
      <c r="G354" s="187"/>
      <c r="H354" s="187"/>
      <c r="I354" s="187"/>
      <c r="K354" s="120">
        <v>2</v>
      </c>
      <c r="S354" s="118"/>
      <c r="T354" s="121"/>
      <c r="AA354" s="122"/>
      <c r="AT354" s="119" t="s">
        <v>156</v>
      </c>
      <c r="AU354" s="119" t="s">
        <v>74</v>
      </c>
      <c r="AV354" s="119" t="s">
        <v>77</v>
      </c>
      <c r="AW354" s="119" t="s">
        <v>117</v>
      </c>
      <c r="AX354" s="119" t="s">
        <v>8</v>
      </c>
      <c r="AY354" s="119" t="s">
        <v>149</v>
      </c>
    </row>
    <row r="355" spans="2:63" s="6" customFormat="1" ht="27" customHeight="1">
      <c r="B355" s="20"/>
      <c r="C355" s="102" t="s">
        <v>596</v>
      </c>
      <c r="D355" s="102" t="s">
        <v>150</v>
      </c>
      <c r="E355" s="103" t="s">
        <v>367</v>
      </c>
      <c r="F355" s="180" t="s">
        <v>368</v>
      </c>
      <c r="G355" s="181"/>
      <c r="H355" s="181"/>
      <c r="I355" s="181"/>
      <c r="J355" s="105" t="s">
        <v>294</v>
      </c>
      <c r="K355" s="106">
        <v>6</v>
      </c>
      <c r="L355" s="182"/>
      <c r="M355" s="181"/>
      <c r="N355" s="183">
        <f>ROUND($L$355*$K$355,0)</f>
        <v>0</v>
      </c>
      <c r="O355" s="181"/>
      <c r="P355" s="181"/>
      <c r="Q355" s="181"/>
      <c r="R355" s="104" t="s">
        <v>154</v>
      </c>
      <c r="S355" s="20"/>
      <c r="T355" s="107"/>
      <c r="U355" s="108" t="s">
        <v>35</v>
      </c>
      <c r="X355" s="109">
        <v>0</v>
      </c>
      <c r="Y355" s="109">
        <f>$X$355*$K$355</f>
        <v>0</v>
      </c>
      <c r="Z355" s="109">
        <v>0</v>
      </c>
      <c r="AA355" s="110">
        <f>$Z$355*$K$355</f>
        <v>0</v>
      </c>
      <c r="AR355" s="71" t="s">
        <v>238</v>
      </c>
      <c r="AT355" s="71" t="s">
        <v>150</v>
      </c>
      <c r="AU355" s="71" t="s">
        <v>74</v>
      </c>
      <c r="AY355" s="6" t="s">
        <v>149</v>
      </c>
      <c r="BE355" s="111">
        <f>IF($U$355="základní",$N$355,0)</f>
        <v>0</v>
      </c>
      <c r="BF355" s="111">
        <f>IF($U$355="snížená",$N$355,0)</f>
        <v>0</v>
      </c>
      <c r="BG355" s="111">
        <f>IF($U$355="zákl. přenesená",$N$355,0)</f>
        <v>0</v>
      </c>
      <c r="BH355" s="111">
        <f>IF($U$355="sníž. přenesená",$N$355,0)</f>
        <v>0</v>
      </c>
      <c r="BI355" s="111">
        <f>IF($U$355="nulová",$N$355,0)</f>
        <v>0</v>
      </c>
      <c r="BJ355" s="71" t="s">
        <v>8</v>
      </c>
      <c r="BK355" s="111">
        <f>ROUND($L$355*$K$355,0)</f>
        <v>0</v>
      </c>
    </row>
    <row r="356" spans="2:51" s="6" customFormat="1" ht="15.75" customHeight="1">
      <c r="B356" s="112"/>
      <c r="E356" s="113"/>
      <c r="F356" s="184" t="s">
        <v>856</v>
      </c>
      <c r="G356" s="185"/>
      <c r="H356" s="185"/>
      <c r="I356" s="185"/>
      <c r="K356" s="115">
        <v>4</v>
      </c>
      <c r="S356" s="112"/>
      <c r="T356" s="116"/>
      <c r="AA356" s="117"/>
      <c r="AT356" s="114" t="s">
        <v>156</v>
      </c>
      <c r="AU356" s="114" t="s">
        <v>74</v>
      </c>
      <c r="AV356" s="114" t="s">
        <v>74</v>
      </c>
      <c r="AW356" s="114" t="s">
        <v>117</v>
      </c>
      <c r="AX356" s="114" t="s">
        <v>65</v>
      </c>
      <c r="AY356" s="114" t="s">
        <v>149</v>
      </c>
    </row>
    <row r="357" spans="2:51" s="6" customFormat="1" ht="15.75" customHeight="1">
      <c r="B357" s="112"/>
      <c r="E357" s="114"/>
      <c r="F357" s="184" t="s">
        <v>857</v>
      </c>
      <c r="G357" s="185"/>
      <c r="H357" s="185"/>
      <c r="I357" s="185"/>
      <c r="K357" s="115">
        <v>1</v>
      </c>
      <c r="S357" s="112"/>
      <c r="T357" s="116"/>
      <c r="AA357" s="117"/>
      <c r="AT357" s="114" t="s">
        <v>156</v>
      </c>
      <c r="AU357" s="114" t="s">
        <v>74</v>
      </c>
      <c r="AV357" s="114" t="s">
        <v>74</v>
      </c>
      <c r="AW357" s="114" t="s">
        <v>117</v>
      </c>
      <c r="AX357" s="114" t="s">
        <v>65</v>
      </c>
      <c r="AY357" s="114" t="s">
        <v>149</v>
      </c>
    </row>
    <row r="358" spans="2:51" s="6" customFormat="1" ht="15.75" customHeight="1">
      <c r="B358" s="112"/>
      <c r="E358" s="114"/>
      <c r="F358" s="184" t="s">
        <v>858</v>
      </c>
      <c r="G358" s="185"/>
      <c r="H358" s="185"/>
      <c r="I358" s="185"/>
      <c r="K358" s="115">
        <v>1</v>
      </c>
      <c r="S358" s="112"/>
      <c r="T358" s="116"/>
      <c r="AA358" s="117"/>
      <c r="AT358" s="114" t="s">
        <v>156</v>
      </c>
      <c r="AU358" s="114" t="s">
        <v>74</v>
      </c>
      <c r="AV358" s="114" t="s">
        <v>74</v>
      </c>
      <c r="AW358" s="114" t="s">
        <v>117</v>
      </c>
      <c r="AX358" s="114" t="s">
        <v>65</v>
      </c>
      <c r="AY358" s="114" t="s">
        <v>149</v>
      </c>
    </row>
    <row r="359" spans="2:51" s="6" customFormat="1" ht="15.75" customHeight="1">
      <c r="B359" s="118"/>
      <c r="E359" s="119"/>
      <c r="F359" s="186" t="s">
        <v>157</v>
      </c>
      <c r="G359" s="187"/>
      <c r="H359" s="187"/>
      <c r="I359" s="187"/>
      <c r="K359" s="120">
        <v>6</v>
      </c>
      <c r="S359" s="118"/>
      <c r="T359" s="121"/>
      <c r="AA359" s="122"/>
      <c r="AT359" s="119" t="s">
        <v>156</v>
      </c>
      <c r="AU359" s="119" t="s">
        <v>74</v>
      </c>
      <c r="AV359" s="119" t="s">
        <v>77</v>
      </c>
      <c r="AW359" s="119" t="s">
        <v>117</v>
      </c>
      <c r="AX359" s="119" t="s">
        <v>8</v>
      </c>
      <c r="AY359" s="119" t="s">
        <v>149</v>
      </c>
    </row>
    <row r="360" spans="2:63" s="6" customFormat="1" ht="15.75" customHeight="1">
      <c r="B360" s="20"/>
      <c r="C360" s="131" t="s">
        <v>599</v>
      </c>
      <c r="D360" s="131" t="s">
        <v>296</v>
      </c>
      <c r="E360" s="129" t="s">
        <v>371</v>
      </c>
      <c r="F360" s="190" t="s">
        <v>372</v>
      </c>
      <c r="G360" s="191"/>
      <c r="H360" s="191"/>
      <c r="I360" s="191"/>
      <c r="J360" s="128" t="s">
        <v>241</v>
      </c>
      <c r="K360" s="130">
        <v>9.8</v>
      </c>
      <c r="L360" s="192"/>
      <c r="M360" s="191"/>
      <c r="N360" s="193">
        <f>ROUND($L$360*$K$360,0)</f>
        <v>0</v>
      </c>
      <c r="O360" s="181"/>
      <c r="P360" s="181"/>
      <c r="Q360" s="181"/>
      <c r="R360" s="104"/>
      <c r="S360" s="20"/>
      <c r="T360" s="107"/>
      <c r="U360" s="108" t="s">
        <v>35</v>
      </c>
      <c r="X360" s="109">
        <v>0.006</v>
      </c>
      <c r="Y360" s="109">
        <f>$X$360*$K$360</f>
        <v>0.058800000000000005</v>
      </c>
      <c r="Z360" s="109">
        <v>0</v>
      </c>
      <c r="AA360" s="110">
        <f>$Z$360*$K$360</f>
        <v>0</v>
      </c>
      <c r="AR360" s="71" t="s">
        <v>295</v>
      </c>
      <c r="AT360" s="71" t="s">
        <v>296</v>
      </c>
      <c r="AU360" s="71" t="s">
        <v>74</v>
      </c>
      <c r="AY360" s="6" t="s">
        <v>149</v>
      </c>
      <c r="BE360" s="111">
        <f>IF($U$360="základní",$N$360,0)</f>
        <v>0</v>
      </c>
      <c r="BF360" s="111">
        <f>IF($U$360="snížená",$N$360,0)</f>
        <v>0</v>
      </c>
      <c r="BG360" s="111">
        <f>IF($U$360="zákl. přenesená",$N$360,0)</f>
        <v>0</v>
      </c>
      <c r="BH360" s="111">
        <f>IF($U$360="sníž. přenesená",$N$360,0)</f>
        <v>0</v>
      </c>
      <c r="BI360" s="111">
        <f>IF($U$360="nulová",$N$360,0)</f>
        <v>0</v>
      </c>
      <c r="BJ360" s="71" t="s">
        <v>8</v>
      </c>
      <c r="BK360" s="111">
        <f>ROUND($L$360*$K$360,0)</f>
        <v>0</v>
      </c>
    </row>
    <row r="361" spans="2:51" s="6" customFormat="1" ht="15.75" customHeight="1">
      <c r="B361" s="112"/>
      <c r="E361" s="113"/>
      <c r="F361" s="184" t="s">
        <v>859</v>
      </c>
      <c r="G361" s="185"/>
      <c r="H361" s="185"/>
      <c r="I361" s="185"/>
      <c r="K361" s="115">
        <v>0.7</v>
      </c>
      <c r="S361" s="112"/>
      <c r="T361" s="116"/>
      <c r="AA361" s="117"/>
      <c r="AT361" s="114" t="s">
        <v>156</v>
      </c>
      <c r="AU361" s="114" t="s">
        <v>74</v>
      </c>
      <c r="AV361" s="114" t="s">
        <v>74</v>
      </c>
      <c r="AW361" s="114" t="s">
        <v>117</v>
      </c>
      <c r="AX361" s="114" t="s">
        <v>65</v>
      </c>
      <c r="AY361" s="114" t="s">
        <v>149</v>
      </c>
    </row>
    <row r="362" spans="2:51" s="6" customFormat="1" ht="15.75" customHeight="1">
      <c r="B362" s="112"/>
      <c r="E362" s="114"/>
      <c r="F362" s="184" t="s">
        <v>860</v>
      </c>
      <c r="G362" s="185"/>
      <c r="H362" s="185"/>
      <c r="I362" s="185"/>
      <c r="K362" s="115">
        <v>0.84</v>
      </c>
      <c r="S362" s="112"/>
      <c r="T362" s="116"/>
      <c r="AA362" s="117"/>
      <c r="AT362" s="114" t="s">
        <v>156</v>
      </c>
      <c r="AU362" s="114" t="s">
        <v>74</v>
      </c>
      <c r="AV362" s="114" t="s">
        <v>74</v>
      </c>
      <c r="AW362" s="114" t="s">
        <v>117</v>
      </c>
      <c r="AX362" s="114" t="s">
        <v>65</v>
      </c>
      <c r="AY362" s="114" t="s">
        <v>149</v>
      </c>
    </row>
    <row r="363" spans="2:51" s="6" customFormat="1" ht="15.75" customHeight="1">
      <c r="B363" s="112"/>
      <c r="E363" s="114"/>
      <c r="F363" s="184" t="s">
        <v>861</v>
      </c>
      <c r="G363" s="185"/>
      <c r="H363" s="185"/>
      <c r="I363" s="185"/>
      <c r="K363" s="115">
        <v>5.4</v>
      </c>
      <c r="S363" s="112"/>
      <c r="T363" s="116"/>
      <c r="AA363" s="117"/>
      <c r="AT363" s="114" t="s">
        <v>156</v>
      </c>
      <c r="AU363" s="114" t="s">
        <v>74</v>
      </c>
      <c r="AV363" s="114" t="s">
        <v>74</v>
      </c>
      <c r="AW363" s="114" t="s">
        <v>117</v>
      </c>
      <c r="AX363" s="114" t="s">
        <v>65</v>
      </c>
      <c r="AY363" s="114" t="s">
        <v>149</v>
      </c>
    </row>
    <row r="364" spans="2:51" s="6" customFormat="1" ht="15.75" customHeight="1">
      <c r="B364" s="112"/>
      <c r="E364" s="114"/>
      <c r="F364" s="184" t="s">
        <v>862</v>
      </c>
      <c r="G364" s="185"/>
      <c r="H364" s="185"/>
      <c r="I364" s="185"/>
      <c r="K364" s="115">
        <v>1.55</v>
      </c>
      <c r="S364" s="112"/>
      <c r="T364" s="116"/>
      <c r="AA364" s="117"/>
      <c r="AT364" s="114" t="s">
        <v>156</v>
      </c>
      <c r="AU364" s="114" t="s">
        <v>74</v>
      </c>
      <c r="AV364" s="114" t="s">
        <v>74</v>
      </c>
      <c r="AW364" s="114" t="s">
        <v>117</v>
      </c>
      <c r="AX364" s="114" t="s">
        <v>65</v>
      </c>
      <c r="AY364" s="114" t="s">
        <v>149</v>
      </c>
    </row>
    <row r="365" spans="2:51" s="6" customFormat="1" ht="15.75" customHeight="1">
      <c r="B365" s="112"/>
      <c r="E365" s="114"/>
      <c r="F365" s="184" t="s">
        <v>863</v>
      </c>
      <c r="G365" s="185"/>
      <c r="H365" s="185"/>
      <c r="I365" s="185"/>
      <c r="K365" s="115">
        <v>1.31</v>
      </c>
      <c r="S365" s="112"/>
      <c r="T365" s="116"/>
      <c r="AA365" s="117"/>
      <c r="AT365" s="114" t="s">
        <v>156</v>
      </c>
      <c r="AU365" s="114" t="s">
        <v>74</v>
      </c>
      <c r="AV365" s="114" t="s">
        <v>74</v>
      </c>
      <c r="AW365" s="114" t="s">
        <v>117</v>
      </c>
      <c r="AX365" s="114" t="s">
        <v>65</v>
      </c>
      <c r="AY365" s="114" t="s">
        <v>149</v>
      </c>
    </row>
    <row r="366" spans="2:51" s="6" customFormat="1" ht="15.75" customHeight="1">
      <c r="B366" s="118"/>
      <c r="E366" s="119"/>
      <c r="F366" s="186" t="s">
        <v>157</v>
      </c>
      <c r="G366" s="187"/>
      <c r="H366" s="187"/>
      <c r="I366" s="187"/>
      <c r="K366" s="120">
        <v>9.8</v>
      </c>
      <c r="S366" s="118"/>
      <c r="T366" s="121"/>
      <c r="AA366" s="122"/>
      <c r="AT366" s="119" t="s">
        <v>156</v>
      </c>
      <c r="AU366" s="119" t="s">
        <v>74</v>
      </c>
      <c r="AV366" s="119" t="s">
        <v>77</v>
      </c>
      <c r="AW366" s="119" t="s">
        <v>117</v>
      </c>
      <c r="AX366" s="119" t="s">
        <v>8</v>
      </c>
      <c r="AY366" s="119" t="s">
        <v>149</v>
      </c>
    </row>
    <row r="367" spans="2:63" s="6" customFormat="1" ht="27" customHeight="1">
      <c r="B367" s="20"/>
      <c r="C367" s="102" t="s">
        <v>600</v>
      </c>
      <c r="D367" s="102" t="s">
        <v>150</v>
      </c>
      <c r="E367" s="103" t="s">
        <v>375</v>
      </c>
      <c r="F367" s="180" t="s">
        <v>376</v>
      </c>
      <c r="G367" s="181"/>
      <c r="H367" s="181"/>
      <c r="I367" s="181"/>
      <c r="J367" s="105" t="s">
        <v>267</v>
      </c>
      <c r="K367" s="106">
        <v>0.521</v>
      </c>
      <c r="L367" s="182"/>
      <c r="M367" s="181"/>
      <c r="N367" s="183">
        <f>ROUND($L$367*$K$367,0)</f>
        <v>0</v>
      </c>
      <c r="O367" s="181"/>
      <c r="P367" s="181"/>
      <c r="Q367" s="181"/>
      <c r="R367" s="104" t="s">
        <v>154</v>
      </c>
      <c r="S367" s="20"/>
      <c r="T367" s="107"/>
      <c r="U367" s="108" t="s">
        <v>35</v>
      </c>
      <c r="X367" s="109">
        <v>0</v>
      </c>
      <c r="Y367" s="109">
        <f>$X$367*$K$367</f>
        <v>0</v>
      </c>
      <c r="Z367" s="109">
        <v>0</v>
      </c>
      <c r="AA367" s="110">
        <f>$Z$367*$K$367</f>
        <v>0</v>
      </c>
      <c r="AR367" s="71" t="s">
        <v>238</v>
      </c>
      <c r="AT367" s="71" t="s">
        <v>150</v>
      </c>
      <c r="AU367" s="71" t="s">
        <v>74</v>
      </c>
      <c r="AY367" s="6" t="s">
        <v>149</v>
      </c>
      <c r="BE367" s="111">
        <f>IF($U$367="základní",$N$367,0)</f>
        <v>0</v>
      </c>
      <c r="BF367" s="111">
        <f>IF($U$367="snížená",$N$367,0)</f>
        <v>0</v>
      </c>
      <c r="BG367" s="111">
        <f>IF($U$367="zákl. přenesená",$N$367,0)</f>
        <v>0</v>
      </c>
      <c r="BH367" s="111">
        <f>IF($U$367="sníž. přenesená",$N$367,0)</f>
        <v>0</v>
      </c>
      <c r="BI367" s="111">
        <f>IF($U$367="nulová",$N$367,0)</f>
        <v>0</v>
      </c>
      <c r="BJ367" s="71" t="s">
        <v>8</v>
      </c>
      <c r="BK367" s="111">
        <f>ROUND($L$367*$K$367,0)</f>
        <v>0</v>
      </c>
    </row>
    <row r="368" spans="2:63" s="93" customFormat="1" ht="30.75" customHeight="1">
      <c r="B368" s="94"/>
      <c r="D368" s="101" t="s">
        <v>129</v>
      </c>
      <c r="N368" s="197">
        <f>$BK$368</f>
        <v>0</v>
      </c>
      <c r="O368" s="196"/>
      <c r="P368" s="196"/>
      <c r="Q368" s="196"/>
      <c r="S368" s="94"/>
      <c r="T368" s="97"/>
      <c r="W368" s="98">
        <f>SUM($W$369:$W$374)</f>
        <v>0</v>
      </c>
      <c r="Y368" s="98">
        <f>SUM($Y$369:$Y$374)</f>
        <v>0.0409987539</v>
      </c>
      <c r="AA368" s="99">
        <f>SUM($AA$369:$AA$374)</f>
        <v>0.12</v>
      </c>
      <c r="AR368" s="96" t="s">
        <v>74</v>
      </c>
      <c r="AT368" s="96" t="s">
        <v>64</v>
      </c>
      <c r="AU368" s="96" t="s">
        <v>8</v>
      </c>
      <c r="AY368" s="96" t="s">
        <v>149</v>
      </c>
      <c r="BK368" s="100">
        <f>SUM($BK$369:$BK$374)</f>
        <v>0</v>
      </c>
    </row>
    <row r="369" spans="2:63" s="6" customFormat="1" ht="15.75" customHeight="1">
      <c r="B369" s="20"/>
      <c r="C369" s="105" t="s">
        <v>604</v>
      </c>
      <c r="D369" s="105" t="s">
        <v>150</v>
      </c>
      <c r="E369" s="103" t="s">
        <v>864</v>
      </c>
      <c r="F369" s="180" t="s">
        <v>865</v>
      </c>
      <c r="G369" s="181"/>
      <c r="H369" s="181"/>
      <c r="I369" s="181"/>
      <c r="J369" s="105" t="s">
        <v>294</v>
      </c>
      <c r="K369" s="106">
        <v>1</v>
      </c>
      <c r="L369" s="182"/>
      <c r="M369" s="181"/>
      <c r="N369" s="183">
        <f>ROUND($L$369*$K$369,0)</f>
        <v>0</v>
      </c>
      <c r="O369" s="181"/>
      <c r="P369" s="181"/>
      <c r="Q369" s="181"/>
      <c r="R369" s="104"/>
      <c r="S369" s="20"/>
      <c r="T369" s="107"/>
      <c r="U369" s="108" t="s">
        <v>35</v>
      </c>
      <c r="X369" s="109">
        <v>0</v>
      </c>
      <c r="Y369" s="109">
        <f>$X$369*$K$369</f>
        <v>0</v>
      </c>
      <c r="Z369" s="109">
        <v>0.12</v>
      </c>
      <c r="AA369" s="110">
        <f>$Z$369*$K$369</f>
        <v>0.12</v>
      </c>
      <c r="AR369" s="71" t="s">
        <v>238</v>
      </c>
      <c r="AT369" s="71" t="s">
        <v>150</v>
      </c>
      <c r="AU369" s="71" t="s">
        <v>74</v>
      </c>
      <c r="AY369" s="71" t="s">
        <v>149</v>
      </c>
      <c r="BE369" s="111">
        <f>IF($U$369="základní",$N$369,0)</f>
        <v>0</v>
      </c>
      <c r="BF369" s="111">
        <f>IF($U$369="snížená",$N$369,0)</f>
        <v>0</v>
      </c>
      <c r="BG369" s="111">
        <f>IF($U$369="zákl. přenesená",$N$369,0)</f>
        <v>0</v>
      </c>
      <c r="BH369" s="111">
        <f>IF($U$369="sníž. přenesená",$N$369,0)</f>
        <v>0</v>
      </c>
      <c r="BI369" s="111">
        <f>IF($U$369="nulová",$N$369,0)</f>
        <v>0</v>
      </c>
      <c r="BJ369" s="71" t="s">
        <v>8</v>
      </c>
      <c r="BK369" s="111">
        <f>ROUND($L$369*$K$369,0)</f>
        <v>0</v>
      </c>
    </row>
    <row r="370" spans="2:63" s="6" customFormat="1" ht="27" customHeight="1">
      <c r="B370" s="20"/>
      <c r="C370" s="105" t="s">
        <v>607</v>
      </c>
      <c r="D370" s="105" t="s">
        <v>150</v>
      </c>
      <c r="E370" s="103" t="s">
        <v>381</v>
      </c>
      <c r="F370" s="180" t="s">
        <v>382</v>
      </c>
      <c r="G370" s="181"/>
      <c r="H370" s="181"/>
      <c r="I370" s="181"/>
      <c r="J370" s="105" t="s">
        <v>383</v>
      </c>
      <c r="K370" s="106">
        <v>39</v>
      </c>
      <c r="L370" s="182"/>
      <c r="M370" s="181"/>
      <c r="N370" s="183">
        <f>ROUND($L$370*$K$370,0)</f>
        <v>0</v>
      </c>
      <c r="O370" s="181"/>
      <c r="P370" s="181"/>
      <c r="Q370" s="181"/>
      <c r="R370" s="104" t="s">
        <v>154</v>
      </c>
      <c r="S370" s="20"/>
      <c r="T370" s="107"/>
      <c r="U370" s="108" t="s">
        <v>35</v>
      </c>
      <c r="X370" s="109">
        <v>5.12501E-05</v>
      </c>
      <c r="Y370" s="109">
        <f>$X$370*$K$370</f>
        <v>0.0019987539</v>
      </c>
      <c r="Z370" s="109">
        <v>0</v>
      </c>
      <c r="AA370" s="110">
        <f>$Z$370*$K$370</f>
        <v>0</v>
      </c>
      <c r="AR370" s="71" t="s">
        <v>238</v>
      </c>
      <c r="AT370" s="71" t="s">
        <v>150</v>
      </c>
      <c r="AU370" s="71" t="s">
        <v>74</v>
      </c>
      <c r="AY370" s="71" t="s">
        <v>149</v>
      </c>
      <c r="BE370" s="111">
        <f>IF($U$370="základní",$N$370,0)</f>
        <v>0</v>
      </c>
      <c r="BF370" s="111">
        <f>IF($U$370="snížená",$N$370,0)</f>
        <v>0</v>
      </c>
      <c r="BG370" s="111">
        <f>IF($U$370="zákl. přenesená",$N$370,0)</f>
        <v>0</v>
      </c>
      <c r="BH370" s="111">
        <f>IF($U$370="sníž. přenesená",$N$370,0)</f>
        <v>0</v>
      </c>
      <c r="BI370" s="111">
        <f>IF($U$370="nulová",$N$370,0)</f>
        <v>0</v>
      </c>
      <c r="BJ370" s="71" t="s">
        <v>8</v>
      </c>
      <c r="BK370" s="111">
        <f>ROUND($L$370*$K$370,0)</f>
        <v>0</v>
      </c>
    </row>
    <row r="371" spans="2:51" s="6" customFormat="1" ht="15.75" customHeight="1">
      <c r="B371" s="112"/>
      <c r="E371" s="113"/>
      <c r="F371" s="184" t="s">
        <v>866</v>
      </c>
      <c r="G371" s="185"/>
      <c r="H371" s="185"/>
      <c r="I371" s="185"/>
      <c r="K371" s="115">
        <v>39</v>
      </c>
      <c r="S371" s="112"/>
      <c r="T371" s="116"/>
      <c r="AA371" s="117"/>
      <c r="AT371" s="114" t="s">
        <v>156</v>
      </c>
      <c r="AU371" s="114" t="s">
        <v>74</v>
      </c>
      <c r="AV371" s="114" t="s">
        <v>74</v>
      </c>
      <c r="AW371" s="114" t="s">
        <v>117</v>
      </c>
      <c r="AX371" s="114" t="s">
        <v>8</v>
      </c>
      <c r="AY371" s="114" t="s">
        <v>149</v>
      </c>
    </row>
    <row r="372" spans="2:63" s="6" customFormat="1" ht="15.75" customHeight="1">
      <c r="B372" s="20"/>
      <c r="C372" s="131" t="s">
        <v>609</v>
      </c>
      <c r="D372" s="131" t="s">
        <v>296</v>
      </c>
      <c r="E372" s="129" t="s">
        <v>867</v>
      </c>
      <c r="F372" s="190" t="s">
        <v>868</v>
      </c>
      <c r="G372" s="191"/>
      <c r="H372" s="191"/>
      <c r="I372" s="191"/>
      <c r="J372" s="128" t="s">
        <v>383</v>
      </c>
      <c r="K372" s="130">
        <v>39</v>
      </c>
      <c r="L372" s="192"/>
      <c r="M372" s="191"/>
      <c r="N372" s="193">
        <f>ROUND($L$372*$K$372,0)</f>
        <v>0</v>
      </c>
      <c r="O372" s="181"/>
      <c r="P372" s="181"/>
      <c r="Q372" s="181"/>
      <c r="R372" s="104"/>
      <c r="S372" s="20"/>
      <c r="T372" s="107"/>
      <c r="U372" s="108" t="s">
        <v>35</v>
      </c>
      <c r="X372" s="109">
        <v>0.001</v>
      </c>
      <c r="Y372" s="109">
        <f>$X$372*$K$372</f>
        <v>0.039</v>
      </c>
      <c r="Z372" s="109">
        <v>0</v>
      </c>
      <c r="AA372" s="110">
        <f>$Z$372*$K$372</f>
        <v>0</v>
      </c>
      <c r="AR372" s="71" t="s">
        <v>295</v>
      </c>
      <c r="AT372" s="71" t="s">
        <v>296</v>
      </c>
      <c r="AU372" s="71" t="s">
        <v>74</v>
      </c>
      <c r="AY372" s="6" t="s">
        <v>149</v>
      </c>
      <c r="BE372" s="111">
        <f>IF($U$372="základní",$N$372,0)</f>
        <v>0</v>
      </c>
      <c r="BF372" s="111">
        <f>IF($U$372="snížená",$N$372,0)</f>
        <v>0</v>
      </c>
      <c r="BG372" s="111">
        <f>IF($U$372="zákl. přenesená",$N$372,0)</f>
        <v>0</v>
      </c>
      <c r="BH372" s="111">
        <f>IF($U$372="sníž. přenesená",$N$372,0)</f>
        <v>0</v>
      </c>
      <c r="BI372" s="111">
        <f>IF($U$372="nulová",$N$372,0)</f>
        <v>0</v>
      </c>
      <c r="BJ372" s="71" t="s">
        <v>8</v>
      </c>
      <c r="BK372" s="111">
        <f>ROUND($L$372*$K$372,0)</f>
        <v>0</v>
      </c>
    </row>
    <row r="373" spans="2:51" s="6" customFormat="1" ht="15.75" customHeight="1">
      <c r="B373" s="112"/>
      <c r="E373" s="113"/>
      <c r="F373" s="184" t="s">
        <v>869</v>
      </c>
      <c r="G373" s="185"/>
      <c r="H373" s="185"/>
      <c r="I373" s="185"/>
      <c r="K373" s="115">
        <v>39</v>
      </c>
      <c r="S373" s="112"/>
      <c r="T373" s="116"/>
      <c r="AA373" s="117"/>
      <c r="AT373" s="114" t="s">
        <v>156</v>
      </c>
      <c r="AU373" s="114" t="s">
        <v>74</v>
      </c>
      <c r="AV373" s="114" t="s">
        <v>74</v>
      </c>
      <c r="AW373" s="114" t="s">
        <v>117</v>
      </c>
      <c r="AX373" s="114" t="s">
        <v>8</v>
      </c>
      <c r="AY373" s="114" t="s">
        <v>149</v>
      </c>
    </row>
    <row r="374" spans="2:63" s="6" customFormat="1" ht="27" customHeight="1">
      <c r="B374" s="20"/>
      <c r="C374" s="102" t="s">
        <v>610</v>
      </c>
      <c r="D374" s="102" t="s">
        <v>150</v>
      </c>
      <c r="E374" s="103" t="s">
        <v>389</v>
      </c>
      <c r="F374" s="180" t="s">
        <v>390</v>
      </c>
      <c r="G374" s="181"/>
      <c r="H374" s="181"/>
      <c r="I374" s="181"/>
      <c r="J374" s="105" t="s">
        <v>267</v>
      </c>
      <c r="K374" s="106">
        <v>0.041</v>
      </c>
      <c r="L374" s="182"/>
      <c r="M374" s="181"/>
      <c r="N374" s="183">
        <f>ROUND($L$374*$K$374,0)</f>
        <v>0</v>
      </c>
      <c r="O374" s="181"/>
      <c r="P374" s="181"/>
      <c r="Q374" s="181"/>
      <c r="R374" s="104" t="s">
        <v>154</v>
      </c>
      <c r="S374" s="20"/>
      <c r="T374" s="107"/>
      <c r="U374" s="108" t="s">
        <v>35</v>
      </c>
      <c r="X374" s="109">
        <v>0</v>
      </c>
      <c r="Y374" s="109">
        <f>$X$374*$K$374</f>
        <v>0</v>
      </c>
      <c r="Z374" s="109">
        <v>0</v>
      </c>
      <c r="AA374" s="110">
        <f>$Z$374*$K$374</f>
        <v>0</v>
      </c>
      <c r="AR374" s="71" t="s">
        <v>238</v>
      </c>
      <c r="AT374" s="71" t="s">
        <v>150</v>
      </c>
      <c r="AU374" s="71" t="s">
        <v>74</v>
      </c>
      <c r="AY374" s="6" t="s">
        <v>149</v>
      </c>
      <c r="BE374" s="111">
        <f>IF($U$374="základní",$N$374,0)</f>
        <v>0</v>
      </c>
      <c r="BF374" s="111">
        <f>IF($U$374="snížená",$N$374,0)</f>
        <v>0</v>
      </c>
      <c r="BG374" s="111">
        <f>IF($U$374="zákl. přenesená",$N$374,0)</f>
        <v>0</v>
      </c>
      <c r="BH374" s="111">
        <f>IF($U$374="sníž. přenesená",$N$374,0)</f>
        <v>0</v>
      </c>
      <c r="BI374" s="111">
        <f>IF($U$374="nulová",$N$374,0)</f>
        <v>0</v>
      </c>
      <c r="BJ374" s="71" t="s">
        <v>8</v>
      </c>
      <c r="BK374" s="111">
        <f>ROUND($L$374*$K$374,0)</f>
        <v>0</v>
      </c>
    </row>
    <row r="375" spans="2:63" s="93" customFormat="1" ht="30.75" customHeight="1">
      <c r="B375" s="94"/>
      <c r="D375" s="101" t="s">
        <v>130</v>
      </c>
      <c r="N375" s="197">
        <f>$BK$375</f>
        <v>0</v>
      </c>
      <c r="O375" s="196"/>
      <c r="P375" s="196"/>
      <c r="Q375" s="196"/>
      <c r="S375" s="94"/>
      <c r="T375" s="97"/>
      <c r="W375" s="98">
        <f>SUM($W$376:$W$383)</f>
        <v>0</v>
      </c>
      <c r="Y375" s="98">
        <f>SUM($Y$376:$Y$383)</f>
        <v>0.01831384858</v>
      </c>
      <c r="AA375" s="99">
        <f>SUM($AA$376:$AA$383)</f>
        <v>0</v>
      </c>
      <c r="AR375" s="96" t="s">
        <v>74</v>
      </c>
      <c r="AT375" s="96" t="s">
        <v>64</v>
      </c>
      <c r="AU375" s="96" t="s">
        <v>8</v>
      </c>
      <c r="AY375" s="96" t="s">
        <v>149</v>
      </c>
      <c r="BK375" s="100">
        <f>SUM($BK$376:$BK$383)</f>
        <v>0</v>
      </c>
    </row>
    <row r="376" spans="2:63" s="6" customFormat="1" ht="27" customHeight="1">
      <c r="B376" s="20"/>
      <c r="C376" s="105" t="s">
        <v>614</v>
      </c>
      <c r="D376" s="105" t="s">
        <v>150</v>
      </c>
      <c r="E376" s="103" t="s">
        <v>870</v>
      </c>
      <c r="F376" s="180" t="s">
        <v>871</v>
      </c>
      <c r="G376" s="181"/>
      <c r="H376" s="181"/>
      <c r="I376" s="181"/>
      <c r="J376" s="105" t="s">
        <v>153</v>
      </c>
      <c r="K376" s="106">
        <v>2</v>
      </c>
      <c r="L376" s="182"/>
      <c r="M376" s="181"/>
      <c r="N376" s="183">
        <f>ROUND($L$376*$K$376,0)</f>
        <v>0</v>
      </c>
      <c r="O376" s="181"/>
      <c r="P376" s="181"/>
      <c r="Q376" s="181"/>
      <c r="R376" s="104" t="s">
        <v>154</v>
      </c>
      <c r="S376" s="20"/>
      <c r="T376" s="107"/>
      <c r="U376" s="108" t="s">
        <v>35</v>
      </c>
      <c r="X376" s="109">
        <v>0.00051069</v>
      </c>
      <c r="Y376" s="109">
        <f>$X$376*$K$376</f>
        <v>0.00102138</v>
      </c>
      <c r="Z376" s="109">
        <v>0</v>
      </c>
      <c r="AA376" s="110">
        <f>$Z$376*$K$376</f>
        <v>0</v>
      </c>
      <c r="AR376" s="71" t="s">
        <v>238</v>
      </c>
      <c r="AT376" s="71" t="s">
        <v>150</v>
      </c>
      <c r="AU376" s="71" t="s">
        <v>74</v>
      </c>
      <c r="AY376" s="71" t="s">
        <v>149</v>
      </c>
      <c r="BE376" s="111">
        <f>IF($U$376="základní",$N$376,0)</f>
        <v>0</v>
      </c>
      <c r="BF376" s="111">
        <f>IF($U$376="snížená",$N$376,0)</f>
        <v>0</v>
      </c>
      <c r="BG376" s="111">
        <f>IF($U$376="zákl. přenesená",$N$376,0)</f>
        <v>0</v>
      </c>
      <c r="BH376" s="111">
        <f>IF($U$376="sníž. přenesená",$N$376,0)</f>
        <v>0</v>
      </c>
      <c r="BI376" s="111">
        <f>IF($U$376="nulová",$N$376,0)</f>
        <v>0</v>
      </c>
      <c r="BJ376" s="71" t="s">
        <v>8</v>
      </c>
      <c r="BK376" s="111">
        <f>ROUND($L$376*$K$376,0)</f>
        <v>0</v>
      </c>
    </row>
    <row r="377" spans="2:51" s="6" customFormat="1" ht="27" customHeight="1">
      <c r="B377" s="112"/>
      <c r="E377" s="113"/>
      <c r="F377" s="184" t="s">
        <v>872</v>
      </c>
      <c r="G377" s="185"/>
      <c r="H377" s="185"/>
      <c r="I377" s="185"/>
      <c r="K377" s="115">
        <v>2</v>
      </c>
      <c r="S377" s="112"/>
      <c r="T377" s="116"/>
      <c r="AA377" s="117"/>
      <c r="AT377" s="114" t="s">
        <v>156</v>
      </c>
      <c r="AU377" s="114" t="s">
        <v>74</v>
      </c>
      <c r="AV377" s="114" t="s">
        <v>74</v>
      </c>
      <c r="AW377" s="114" t="s">
        <v>117</v>
      </c>
      <c r="AX377" s="114" t="s">
        <v>8</v>
      </c>
      <c r="AY377" s="114" t="s">
        <v>149</v>
      </c>
    </row>
    <row r="378" spans="2:63" s="6" customFormat="1" ht="27" customHeight="1">
      <c r="B378" s="20"/>
      <c r="C378" s="102" t="s">
        <v>615</v>
      </c>
      <c r="D378" s="102" t="s">
        <v>150</v>
      </c>
      <c r="E378" s="103" t="s">
        <v>392</v>
      </c>
      <c r="F378" s="180" t="s">
        <v>393</v>
      </c>
      <c r="G378" s="181"/>
      <c r="H378" s="181"/>
      <c r="I378" s="181"/>
      <c r="J378" s="105" t="s">
        <v>153</v>
      </c>
      <c r="K378" s="106">
        <v>25.66</v>
      </c>
      <c r="L378" s="182"/>
      <c r="M378" s="181"/>
      <c r="N378" s="183">
        <f>ROUND($L$378*$K$378,0)</f>
        <v>0</v>
      </c>
      <c r="O378" s="181"/>
      <c r="P378" s="181"/>
      <c r="Q378" s="181"/>
      <c r="R378" s="104" t="s">
        <v>154</v>
      </c>
      <c r="S378" s="20"/>
      <c r="T378" s="107"/>
      <c r="U378" s="108" t="s">
        <v>35</v>
      </c>
      <c r="X378" s="109">
        <v>0.00057296</v>
      </c>
      <c r="Y378" s="109">
        <f>$X$378*$K$378</f>
        <v>0.014702153599999998</v>
      </c>
      <c r="Z378" s="109">
        <v>0</v>
      </c>
      <c r="AA378" s="110">
        <f>$Z$378*$K$378</f>
        <v>0</v>
      </c>
      <c r="AR378" s="71" t="s">
        <v>238</v>
      </c>
      <c r="AT378" s="71" t="s">
        <v>150</v>
      </c>
      <c r="AU378" s="71" t="s">
        <v>74</v>
      </c>
      <c r="AY378" s="6" t="s">
        <v>149</v>
      </c>
      <c r="BE378" s="111">
        <f>IF($U$378="základní",$N$378,0)</f>
        <v>0</v>
      </c>
      <c r="BF378" s="111">
        <f>IF($U$378="snížená",$N$378,0)</f>
        <v>0</v>
      </c>
      <c r="BG378" s="111">
        <f>IF($U$378="zákl. přenesená",$N$378,0)</f>
        <v>0</v>
      </c>
      <c r="BH378" s="111">
        <f>IF($U$378="sníž. přenesená",$N$378,0)</f>
        <v>0</v>
      </c>
      <c r="BI378" s="111">
        <f>IF($U$378="nulová",$N$378,0)</f>
        <v>0</v>
      </c>
      <c r="BJ378" s="71" t="s">
        <v>8</v>
      </c>
      <c r="BK378" s="111">
        <f>ROUND($L$378*$K$378,0)</f>
        <v>0</v>
      </c>
    </row>
    <row r="379" spans="2:51" s="6" customFormat="1" ht="15.75" customHeight="1">
      <c r="B379" s="112"/>
      <c r="E379" s="113"/>
      <c r="F379" s="184" t="s">
        <v>873</v>
      </c>
      <c r="G379" s="185"/>
      <c r="H379" s="185"/>
      <c r="I379" s="185"/>
      <c r="K379" s="115">
        <v>25.66</v>
      </c>
      <c r="S379" s="112"/>
      <c r="T379" s="116"/>
      <c r="AA379" s="117"/>
      <c r="AT379" s="114" t="s">
        <v>156</v>
      </c>
      <c r="AU379" s="114" t="s">
        <v>74</v>
      </c>
      <c r="AV379" s="114" t="s">
        <v>74</v>
      </c>
      <c r="AW379" s="114" t="s">
        <v>117</v>
      </c>
      <c r="AX379" s="114" t="s">
        <v>8</v>
      </c>
      <c r="AY379" s="114" t="s">
        <v>149</v>
      </c>
    </row>
    <row r="380" spans="2:63" s="6" customFormat="1" ht="27" customHeight="1">
      <c r="B380" s="20"/>
      <c r="C380" s="102" t="s">
        <v>510</v>
      </c>
      <c r="D380" s="102" t="s">
        <v>150</v>
      </c>
      <c r="E380" s="103" t="s">
        <v>396</v>
      </c>
      <c r="F380" s="180" t="s">
        <v>397</v>
      </c>
      <c r="G380" s="181"/>
      <c r="H380" s="181"/>
      <c r="I380" s="181"/>
      <c r="J380" s="105" t="s">
        <v>153</v>
      </c>
      <c r="K380" s="106">
        <v>5.522</v>
      </c>
      <c r="L380" s="182"/>
      <c r="M380" s="181"/>
      <c r="N380" s="183">
        <f>ROUND($L$380*$K$380,0)</f>
        <v>0</v>
      </c>
      <c r="O380" s="181"/>
      <c r="P380" s="181"/>
      <c r="Q380" s="181"/>
      <c r="R380" s="104" t="s">
        <v>154</v>
      </c>
      <c r="S380" s="20"/>
      <c r="T380" s="107"/>
      <c r="U380" s="108" t="s">
        <v>35</v>
      </c>
      <c r="X380" s="109">
        <v>0.00023657</v>
      </c>
      <c r="Y380" s="109">
        <f>$X$380*$K$380</f>
        <v>0.0013063395400000001</v>
      </c>
      <c r="Z380" s="109">
        <v>0</v>
      </c>
      <c r="AA380" s="110">
        <f>$Z$380*$K$380</f>
        <v>0</v>
      </c>
      <c r="AR380" s="71" t="s">
        <v>238</v>
      </c>
      <c r="AT380" s="71" t="s">
        <v>150</v>
      </c>
      <c r="AU380" s="71" t="s">
        <v>74</v>
      </c>
      <c r="AY380" s="6" t="s">
        <v>149</v>
      </c>
      <c r="BE380" s="111">
        <f>IF($U$380="základní",$N$380,0)</f>
        <v>0</v>
      </c>
      <c r="BF380" s="111">
        <f>IF($U$380="snížená",$N$380,0)</f>
        <v>0</v>
      </c>
      <c r="BG380" s="111">
        <f>IF($U$380="zákl. přenesená",$N$380,0)</f>
        <v>0</v>
      </c>
      <c r="BH380" s="111">
        <f>IF($U$380="sníž. přenesená",$N$380,0)</f>
        <v>0</v>
      </c>
      <c r="BI380" s="111">
        <f>IF($U$380="nulová",$N$380,0)</f>
        <v>0</v>
      </c>
      <c r="BJ380" s="71" t="s">
        <v>8</v>
      </c>
      <c r="BK380" s="111">
        <f>ROUND($L$380*$K$380,0)</f>
        <v>0</v>
      </c>
    </row>
    <row r="381" spans="2:51" s="6" customFormat="1" ht="15.75" customHeight="1">
      <c r="B381" s="112"/>
      <c r="E381" s="113"/>
      <c r="F381" s="184" t="s">
        <v>874</v>
      </c>
      <c r="G381" s="185"/>
      <c r="H381" s="185"/>
      <c r="I381" s="185"/>
      <c r="K381" s="115">
        <v>5.522</v>
      </c>
      <c r="S381" s="112"/>
      <c r="T381" s="116"/>
      <c r="AA381" s="117"/>
      <c r="AT381" s="114" t="s">
        <v>156</v>
      </c>
      <c r="AU381" s="114" t="s">
        <v>74</v>
      </c>
      <c r="AV381" s="114" t="s">
        <v>74</v>
      </c>
      <c r="AW381" s="114" t="s">
        <v>117</v>
      </c>
      <c r="AX381" s="114" t="s">
        <v>8</v>
      </c>
      <c r="AY381" s="114" t="s">
        <v>149</v>
      </c>
    </row>
    <row r="382" spans="2:63" s="6" customFormat="1" ht="27" customHeight="1">
      <c r="B382" s="20"/>
      <c r="C382" s="102" t="s">
        <v>517</v>
      </c>
      <c r="D382" s="102" t="s">
        <v>150</v>
      </c>
      <c r="E382" s="103" t="s">
        <v>400</v>
      </c>
      <c r="F382" s="180" t="s">
        <v>401</v>
      </c>
      <c r="G382" s="181"/>
      <c r="H382" s="181"/>
      <c r="I382" s="181"/>
      <c r="J382" s="105" t="s">
        <v>153</v>
      </c>
      <c r="K382" s="106">
        <v>5.522</v>
      </c>
      <c r="L382" s="182"/>
      <c r="M382" s="181"/>
      <c r="N382" s="183">
        <f>ROUND($L$382*$K$382,0)</f>
        <v>0</v>
      </c>
      <c r="O382" s="181"/>
      <c r="P382" s="181"/>
      <c r="Q382" s="181"/>
      <c r="R382" s="104" t="s">
        <v>154</v>
      </c>
      <c r="S382" s="20"/>
      <c r="T382" s="107"/>
      <c r="U382" s="108" t="s">
        <v>35</v>
      </c>
      <c r="X382" s="109">
        <v>0.00023252</v>
      </c>
      <c r="Y382" s="109">
        <f>$X$382*$K$382</f>
        <v>0.0012839754400000001</v>
      </c>
      <c r="Z382" s="109">
        <v>0</v>
      </c>
      <c r="AA382" s="110">
        <f>$Z$382*$K$382</f>
        <v>0</v>
      </c>
      <c r="AR382" s="71" t="s">
        <v>238</v>
      </c>
      <c r="AT382" s="71" t="s">
        <v>150</v>
      </c>
      <c r="AU382" s="71" t="s">
        <v>74</v>
      </c>
      <c r="AY382" s="6" t="s">
        <v>149</v>
      </c>
      <c r="BE382" s="111">
        <f>IF($U$382="základní",$N$382,0)</f>
        <v>0</v>
      </c>
      <c r="BF382" s="111">
        <f>IF($U$382="snížená",$N$382,0)</f>
        <v>0</v>
      </c>
      <c r="BG382" s="111">
        <f>IF($U$382="zákl. přenesená",$N$382,0)</f>
        <v>0</v>
      </c>
      <c r="BH382" s="111">
        <f>IF($U$382="sníž. přenesená",$N$382,0)</f>
        <v>0</v>
      </c>
      <c r="BI382" s="111">
        <f>IF($U$382="nulová",$N$382,0)</f>
        <v>0</v>
      </c>
      <c r="BJ382" s="71" t="s">
        <v>8</v>
      </c>
      <c r="BK382" s="111">
        <f>ROUND($L$382*$K$382,0)</f>
        <v>0</v>
      </c>
    </row>
    <row r="383" spans="2:51" s="6" customFormat="1" ht="15.75" customHeight="1">
      <c r="B383" s="112"/>
      <c r="E383" s="113"/>
      <c r="F383" s="184" t="s">
        <v>874</v>
      </c>
      <c r="G383" s="185"/>
      <c r="H383" s="185"/>
      <c r="I383" s="185"/>
      <c r="K383" s="115">
        <v>5.522</v>
      </c>
      <c r="S383" s="112"/>
      <c r="T383" s="116"/>
      <c r="AA383" s="117"/>
      <c r="AT383" s="114" t="s">
        <v>156</v>
      </c>
      <c r="AU383" s="114" t="s">
        <v>74</v>
      </c>
      <c r="AV383" s="114" t="s">
        <v>74</v>
      </c>
      <c r="AW383" s="114" t="s">
        <v>117</v>
      </c>
      <c r="AX383" s="114" t="s">
        <v>8</v>
      </c>
      <c r="AY383" s="114" t="s">
        <v>149</v>
      </c>
    </row>
    <row r="384" spans="2:63" s="93" customFormat="1" ht="30.75" customHeight="1">
      <c r="B384" s="94"/>
      <c r="D384" s="101" t="s">
        <v>131</v>
      </c>
      <c r="N384" s="197">
        <f>$BK$384</f>
        <v>0</v>
      </c>
      <c r="O384" s="196"/>
      <c r="P384" s="196"/>
      <c r="Q384" s="196"/>
      <c r="S384" s="94"/>
      <c r="T384" s="97"/>
      <c r="W384" s="98">
        <f>SUM($W$385:$W$386)</f>
        <v>0</v>
      </c>
      <c r="Y384" s="98">
        <f>SUM($Y$385:$Y$386)</f>
        <v>0.0065229120000000005</v>
      </c>
      <c r="AA384" s="99">
        <f>SUM($AA$385:$AA$386)</f>
        <v>0</v>
      </c>
      <c r="AR384" s="96" t="s">
        <v>74</v>
      </c>
      <c r="AT384" s="96" t="s">
        <v>64</v>
      </c>
      <c r="AU384" s="96" t="s">
        <v>8</v>
      </c>
      <c r="AY384" s="96" t="s">
        <v>149</v>
      </c>
      <c r="BK384" s="100">
        <f>SUM($BK$385:$BK$386)</f>
        <v>0</v>
      </c>
    </row>
    <row r="385" spans="2:63" s="6" customFormat="1" ht="27" customHeight="1">
      <c r="B385" s="20"/>
      <c r="C385" s="102" t="s">
        <v>875</v>
      </c>
      <c r="D385" s="102" t="s">
        <v>150</v>
      </c>
      <c r="E385" s="103" t="s">
        <v>403</v>
      </c>
      <c r="F385" s="180" t="s">
        <v>404</v>
      </c>
      <c r="G385" s="181"/>
      <c r="H385" s="181"/>
      <c r="I385" s="181"/>
      <c r="J385" s="105" t="s">
        <v>153</v>
      </c>
      <c r="K385" s="106">
        <v>16.704</v>
      </c>
      <c r="L385" s="182"/>
      <c r="M385" s="181"/>
      <c r="N385" s="183">
        <f>ROUND($L$385*$K$385,0)</f>
        <v>0</v>
      </c>
      <c r="O385" s="181"/>
      <c r="P385" s="181"/>
      <c r="Q385" s="181"/>
      <c r="R385" s="104" t="s">
        <v>154</v>
      </c>
      <c r="S385" s="20"/>
      <c r="T385" s="107"/>
      <c r="U385" s="108" t="s">
        <v>35</v>
      </c>
      <c r="X385" s="109">
        <v>0.0003905</v>
      </c>
      <c r="Y385" s="109">
        <f>$X$385*$K$385</f>
        <v>0.0065229120000000005</v>
      </c>
      <c r="Z385" s="109">
        <v>0</v>
      </c>
      <c r="AA385" s="110">
        <f>$Z$385*$K$385</f>
        <v>0</v>
      </c>
      <c r="AR385" s="71" t="s">
        <v>238</v>
      </c>
      <c r="AT385" s="71" t="s">
        <v>150</v>
      </c>
      <c r="AU385" s="71" t="s">
        <v>74</v>
      </c>
      <c r="AY385" s="6" t="s">
        <v>149</v>
      </c>
      <c r="BE385" s="111">
        <f>IF($U$385="základní",$N$385,0)</f>
        <v>0</v>
      </c>
      <c r="BF385" s="111">
        <f>IF($U$385="snížená",$N$385,0)</f>
        <v>0</v>
      </c>
      <c r="BG385" s="111">
        <f>IF($U$385="zákl. přenesená",$N$385,0)</f>
        <v>0</v>
      </c>
      <c r="BH385" s="111">
        <f>IF($U$385="sníž. přenesená",$N$385,0)</f>
        <v>0</v>
      </c>
      <c r="BI385" s="111">
        <f>IF($U$385="nulová",$N$385,0)</f>
        <v>0</v>
      </c>
      <c r="BJ385" s="71" t="s">
        <v>8</v>
      </c>
      <c r="BK385" s="111">
        <f>ROUND($L$385*$K$385,0)</f>
        <v>0</v>
      </c>
    </row>
    <row r="386" spans="2:51" s="6" customFormat="1" ht="15.75" customHeight="1">
      <c r="B386" s="112"/>
      <c r="E386" s="113"/>
      <c r="F386" s="184" t="s">
        <v>88</v>
      </c>
      <c r="G386" s="185"/>
      <c r="H386" s="185"/>
      <c r="I386" s="185"/>
      <c r="K386" s="115">
        <v>16.704</v>
      </c>
      <c r="S386" s="112"/>
      <c r="T386" s="116"/>
      <c r="AA386" s="117"/>
      <c r="AT386" s="114" t="s">
        <v>156</v>
      </c>
      <c r="AU386" s="114" t="s">
        <v>74</v>
      </c>
      <c r="AV386" s="114" t="s">
        <v>74</v>
      </c>
      <c r="AW386" s="114" t="s">
        <v>117</v>
      </c>
      <c r="AX386" s="114" t="s">
        <v>8</v>
      </c>
      <c r="AY386" s="114" t="s">
        <v>149</v>
      </c>
    </row>
    <row r="387" spans="2:63" s="93" customFormat="1" ht="30.75" customHeight="1">
      <c r="B387" s="94"/>
      <c r="D387" s="101" t="s">
        <v>132</v>
      </c>
      <c r="N387" s="197">
        <f>$BK$387</f>
        <v>0</v>
      </c>
      <c r="O387" s="196"/>
      <c r="P387" s="196"/>
      <c r="Q387" s="196"/>
      <c r="S387" s="94"/>
      <c r="T387" s="97"/>
      <c r="W387" s="98">
        <f>SUM($W$388:$W$392)</f>
        <v>0</v>
      </c>
      <c r="Y387" s="98">
        <f>SUM($Y$388:$Y$392)</f>
        <v>0.008248499999999999</v>
      </c>
      <c r="AA387" s="99">
        <f>SUM($AA$388:$AA$392)</f>
        <v>0</v>
      </c>
      <c r="AR387" s="96" t="s">
        <v>74</v>
      </c>
      <c r="AT387" s="96" t="s">
        <v>64</v>
      </c>
      <c r="AU387" s="96" t="s">
        <v>8</v>
      </c>
      <c r="AY387" s="96" t="s">
        <v>149</v>
      </c>
      <c r="BK387" s="100">
        <f>SUM($BK$388:$BK$392)</f>
        <v>0</v>
      </c>
    </row>
    <row r="388" spans="2:63" s="6" customFormat="1" ht="39" customHeight="1">
      <c r="B388" s="20"/>
      <c r="C388" s="102" t="s">
        <v>876</v>
      </c>
      <c r="D388" s="102" t="s">
        <v>150</v>
      </c>
      <c r="E388" s="103" t="s">
        <v>406</v>
      </c>
      <c r="F388" s="180" t="s">
        <v>407</v>
      </c>
      <c r="G388" s="181"/>
      <c r="H388" s="181"/>
      <c r="I388" s="181"/>
      <c r="J388" s="105" t="s">
        <v>153</v>
      </c>
      <c r="K388" s="106">
        <v>6.345</v>
      </c>
      <c r="L388" s="182"/>
      <c r="M388" s="181"/>
      <c r="N388" s="183">
        <f>ROUND($L$388*$K$388,0)</f>
        <v>0</v>
      </c>
      <c r="O388" s="181"/>
      <c r="P388" s="181"/>
      <c r="Q388" s="181"/>
      <c r="R388" s="104" t="s">
        <v>154</v>
      </c>
      <c r="S388" s="20"/>
      <c r="T388" s="107"/>
      <c r="U388" s="108" t="s">
        <v>35</v>
      </c>
      <c r="X388" s="109">
        <v>0</v>
      </c>
      <c r="Y388" s="109">
        <f>$X$388*$K$388</f>
        <v>0</v>
      </c>
      <c r="Z388" s="109">
        <v>0</v>
      </c>
      <c r="AA388" s="110">
        <f>$Z$388*$K$388</f>
        <v>0</v>
      </c>
      <c r="AR388" s="71" t="s">
        <v>238</v>
      </c>
      <c r="AT388" s="71" t="s">
        <v>150</v>
      </c>
      <c r="AU388" s="71" t="s">
        <v>74</v>
      </c>
      <c r="AY388" s="6" t="s">
        <v>149</v>
      </c>
      <c r="BE388" s="111">
        <f>IF($U$388="základní",$N$388,0)</f>
        <v>0</v>
      </c>
      <c r="BF388" s="111">
        <f>IF($U$388="snížená",$N$388,0)</f>
        <v>0</v>
      </c>
      <c r="BG388" s="111">
        <f>IF($U$388="zákl. přenesená",$N$388,0)</f>
        <v>0</v>
      </c>
      <c r="BH388" s="111">
        <f>IF($U$388="sníž. přenesená",$N$388,0)</f>
        <v>0</v>
      </c>
      <c r="BI388" s="111">
        <f>IF($U$388="nulová",$N$388,0)</f>
        <v>0</v>
      </c>
      <c r="BJ388" s="71" t="s">
        <v>8</v>
      </c>
      <c r="BK388" s="111">
        <f>ROUND($L$388*$K$388,0)</f>
        <v>0</v>
      </c>
    </row>
    <row r="389" spans="2:51" s="6" customFormat="1" ht="15.75" customHeight="1">
      <c r="B389" s="112"/>
      <c r="E389" s="113"/>
      <c r="F389" s="184" t="s">
        <v>877</v>
      </c>
      <c r="G389" s="185"/>
      <c r="H389" s="185"/>
      <c r="I389" s="185"/>
      <c r="K389" s="115">
        <v>6.345</v>
      </c>
      <c r="S389" s="112"/>
      <c r="T389" s="116"/>
      <c r="AA389" s="117"/>
      <c r="AT389" s="114" t="s">
        <v>156</v>
      </c>
      <c r="AU389" s="114" t="s">
        <v>74</v>
      </c>
      <c r="AV389" s="114" t="s">
        <v>74</v>
      </c>
      <c r="AW389" s="114" t="s">
        <v>117</v>
      </c>
      <c r="AX389" s="114" t="s">
        <v>8</v>
      </c>
      <c r="AY389" s="114" t="s">
        <v>149</v>
      </c>
    </row>
    <row r="390" spans="2:63" s="6" customFormat="1" ht="15.75" customHeight="1">
      <c r="B390" s="20"/>
      <c r="C390" s="131" t="s">
        <v>878</v>
      </c>
      <c r="D390" s="131" t="s">
        <v>296</v>
      </c>
      <c r="E390" s="129" t="s">
        <v>410</v>
      </c>
      <c r="F390" s="190" t="s">
        <v>411</v>
      </c>
      <c r="G390" s="191"/>
      <c r="H390" s="191"/>
      <c r="I390" s="191"/>
      <c r="J390" s="128" t="s">
        <v>153</v>
      </c>
      <c r="K390" s="130">
        <v>6.345</v>
      </c>
      <c r="L390" s="192"/>
      <c r="M390" s="191"/>
      <c r="N390" s="193">
        <f>ROUND($L$390*$K$390,0)</f>
        <v>0</v>
      </c>
      <c r="O390" s="181"/>
      <c r="P390" s="181"/>
      <c r="Q390" s="181"/>
      <c r="R390" s="104" t="s">
        <v>154</v>
      </c>
      <c r="S390" s="20"/>
      <c r="T390" s="107"/>
      <c r="U390" s="108" t="s">
        <v>35</v>
      </c>
      <c r="X390" s="109">
        <v>0.0013</v>
      </c>
      <c r="Y390" s="109">
        <f>$X$390*$K$390</f>
        <v>0.008248499999999999</v>
      </c>
      <c r="Z390" s="109">
        <v>0</v>
      </c>
      <c r="AA390" s="110">
        <f>$Z$390*$K$390</f>
        <v>0</v>
      </c>
      <c r="AR390" s="71" t="s">
        <v>295</v>
      </c>
      <c r="AT390" s="71" t="s">
        <v>296</v>
      </c>
      <c r="AU390" s="71" t="s">
        <v>74</v>
      </c>
      <c r="AY390" s="6" t="s">
        <v>149</v>
      </c>
      <c r="BE390" s="111">
        <f>IF($U$390="základní",$N$390,0)</f>
        <v>0</v>
      </c>
      <c r="BF390" s="111">
        <f>IF($U$390="snížená",$N$390,0)</f>
        <v>0</v>
      </c>
      <c r="BG390" s="111">
        <f>IF($U$390="zákl. přenesená",$N$390,0)</f>
        <v>0</v>
      </c>
      <c r="BH390" s="111">
        <f>IF($U$390="sníž. přenesená",$N$390,0)</f>
        <v>0</v>
      </c>
      <c r="BI390" s="111">
        <f>IF($U$390="nulová",$N$390,0)</f>
        <v>0</v>
      </c>
      <c r="BJ390" s="71" t="s">
        <v>8</v>
      </c>
      <c r="BK390" s="111">
        <f>ROUND($L$390*$K$390,0)</f>
        <v>0</v>
      </c>
    </row>
    <row r="391" spans="2:51" s="6" customFormat="1" ht="15.75" customHeight="1">
      <c r="B391" s="112"/>
      <c r="E391" s="113"/>
      <c r="F391" s="184" t="s">
        <v>877</v>
      </c>
      <c r="G391" s="185"/>
      <c r="H391" s="185"/>
      <c r="I391" s="185"/>
      <c r="K391" s="115">
        <v>6.345</v>
      </c>
      <c r="S391" s="112"/>
      <c r="T391" s="116"/>
      <c r="AA391" s="117"/>
      <c r="AT391" s="114" t="s">
        <v>156</v>
      </c>
      <c r="AU391" s="114" t="s">
        <v>74</v>
      </c>
      <c r="AV391" s="114" t="s">
        <v>74</v>
      </c>
      <c r="AW391" s="114" t="s">
        <v>117</v>
      </c>
      <c r="AX391" s="114" t="s">
        <v>8</v>
      </c>
      <c r="AY391" s="114" t="s">
        <v>149</v>
      </c>
    </row>
    <row r="392" spans="2:63" s="6" customFormat="1" ht="27" customHeight="1">
      <c r="B392" s="20"/>
      <c r="C392" s="102" t="s">
        <v>879</v>
      </c>
      <c r="D392" s="102" t="s">
        <v>150</v>
      </c>
      <c r="E392" s="103" t="s">
        <v>413</v>
      </c>
      <c r="F392" s="180" t="s">
        <v>414</v>
      </c>
      <c r="G392" s="181"/>
      <c r="H392" s="181"/>
      <c r="I392" s="181"/>
      <c r="J392" s="105" t="s">
        <v>267</v>
      </c>
      <c r="K392" s="106">
        <v>0.008</v>
      </c>
      <c r="L392" s="182"/>
      <c r="M392" s="181"/>
      <c r="N392" s="183">
        <f>ROUND($L$392*$K$392,0)</f>
        <v>0</v>
      </c>
      <c r="O392" s="181"/>
      <c r="P392" s="181"/>
      <c r="Q392" s="181"/>
      <c r="R392" s="104" t="s">
        <v>154</v>
      </c>
      <c r="S392" s="20"/>
      <c r="T392" s="107"/>
      <c r="U392" s="108" t="s">
        <v>35</v>
      </c>
      <c r="X392" s="109">
        <v>0</v>
      </c>
      <c r="Y392" s="109">
        <f>$X$392*$K$392</f>
        <v>0</v>
      </c>
      <c r="Z392" s="109">
        <v>0</v>
      </c>
      <c r="AA392" s="110">
        <f>$Z$392*$K$392</f>
        <v>0</v>
      </c>
      <c r="AR392" s="71" t="s">
        <v>238</v>
      </c>
      <c r="AT392" s="71" t="s">
        <v>150</v>
      </c>
      <c r="AU392" s="71" t="s">
        <v>74</v>
      </c>
      <c r="AY392" s="6" t="s">
        <v>149</v>
      </c>
      <c r="BE392" s="111">
        <f>IF($U$392="základní",$N$392,0)</f>
        <v>0</v>
      </c>
      <c r="BF392" s="111">
        <f>IF($U$392="snížená",$N$392,0)</f>
        <v>0</v>
      </c>
      <c r="BG392" s="111">
        <f>IF($U$392="zákl. přenesená",$N$392,0)</f>
        <v>0</v>
      </c>
      <c r="BH392" s="111">
        <f>IF($U$392="sníž. přenesená",$N$392,0)</f>
        <v>0</v>
      </c>
      <c r="BI392" s="111">
        <f>IF($U$392="nulová",$N$392,0)</f>
        <v>0</v>
      </c>
      <c r="BJ392" s="71" t="s">
        <v>8</v>
      </c>
      <c r="BK392" s="111">
        <f>ROUND($L$392*$K$392,0)</f>
        <v>0</v>
      </c>
    </row>
    <row r="393" spans="2:63" s="93" customFormat="1" ht="30.75" customHeight="1">
      <c r="B393" s="94"/>
      <c r="D393" s="101" t="s">
        <v>133</v>
      </c>
      <c r="N393" s="197">
        <f>$BK$393</f>
        <v>0</v>
      </c>
      <c r="O393" s="196"/>
      <c r="P393" s="196"/>
      <c r="Q393" s="196"/>
      <c r="S393" s="94"/>
      <c r="T393" s="97"/>
      <c r="W393" s="98">
        <f>SUM($W$394:$W$396)</f>
        <v>0</v>
      </c>
      <c r="Y393" s="98">
        <f>SUM($Y$394:$Y$396)</f>
        <v>0.02492032704</v>
      </c>
      <c r="AA393" s="99">
        <f>SUM($AA$394:$AA$396)</f>
        <v>0</v>
      </c>
      <c r="AR393" s="96" t="s">
        <v>74</v>
      </c>
      <c r="AT393" s="96" t="s">
        <v>64</v>
      </c>
      <c r="AU393" s="96" t="s">
        <v>8</v>
      </c>
      <c r="AY393" s="96" t="s">
        <v>149</v>
      </c>
      <c r="BK393" s="100">
        <f>SUM($BK$394:$BK$396)</f>
        <v>0</v>
      </c>
    </row>
    <row r="394" spans="2:63" s="6" customFormat="1" ht="27" customHeight="1">
      <c r="B394" s="20"/>
      <c r="C394" s="105" t="s">
        <v>880</v>
      </c>
      <c r="D394" s="105" t="s">
        <v>150</v>
      </c>
      <c r="E394" s="103" t="s">
        <v>420</v>
      </c>
      <c r="F394" s="180" t="s">
        <v>421</v>
      </c>
      <c r="G394" s="181"/>
      <c r="H394" s="181"/>
      <c r="I394" s="181"/>
      <c r="J394" s="105" t="s">
        <v>153</v>
      </c>
      <c r="K394" s="106">
        <v>1.84</v>
      </c>
      <c r="L394" s="182"/>
      <c r="M394" s="181"/>
      <c r="N394" s="183">
        <f>ROUND($L$394*$K$394,0)</f>
        <v>0</v>
      </c>
      <c r="O394" s="181"/>
      <c r="P394" s="181"/>
      <c r="Q394" s="181"/>
      <c r="R394" s="104" t="s">
        <v>154</v>
      </c>
      <c r="S394" s="20"/>
      <c r="T394" s="107"/>
      <c r="U394" s="108" t="s">
        <v>35</v>
      </c>
      <c r="X394" s="109">
        <v>0.013543656</v>
      </c>
      <c r="Y394" s="109">
        <f>$X$394*$K$394</f>
        <v>0.02492032704</v>
      </c>
      <c r="Z394" s="109">
        <v>0</v>
      </c>
      <c r="AA394" s="110">
        <f>$Z$394*$K$394</f>
        <v>0</v>
      </c>
      <c r="AR394" s="71" t="s">
        <v>238</v>
      </c>
      <c r="AT394" s="71" t="s">
        <v>150</v>
      </c>
      <c r="AU394" s="71" t="s">
        <v>74</v>
      </c>
      <c r="AY394" s="71" t="s">
        <v>149</v>
      </c>
      <c r="BE394" s="111">
        <f>IF($U$394="základní",$N$394,0)</f>
        <v>0</v>
      </c>
      <c r="BF394" s="111">
        <f>IF($U$394="snížená",$N$394,0)</f>
        <v>0</v>
      </c>
      <c r="BG394" s="111">
        <f>IF($U$394="zákl. přenesená",$N$394,0)</f>
        <v>0</v>
      </c>
      <c r="BH394" s="111">
        <f>IF($U$394="sníž. přenesená",$N$394,0)</f>
        <v>0</v>
      </c>
      <c r="BI394" s="111">
        <f>IF($U$394="nulová",$N$394,0)</f>
        <v>0</v>
      </c>
      <c r="BJ394" s="71" t="s">
        <v>8</v>
      </c>
      <c r="BK394" s="111">
        <f>ROUND($L$394*$K$394,0)</f>
        <v>0</v>
      </c>
    </row>
    <row r="395" spans="2:51" s="6" customFormat="1" ht="15.75" customHeight="1">
      <c r="B395" s="112"/>
      <c r="E395" s="113"/>
      <c r="F395" s="184" t="s">
        <v>881</v>
      </c>
      <c r="G395" s="185"/>
      <c r="H395" s="185"/>
      <c r="I395" s="185"/>
      <c r="K395" s="115">
        <v>1.84</v>
      </c>
      <c r="S395" s="112"/>
      <c r="T395" s="116"/>
      <c r="AA395" s="117"/>
      <c r="AT395" s="114" t="s">
        <v>156</v>
      </c>
      <c r="AU395" s="114" t="s">
        <v>74</v>
      </c>
      <c r="AV395" s="114" t="s">
        <v>74</v>
      </c>
      <c r="AW395" s="114" t="s">
        <v>117</v>
      </c>
      <c r="AX395" s="114" t="s">
        <v>8</v>
      </c>
      <c r="AY395" s="114" t="s">
        <v>149</v>
      </c>
    </row>
    <row r="396" spans="2:63" s="6" customFormat="1" ht="27" customHeight="1">
      <c r="B396" s="20"/>
      <c r="C396" s="102" t="s">
        <v>882</v>
      </c>
      <c r="D396" s="102" t="s">
        <v>150</v>
      </c>
      <c r="E396" s="103" t="s">
        <v>424</v>
      </c>
      <c r="F396" s="180" t="s">
        <v>425</v>
      </c>
      <c r="G396" s="181"/>
      <c r="H396" s="181"/>
      <c r="I396" s="181"/>
      <c r="J396" s="105" t="s">
        <v>267</v>
      </c>
      <c r="K396" s="106">
        <v>0.025</v>
      </c>
      <c r="L396" s="182"/>
      <c r="M396" s="181"/>
      <c r="N396" s="183">
        <f>ROUND($L$396*$K$396,0)</f>
        <v>0</v>
      </c>
      <c r="O396" s="181"/>
      <c r="P396" s="181"/>
      <c r="Q396" s="181"/>
      <c r="R396" s="104" t="s">
        <v>154</v>
      </c>
      <c r="S396" s="20"/>
      <c r="T396" s="107"/>
      <c r="U396" s="108" t="s">
        <v>35</v>
      </c>
      <c r="X396" s="109">
        <v>0</v>
      </c>
      <c r="Y396" s="109">
        <f>$X$396*$K$396</f>
        <v>0</v>
      </c>
      <c r="Z396" s="109">
        <v>0</v>
      </c>
      <c r="AA396" s="110">
        <f>$Z$396*$K$396</f>
        <v>0</v>
      </c>
      <c r="AR396" s="71" t="s">
        <v>238</v>
      </c>
      <c r="AT396" s="71" t="s">
        <v>150</v>
      </c>
      <c r="AU396" s="71" t="s">
        <v>74</v>
      </c>
      <c r="AY396" s="6" t="s">
        <v>149</v>
      </c>
      <c r="BE396" s="111">
        <f>IF($U$396="základní",$N$396,0)</f>
        <v>0</v>
      </c>
      <c r="BF396" s="111">
        <f>IF($U$396="snížená",$N$396,0)</f>
        <v>0</v>
      </c>
      <c r="BG396" s="111">
        <f>IF($U$396="zákl. přenesená",$N$396,0)</f>
        <v>0</v>
      </c>
      <c r="BH396" s="111">
        <f>IF($U$396="sníž. přenesená",$N$396,0)</f>
        <v>0</v>
      </c>
      <c r="BI396" s="111">
        <f>IF($U$396="nulová",$N$396,0)</f>
        <v>0</v>
      </c>
      <c r="BJ396" s="71" t="s">
        <v>8</v>
      </c>
      <c r="BK396" s="111">
        <f>ROUND($L$396*$K$396,0)</f>
        <v>0</v>
      </c>
    </row>
    <row r="397" spans="2:63" s="93" customFormat="1" ht="37.5" customHeight="1">
      <c r="B397" s="94"/>
      <c r="D397" s="95" t="s">
        <v>625</v>
      </c>
      <c r="N397" s="195">
        <f>$BK$397</f>
        <v>0</v>
      </c>
      <c r="O397" s="196"/>
      <c r="P397" s="196"/>
      <c r="Q397" s="196"/>
      <c r="S397" s="94"/>
      <c r="T397" s="97"/>
      <c r="W397" s="98">
        <f>$W$398</f>
        <v>0</v>
      </c>
      <c r="Y397" s="98">
        <f>$Y$398</f>
        <v>0</v>
      </c>
      <c r="AA397" s="99">
        <f>$AA$398</f>
        <v>0</v>
      </c>
      <c r="AR397" s="96" t="s">
        <v>77</v>
      </c>
      <c r="AT397" s="96" t="s">
        <v>64</v>
      </c>
      <c r="AU397" s="96" t="s">
        <v>65</v>
      </c>
      <c r="AY397" s="96" t="s">
        <v>149</v>
      </c>
      <c r="BK397" s="100">
        <f>$BK$398</f>
        <v>0</v>
      </c>
    </row>
    <row r="398" spans="2:63" s="93" customFormat="1" ht="21" customHeight="1">
      <c r="B398" s="94"/>
      <c r="D398" s="101" t="s">
        <v>626</v>
      </c>
      <c r="N398" s="197">
        <f>$BK$398</f>
        <v>0</v>
      </c>
      <c r="O398" s="196"/>
      <c r="P398" s="196"/>
      <c r="Q398" s="196"/>
      <c r="S398" s="94"/>
      <c r="T398" s="97"/>
      <c r="W398" s="98">
        <f>SUM($W$399:$W$409)</f>
        <v>0</v>
      </c>
      <c r="Y398" s="98">
        <f>SUM($Y$399:$Y$409)</f>
        <v>0</v>
      </c>
      <c r="AA398" s="99">
        <f>SUM($AA$399:$AA$409)</f>
        <v>0</v>
      </c>
      <c r="AR398" s="96" t="s">
        <v>77</v>
      </c>
      <c r="AT398" s="96" t="s">
        <v>64</v>
      </c>
      <c r="AU398" s="96" t="s">
        <v>8</v>
      </c>
      <c r="AY398" s="96" t="s">
        <v>149</v>
      </c>
      <c r="BK398" s="100">
        <f>SUM($BK$399:$BK$409)</f>
        <v>0</v>
      </c>
    </row>
    <row r="399" spans="2:63" s="6" customFormat="1" ht="15.75" customHeight="1">
      <c r="B399" s="20"/>
      <c r="C399" s="105" t="s">
        <v>883</v>
      </c>
      <c r="D399" s="105" t="s">
        <v>150</v>
      </c>
      <c r="E399" s="103" t="s">
        <v>684</v>
      </c>
      <c r="F399" s="180" t="s">
        <v>884</v>
      </c>
      <c r="G399" s="181"/>
      <c r="H399" s="181"/>
      <c r="I399" s="181"/>
      <c r="J399" s="105" t="s">
        <v>294</v>
      </c>
      <c r="K399" s="106">
        <v>1</v>
      </c>
      <c r="L399" s="182"/>
      <c r="M399" s="181"/>
      <c r="N399" s="183">
        <f>ROUND($L$399*$K$399,0)</f>
        <v>0</v>
      </c>
      <c r="O399" s="181"/>
      <c r="P399" s="181"/>
      <c r="Q399" s="181"/>
      <c r="R399" s="104"/>
      <c r="S399" s="20"/>
      <c r="T399" s="107"/>
      <c r="U399" s="108" t="s">
        <v>35</v>
      </c>
      <c r="X399" s="109">
        <v>0</v>
      </c>
      <c r="Y399" s="109">
        <f>$X$399*$K$399</f>
        <v>0</v>
      </c>
      <c r="Z399" s="109">
        <v>0</v>
      </c>
      <c r="AA399" s="110">
        <f>$Z$399*$K$399</f>
        <v>0</v>
      </c>
      <c r="AR399" s="71" t="s">
        <v>409</v>
      </c>
      <c r="AT399" s="71" t="s">
        <v>150</v>
      </c>
      <c r="AU399" s="71" t="s">
        <v>74</v>
      </c>
      <c r="AY399" s="71" t="s">
        <v>149</v>
      </c>
      <c r="BE399" s="111">
        <f>IF($U$399="základní",$N$399,0)</f>
        <v>0</v>
      </c>
      <c r="BF399" s="111">
        <f>IF($U$399="snížená",$N$399,0)</f>
        <v>0</v>
      </c>
      <c r="BG399" s="111">
        <f>IF($U$399="zákl. přenesená",$N$399,0)</f>
        <v>0</v>
      </c>
      <c r="BH399" s="111">
        <f>IF($U$399="sníž. přenesená",$N$399,0)</f>
        <v>0</v>
      </c>
      <c r="BI399" s="111">
        <f>IF($U$399="nulová",$N$399,0)</f>
        <v>0</v>
      </c>
      <c r="BJ399" s="71" t="s">
        <v>8</v>
      </c>
      <c r="BK399" s="111">
        <f>ROUND($L$399*$K$399,0)</f>
        <v>0</v>
      </c>
    </row>
    <row r="400" spans="2:63" s="6" customFormat="1" ht="27" customHeight="1">
      <c r="B400" s="20"/>
      <c r="C400" s="128" t="s">
        <v>885</v>
      </c>
      <c r="D400" s="128" t="s">
        <v>296</v>
      </c>
      <c r="E400" s="129" t="s">
        <v>686</v>
      </c>
      <c r="F400" s="190" t="s">
        <v>886</v>
      </c>
      <c r="G400" s="191"/>
      <c r="H400" s="191"/>
      <c r="I400" s="191"/>
      <c r="J400" s="128" t="s">
        <v>294</v>
      </c>
      <c r="K400" s="130">
        <v>1</v>
      </c>
      <c r="L400" s="192"/>
      <c r="M400" s="191"/>
      <c r="N400" s="193">
        <f>ROUND($L$400*$K$400,0)</f>
        <v>0</v>
      </c>
      <c r="O400" s="181"/>
      <c r="P400" s="181"/>
      <c r="Q400" s="181"/>
      <c r="R400" s="104"/>
      <c r="S400" s="20"/>
      <c r="T400" s="107"/>
      <c r="U400" s="108" t="s">
        <v>35</v>
      </c>
      <c r="X400" s="109">
        <v>0</v>
      </c>
      <c r="Y400" s="109">
        <f>$X$400*$K$400</f>
        <v>0</v>
      </c>
      <c r="Z400" s="109">
        <v>0</v>
      </c>
      <c r="AA400" s="110">
        <f>$Z$400*$K$400</f>
        <v>0</v>
      </c>
      <c r="AR400" s="71" t="s">
        <v>688</v>
      </c>
      <c r="AT400" s="71" t="s">
        <v>296</v>
      </c>
      <c r="AU400" s="71" t="s">
        <v>74</v>
      </c>
      <c r="AY400" s="71" t="s">
        <v>149</v>
      </c>
      <c r="BE400" s="111">
        <f>IF($U$400="základní",$N$400,0)</f>
        <v>0</v>
      </c>
      <c r="BF400" s="111">
        <f>IF($U$400="snížená",$N$400,0)</f>
        <v>0</v>
      </c>
      <c r="BG400" s="111">
        <f>IF($U$400="zákl. přenesená",$N$400,0)</f>
        <v>0</v>
      </c>
      <c r="BH400" s="111">
        <f>IF($U$400="sníž. přenesená",$N$400,0)</f>
        <v>0</v>
      </c>
      <c r="BI400" s="111">
        <f>IF($U$400="nulová",$N$400,0)</f>
        <v>0</v>
      </c>
      <c r="BJ400" s="71" t="s">
        <v>8</v>
      </c>
      <c r="BK400" s="111">
        <f>ROUND($L$400*$K$400,0)</f>
        <v>0</v>
      </c>
    </row>
    <row r="401" spans="2:63" s="6" customFormat="1" ht="15.75" customHeight="1">
      <c r="B401" s="20"/>
      <c r="C401" s="105" t="s">
        <v>887</v>
      </c>
      <c r="D401" s="105" t="s">
        <v>150</v>
      </c>
      <c r="E401" s="103" t="s">
        <v>684</v>
      </c>
      <c r="F401" s="180" t="s">
        <v>884</v>
      </c>
      <c r="G401" s="181"/>
      <c r="H401" s="181"/>
      <c r="I401" s="181"/>
      <c r="J401" s="105" t="s">
        <v>294</v>
      </c>
      <c r="K401" s="106">
        <v>1</v>
      </c>
      <c r="L401" s="182"/>
      <c r="M401" s="181"/>
      <c r="N401" s="183">
        <f>ROUND($L$401*$K$401,0)</f>
        <v>0</v>
      </c>
      <c r="O401" s="181"/>
      <c r="P401" s="181"/>
      <c r="Q401" s="181"/>
      <c r="R401" s="104"/>
      <c r="S401" s="20"/>
      <c r="T401" s="107"/>
      <c r="U401" s="108" t="s">
        <v>35</v>
      </c>
      <c r="X401" s="109">
        <v>0</v>
      </c>
      <c r="Y401" s="109">
        <f>$X$401*$K$401</f>
        <v>0</v>
      </c>
      <c r="Z401" s="109">
        <v>0</v>
      </c>
      <c r="AA401" s="110">
        <f>$Z$401*$K$401</f>
        <v>0</v>
      </c>
      <c r="AR401" s="71" t="s">
        <v>409</v>
      </c>
      <c r="AT401" s="71" t="s">
        <v>150</v>
      </c>
      <c r="AU401" s="71" t="s">
        <v>74</v>
      </c>
      <c r="AY401" s="71" t="s">
        <v>149</v>
      </c>
      <c r="BE401" s="111">
        <f>IF($U$401="základní",$N$401,0)</f>
        <v>0</v>
      </c>
      <c r="BF401" s="111">
        <f>IF($U$401="snížená",$N$401,0)</f>
        <v>0</v>
      </c>
      <c r="BG401" s="111">
        <f>IF($U$401="zákl. přenesená",$N$401,0)</f>
        <v>0</v>
      </c>
      <c r="BH401" s="111">
        <f>IF($U$401="sníž. přenesená",$N$401,0)</f>
        <v>0</v>
      </c>
      <c r="BI401" s="111">
        <f>IF($U$401="nulová",$N$401,0)</f>
        <v>0</v>
      </c>
      <c r="BJ401" s="71" t="s">
        <v>8</v>
      </c>
      <c r="BK401" s="111">
        <f>ROUND($L$401*$K$401,0)</f>
        <v>0</v>
      </c>
    </row>
    <row r="402" spans="2:63" s="6" customFormat="1" ht="27" customHeight="1">
      <c r="B402" s="20"/>
      <c r="C402" s="128" t="s">
        <v>888</v>
      </c>
      <c r="D402" s="128" t="s">
        <v>296</v>
      </c>
      <c r="E402" s="129" t="s">
        <v>695</v>
      </c>
      <c r="F402" s="190" t="s">
        <v>889</v>
      </c>
      <c r="G402" s="191"/>
      <c r="H402" s="191"/>
      <c r="I402" s="191"/>
      <c r="J402" s="128" t="s">
        <v>294</v>
      </c>
      <c r="K402" s="130">
        <v>1</v>
      </c>
      <c r="L402" s="192"/>
      <c r="M402" s="191"/>
      <c r="N402" s="193">
        <f>ROUND($L$402*$K$402,0)</f>
        <v>0</v>
      </c>
      <c r="O402" s="181"/>
      <c r="P402" s="181"/>
      <c r="Q402" s="181"/>
      <c r="R402" s="104"/>
      <c r="S402" s="20"/>
      <c r="T402" s="107"/>
      <c r="U402" s="108" t="s">
        <v>35</v>
      </c>
      <c r="X402" s="109">
        <v>0</v>
      </c>
      <c r="Y402" s="109">
        <f>$X$402*$K$402</f>
        <v>0</v>
      </c>
      <c r="Z402" s="109">
        <v>0</v>
      </c>
      <c r="AA402" s="110">
        <f>$Z$402*$K$402</f>
        <v>0</v>
      </c>
      <c r="AR402" s="71" t="s">
        <v>688</v>
      </c>
      <c r="AT402" s="71" t="s">
        <v>296</v>
      </c>
      <c r="AU402" s="71" t="s">
        <v>74</v>
      </c>
      <c r="AY402" s="71" t="s">
        <v>149</v>
      </c>
      <c r="BE402" s="111">
        <f>IF($U$402="základní",$N$402,0)</f>
        <v>0</v>
      </c>
      <c r="BF402" s="111">
        <f>IF($U$402="snížená",$N$402,0)</f>
        <v>0</v>
      </c>
      <c r="BG402" s="111">
        <f>IF($U$402="zákl. přenesená",$N$402,0)</f>
        <v>0</v>
      </c>
      <c r="BH402" s="111">
        <f>IF($U$402="sníž. přenesená",$N$402,0)</f>
        <v>0</v>
      </c>
      <c r="BI402" s="111">
        <f>IF($U$402="nulová",$N$402,0)</f>
        <v>0</v>
      </c>
      <c r="BJ402" s="71" t="s">
        <v>8</v>
      </c>
      <c r="BK402" s="111">
        <f>ROUND($L$402*$K$402,0)</f>
        <v>0</v>
      </c>
    </row>
    <row r="403" spans="2:63" s="6" customFormat="1" ht="27" customHeight="1">
      <c r="B403" s="20"/>
      <c r="C403" s="105" t="s">
        <v>890</v>
      </c>
      <c r="D403" s="105" t="s">
        <v>150</v>
      </c>
      <c r="E403" s="103" t="s">
        <v>689</v>
      </c>
      <c r="F403" s="180" t="s">
        <v>690</v>
      </c>
      <c r="G403" s="181"/>
      <c r="H403" s="181"/>
      <c r="I403" s="181"/>
      <c r="J403" s="105" t="s">
        <v>294</v>
      </c>
      <c r="K403" s="106">
        <v>1</v>
      </c>
      <c r="L403" s="182"/>
      <c r="M403" s="181"/>
      <c r="N403" s="183">
        <f>ROUND($L$403*$K$403,0)</f>
        <v>0</v>
      </c>
      <c r="O403" s="181"/>
      <c r="P403" s="181"/>
      <c r="Q403" s="181"/>
      <c r="R403" s="104"/>
      <c r="S403" s="20"/>
      <c r="T403" s="107"/>
      <c r="U403" s="108" t="s">
        <v>35</v>
      </c>
      <c r="X403" s="109">
        <v>0</v>
      </c>
      <c r="Y403" s="109">
        <f>$X$403*$K$403</f>
        <v>0</v>
      </c>
      <c r="Z403" s="109">
        <v>0</v>
      </c>
      <c r="AA403" s="110">
        <f>$Z$403*$K$403</f>
        <v>0</v>
      </c>
      <c r="AR403" s="71" t="s">
        <v>409</v>
      </c>
      <c r="AT403" s="71" t="s">
        <v>150</v>
      </c>
      <c r="AU403" s="71" t="s">
        <v>74</v>
      </c>
      <c r="AY403" s="71" t="s">
        <v>149</v>
      </c>
      <c r="BE403" s="111">
        <f>IF($U$403="základní",$N$403,0)</f>
        <v>0</v>
      </c>
      <c r="BF403" s="111">
        <f>IF($U$403="snížená",$N$403,0)</f>
        <v>0</v>
      </c>
      <c r="BG403" s="111">
        <f>IF($U$403="zákl. přenesená",$N$403,0)</f>
        <v>0</v>
      </c>
      <c r="BH403" s="111">
        <f>IF($U$403="sníž. přenesená",$N$403,0)</f>
        <v>0</v>
      </c>
      <c r="BI403" s="111">
        <f>IF($U$403="nulová",$N$403,0)</f>
        <v>0</v>
      </c>
      <c r="BJ403" s="71" t="s">
        <v>8</v>
      </c>
      <c r="BK403" s="111">
        <f>ROUND($L$403*$K$403,0)</f>
        <v>0</v>
      </c>
    </row>
    <row r="404" spans="2:63" s="6" customFormat="1" ht="15.75" customHeight="1">
      <c r="B404" s="20"/>
      <c r="C404" s="128" t="s">
        <v>891</v>
      </c>
      <c r="D404" s="128" t="s">
        <v>296</v>
      </c>
      <c r="E404" s="129" t="s">
        <v>691</v>
      </c>
      <c r="F404" s="190" t="s">
        <v>892</v>
      </c>
      <c r="G404" s="191"/>
      <c r="H404" s="191"/>
      <c r="I404" s="191"/>
      <c r="J404" s="128" t="s">
        <v>294</v>
      </c>
      <c r="K404" s="130">
        <v>2</v>
      </c>
      <c r="L404" s="192"/>
      <c r="M404" s="191"/>
      <c r="N404" s="193">
        <f>ROUND($L$404*$K$404,0)</f>
        <v>0</v>
      </c>
      <c r="O404" s="181"/>
      <c r="P404" s="181"/>
      <c r="Q404" s="181"/>
      <c r="R404" s="104"/>
      <c r="S404" s="20"/>
      <c r="T404" s="107"/>
      <c r="U404" s="108" t="s">
        <v>35</v>
      </c>
      <c r="X404" s="109">
        <v>0</v>
      </c>
      <c r="Y404" s="109">
        <f>$X$404*$K$404</f>
        <v>0</v>
      </c>
      <c r="Z404" s="109">
        <v>0</v>
      </c>
      <c r="AA404" s="110">
        <f>$Z$404*$K$404</f>
        <v>0</v>
      </c>
      <c r="AR404" s="71" t="s">
        <v>688</v>
      </c>
      <c r="AT404" s="71" t="s">
        <v>296</v>
      </c>
      <c r="AU404" s="71" t="s">
        <v>74</v>
      </c>
      <c r="AY404" s="71" t="s">
        <v>149</v>
      </c>
      <c r="BE404" s="111">
        <f>IF($U$404="základní",$N$404,0)</f>
        <v>0</v>
      </c>
      <c r="BF404" s="111">
        <f>IF($U$404="snížená",$N$404,0)</f>
        <v>0</v>
      </c>
      <c r="BG404" s="111">
        <f>IF($U$404="zákl. přenesená",$N$404,0)</f>
        <v>0</v>
      </c>
      <c r="BH404" s="111">
        <f>IF($U$404="sníž. přenesená",$N$404,0)</f>
        <v>0</v>
      </c>
      <c r="BI404" s="111">
        <f>IF($U$404="nulová",$N$404,0)</f>
        <v>0</v>
      </c>
      <c r="BJ404" s="71" t="s">
        <v>8</v>
      </c>
      <c r="BK404" s="111">
        <f>ROUND($L$404*$K$404,0)</f>
        <v>0</v>
      </c>
    </row>
    <row r="405" spans="2:63" s="6" customFormat="1" ht="27" customHeight="1">
      <c r="B405" s="20"/>
      <c r="C405" s="105" t="s">
        <v>22</v>
      </c>
      <c r="D405" s="105" t="s">
        <v>150</v>
      </c>
      <c r="E405" s="103" t="s">
        <v>893</v>
      </c>
      <c r="F405" s="180" t="s">
        <v>894</v>
      </c>
      <c r="G405" s="181"/>
      <c r="H405" s="181"/>
      <c r="I405" s="181"/>
      <c r="J405" s="105" t="s">
        <v>294</v>
      </c>
      <c r="K405" s="106">
        <v>2</v>
      </c>
      <c r="L405" s="182"/>
      <c r="M405" s="181"/>
      <c r="N405" s="183">
        <f>ROUND($L$405*$K$405,0)</f>
        <v>0</v>
      </c>
      <c r="O405" s="181"/>
      <c r="P405" s="181"/>
      <c r="Q405" s="181"/>
      <c r="R405" s="104"/>
      <c r="S405" s="20"/>
      <c r="T405" s="107"/>
      <c r="U405" s="108" t="s">
        <v>35</v>
      </c>
      <c r="X405" s="109">
        <v>0</v>
      </c>
      <c r="Y405" s="109">
        <f>$X$405*$K$405</f>
        <v>0</v>
      </c>
      <c r="Z405" s="109">
        <v>0</v>
      </c>
      <c r="AA405" s="110">
        <f>$Z$405*$K$405</f>
        <v>0</v>
      </c>
      <c r="AR405" s="71" t="s">
        <v>409</v>
      </c>
      <c r="AT405" s="71" t="s">
        <v>150</v>
      </c>
      <c r="AU405" s="71" t="s">
        <v>74</v>
      </c>
      <c r="AY405" s="71" t="s">
        <v>149</v>
      </c>
      <c r="BE405" s="111">
        <f>IF($U$405="základní",$N$405,0)</f>
        <v>0</v>
      </c>
      <c r="BF405" s="111">
        <f>IF($U$405="snížená",$N$405,0)</f>
        <v>0</v>
      </c>
      <c r="BG405" s="111">
        <f>IF($U$405="zákl. přenesená",$N$405,0)</f>
        <v>0</v>
      </c>
      <c r="BH405" s="111">
        <f>IF($U$405="sníž. přenesená",$N$405,0)</f>
        <v>0</v>
      </c>
      <c r="BI405" s="111">
        <f>IF($U$405="nulová",$N$405,0)</f>
        <v>0</v>
      </c>
      <c r="BJ405" s="71" t="s">
        <v>8</v>
      </c>
      <c r="BK405" s="111">
        <f>ROUND($L$405*$K$405,0)</f>
        <v>0</v>
      </c>
    </row>
    <row r="406" spans="2:63" s="6" customFormat="1" ht="15.75" customHeight="1">
      <c r="B406" s="20"/>
      <c r="C406" s="128" t="s">
        <v>895</v>
      </c>
      <c r="D406" s="128" t="s">
        <v>296</v>
      </c>
      <c r="E406" s="129" t="s">
        <v>896</v>
      </c>
      <c r="F406" s="190" t="s">
        <v>897</v>
      </c>
      <c r="G406" s="191"/>
      <c r="H406" s="191"/>
      <c r="I406" s="191"/>
      <c r="J406" s="128" t="s">
        <v>294</v>
      </c>
      <c r="K406" s="130">
        <v>2</v>
      </c>
      <c r="L406" s="192"/>
      <c r="M406" s="191"/>
      <c r="N406" s="193">
        <f>ROUND($L$406*$K$406,0)</f>
        <v>0</v>
      </c>
      <c r="O406" s="181"/>
      <c r="P406" s="181"/>
      <c r="Q406" s="181"/>
      <c r="R406" s="104"/>
      <c r="S406" s="20"/>
      <c r="T406" s="107"/>
      <c r="U406" s="108" t="s">
        <v>35</v>
      </c>
      <c r="X406" s="109">
        <v>0</v>
      </c>
      <c r="Y406" s="109">
        <f>$X$406*$K$406</f>
        <v>0</v>
      </c>
      <c r="Z406" s="109">
        <v>0</v>
      </c>
      <c r="AA406" s="110">
        <f>$Z$406*$K$406</f>
        <v>0</v>
      </c>
      <c r="AR406" s="71" t="s">
        <v>688</v>
      </c>
      <c r="AT406" s="71" t="s">
        <v>296</v>
      </c>
      <c r="AU406" s="71" t="s">
        <v>74</v>
      </c>
      <c r="AY406" s="71" t="s">
        <v>149</v>
      </c>
      <c r="BE406" s="111">
        <f>IF($U$406="základní",$N$406,0)</f>
        <v>0</v>
      </c>
      <c r="BF406" s="111">
        <f>IF($U$406="snížená",$N$406,0)</f>
        <v>0</v>
      </c>
      <c r="BG406" s="111">
        <f>IF($U$406="zákl. přenesená",$N$406,0)</f>
        <v>0</v>
      </c>
      <c r="BH406" s="111">
        <f>IF($U$406="sníž. přenesená",$N$406,0)</f>
        <v>0</v>
      </c>
      <c r="BI406" s="111">
        <f>IF($U$406="nulová",$N$406,0)</f>
        <v>0</v>
      </c>
      <c r="BJ406" s="71" t="s">
        <v>8</v>
      </c>
      <c r="BK406" s="111">
        <f>ROUND($L$406*$K$406,0)</f>
        <v>0</v>
      </c>
    </row>
    <row r="407" spans="2:63" s="6" customFormat="1" ht="15.75" customHeight="1">
      <c r="B407" s="20"/>
      <c r="C407" s="105" t="s">
        <v>898</v>
      </c>
      <c r="D407" s="105" t="s">
        <v>150</v>
      </c>
      <c r="E407" s="103" t="s">
        <v>693</v>
      </c>
      <c r="F407" s="180" t="s">
        <v>899</v>
      </c>
      <c r="G407" s="181"/>
      <c r="H407" s="181"/>
      <c r="I407" s="181"/>
      <c r="J407" s="105" t="s">
        <v>241</v>
      </c>
      <c r="K407" s="106">
        <v>2</v>
      </c>
      <c r="L407" s="182"/>
      <c r="M407" s="181"/>
      <c r="N407" s="183">
        <f>ROUND($L$407*$K$407,0)</f>
        <v>0</v>
      </c>
      <c r="O407" s="181"/>
      <c r="P407" s="181"/>
      <c r="Q407" s="181"/>
      <c r="R407" s="104"/>
      <c r="S407" s="20"/>
      <c r="T407" s="107"/>
      <c r="U407" s="108" t="s">
        <v>35</v>
      </c>
      <c r="X407" s="109">
        <v>0</v>
      </c>
      <c r="Y407" s="109">
        <f>$X$407*$K$407</f>
        <v>0</v>
      </c>
      <c r="Z407" s="109">
        <v>0</v>
      </c>
      <c r="AA407" s="110">
        <f>$Z$407*$K$407</f>
        <v>0</v>
      </c>
      <c r="AR407" s="71" t="s">
        <v>409</v>
      </c>
      <c r="AT407" s="71" t="s">
        <v>150</v>
      </c>
      <c r="AU407" s="71" t="s">
        <v>74</v>
      </c>
      <c r="AY407" s="71" t="s">
        <v>149</v>
      </c>
      <c r="BE407" s="111">
        <f>IF($U$407="základní",$N$407,0)</f>
        <v>0</v>
      </c>
      <c r="BF407" s="111">
        <f>IF($U$407="snížená",$N$407,0)</f>
        <v>0</v>
      </c>
      <c r="BG407" s="111">
        <f>IF($U$407="zákl. přenesená",$N$407,0)</f>
        <v>0</v>
      </c>
      <c r="BH407" s="111">
        <f>IF($U$407="sníž. přenesená",$N$407,0)</f>
        <v>0</v>
      </c>
      <c r="BI407" s="111">
        <f>IF($U$407="nulová",$N$407,0)</f>
        <v>0</v>
      </c>
      <c r="BJ407" s="71" t="s">
        <v>8</v>
      </c>
      <c r="BK407" s="111">
        <f>ROUND($L$407*$K$407,0)</f>
        <v>0</v>
      </c>
    </row>
    <row r="408" spans="2:63" s="6" customFormat="1" ht="15.75" customHeight="1">
      <c r="B408" s="20"/>
      <c r="C408" s="128" t="s">
        <v>900</v>
      </c>
      <c r="D408" s="128" t="s">
        <v>296</v>
      </c>
      <c r="E408" s="129" t="s">
        <v>901</v>
      </c>
      <c r="F408" s="190" t="s">
        <v>902</v>
      </c>
      <c r="G408" s="191"/>
      <c r="H408" s="191"/>
      <c r="I408" s="191"/>
      <c r="J408" s="128" t="s">
        <v>241</v>
      </c>
      <c r="K408" s="130">
        <v>2</v>
      </c>
      <c r="L408" s="192"/>
      <c r="M408" s="191"/>
      <c r="N408" s="193">
        <f>ROUND($L$408*$K$408,0)</f>
        <v>0</v>
      </c>
      <c r="O408" s="181"/>
      <c r="P408" s="181"/>
      <c r="Q408" s="181"/>
      <c r="R408" s="104"/>
      <c r="S408" s="20"/>
      <c r="T408" s="107"/>
      <c r="U408" s="108" t="s">
        <v>35</v>
      </c>
      <c r="X408" s="109">
        <v>0</v>
      </c>
      <c r="Y408" s="109">
        <f>$X$408*$K$408</f>
        <v>0</v>
      </c>
      <c r="Z408" s="109">
        <v>0</v>
      </c>
      <c r="AA408" s="110">
        <f>$Z$408*$K$408</f>
        <v>0</v>
      </c>
      <c r="AR408" s="71" t="s">
        <v>688</v>
      </c>
      <c r="AT408" s="71" t="s">
        <v>296</v>
      </c>
      <c r="AU408" s="71" t="s">
        <v>74</v>
      </c>
      <c r="AY408" s="71" t="s">
        <v>149</v>
      </c>
      <c r="BE408" s="111">
        <f>IF($U$408="základní",$N$408,0)</f>
        <v>0</v>
      </c>
      <c r="BF408" s="111">
        <f>IF($U$408="snížená",$N$408,0)</f>
        <v>0</v>
      </c>
      <c r="BG408" s="111">
        <f>IF($U$408="zákl. přenesená",$N$408,0)</f>
        <v>0</v>
      </c>
      <c r="BH408" s="111">
        <f>IF($U$408="sníž. přenesená",$N$408,0)</f>
        <v>0</v>
      </c>
      <c r="BI408" s="111">
        <f>IF($U$408="nulová",$N$408,0)</f>
        <v>0</v>
      </c>
      <c r="BJ408" s="71" t="s">
        <v>8</v>
      </c>
      <c r="BK408" s="111">
        <f>ROUND($L$408*$K$408,0)</f>
        <v>0</v>
      </c>
    </row>
    <row r="409" spans="2:63" s="6" customFormat="1" ht="15.75" customHeight="1">
      <c r="B409" s="20"/>
      <c r="C409" s="128" t="s">
        <v>903</v>
      </c>
      <c r="D409" s="128" t="s">
        <v>296</v>
      </c>
      <c r="E409" s="129" t="s">
        <v>904</v>
      </c>
      <c r="F409" s="190" t="s">
        <v>905</v>
      </c>
      <c r="G409" s="191"/>
      <c r="H409" s="191"/>
      <c r="I409" s="191"/>
      <c r="J409" s="128"/>
      <c r="K409" s="130">
        <v>1</v>
      </c>
      <c r="L409" s="192"/>
      <c r="M409" s="191"/>
      <c r="N409" s="193">
        <f>ROUND($L$409*$K$409,0)</f>
        <v>0</v>
      </c>
      <c r="O409" s="181"/>
      <c r="P409" s="181"/>
      <c r="Q409" s="181"/>
      <c r="R409" s="104"/>
      <c r="S409" s="20"/>
      <c r="T409" s="107"/>
      <c r="U409" s="132" t="s">
        <v>35</v>
      </c>
      <c r="V409" s="133"/>
      <c r="W409" s="133"/>
      <c r="X409" s="134">
        <v>0</v>
      </c>
      <c r="Y409" s="134">
        <f>$X$409*$K$409</f>
        <v>0</v>
      </c>
      <c r="Z409" s="134">
        <v>0</v>
      </c>
      <c r="AA409" s="135">
        <f>$Z$409*$K$409</f>
        <v>0</v>
      </c>
      <c r="AR409" s="71" t="s">
        <v>688</v>
      </c>
      <c r="AT409" s="71" t="s">
        <v>296</v>
      </c>
      <c r="AU409" s="71" t="s">
        <v>74</v>
      </c>
      <c r="AY409" s="71" t="s">
        <v>149</v>
      </c>
      <c r="BE409" s="111">
        <f>IF($U$409="základní",$N$409,0)</f>
        <v>0</v>
      </c>
      <c r="BF409" s="111">
        <f>IF($U$409="snížená",$N$409,0)</f>
        <v>0</v>
      </c>
      <c r="BG409" s="111">
        <f>IF($U$409="zákl. přenesená",$N$409,0)</f>
        <v>0</v>
      </c>
      <c r="BH409" s="111">
        <f>IF($U$409="sníž. přenesená",$N$409,0)</f>
        <v>0</v>
      </c>
      <c r="BI409" s="111">
        <f>IF($U$409="nulová",$N$409,0)</f>
        <v>0</v>
      </c>
      <c r="BJ409" s="71" t="s">
        <v>8</v>
      </c>
      <c r="BK409" s="111">
        <f>ROUND($L$409*$K$409,0)</f>
        <v>0</v>
      </c>
    </row>
    <row r="410" spans="2:19" s="6" customFormat="1" ht="7.5" customHeight="1">
      <c r="B410" s="34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20"/>
    </row>
    <row r="411" s="2" customFormat="1" ht="14.25" customHeight="1"/>
  </sheetData>
  <sheetProtection/>
  <mergeCells count="591">
    <mergeCell ref="H1:K1"/>
    <mergeCell ref="S2:AC2"/>
    <mergeCell ref="N326:Q326"/>
    <mergeCell ref="N368:Q368"/>
    <mergeCell ref="N375:Q375"/>
    <mergeCell ref="N384:Q384"/>
    <mergeCell ref="N387:Q387"/>
    <mergeCell ref="N393:Q393"/>
    <mergeCell ref="N228:Q228"/>
    <mergeCell ref="N264:Q264"/>
    <mergeCell ref="N276:Q276"/>
    <mergeCell ref="N285:Q285"/>
    <mergeCell ref="N286:Q286"/>
    <mergeCell ref="N289:Q289"/>
    <mergeCell ref="F408:I408"/>
    <mergeCell ref="L408:M408"/>
    <mergeCell ref="N408:Q408"/>
    <mergeCell ref="F409:I409"/>
    <mergeCell ref="L409:M409"/>
    <mergeCell ref="N409:Q409"/>
    <mergeCell ref="F406:I406"/>
    <mergeCell ref="L406:M406"/>
    <mergeCell ref="N406:Q406"/>
    <mergeCell ref="F407:I407"/>
    <mergeCell ref="L407:M407"/>
    <mergeCell ref="N407:Q407"/>
    <mergeCell ref="F404:I404"/>
    <mergeCell ref="L404:M404"/>
    <mergeCell ref="N404:Q404"/>
    <mergeCell ref="F405:I405"/>
    <mergeCell ref="L405:M405"/>
    <mergeCell ref="N405:Q405"/>
    <mergeCell ref="F402:I402"/>
    <mergeCell ref="L402:M402"/>
    <mergeCell ref="N402:Q402"/>
    <mergeCell ref="F403:I403"/>
    <mergeCell ref="L403:M403"/>
    <mergeCell ref="N403:Q403"/>
    <mergeCell ref="F400:I400"/>
    <mergeCell ref="L400:M400"/>
    <mergeCell ref="N400:Q400"/>
    <mergeCell ref="F401:I401"/>
    <mergeCell ref="L401:M401"/>
    <mergeCell ref="N401:Q401"/>
    <mergeCell ref="F395:I395"/>
    <mergeCell ref="F396:I396"/>
    <mergeCell ref="L396:M396"/>
    <mergeCell ref="N396:Q396"/>
    <mergeCell ref="F399:I399"/>
    <mergeCell ref="L399:M399"/>
    <mergeCell ref="N399:Q399"/>
    <mergeCell ref="N397:Q397"/>
    <mergeCell ref="N398:Q398"/>
    <mergeCell ref="F391:I391"/>
    <mergeCell ref="F392:I392"/>
    <mergeCell ref="L392:M392"/>
    <mergeCell ref="N392:Q392"/>
    <mergeCell ref="F394:I394"/>
    <mergeCell ref="L394:M394"/>
    <mergeCell ref="N394:Q394"/>
    <mergeCell ref="F386:I386"/>
    <mergeCell ref="F388:I388"/>
    <mergeCell ref="L388:M388"/>
    <mergeCell ref="N388:Q388"/>
    <mergeCell ref="F389:I389"/>
    <mergeCell ref="F390:I390"/>
    <mergeCell ref="L390:M390"/>
    <mergeCell ref="N390:Q390"/>
    <mergeCell ref="F381:I381"/>
    <mergeCell ref="F382:I382"/>
    <mergeCell ref="L382:M382"/>
    <mergeCell ref="N382:Q382"/>
    <mergeCell ref="F383:I383"/>
    <mergeCell ref="F385:I385"/>
    <mergeCell ref="L385:M385"/>
    <mergeCell ref="N385:Q385"/>
    <mergeCell ref="F377:I377"/>
    <mergeCell ref="F378:I378"/>
    <mergeCell ref="L378:M378"/>
    <mergeCell ref="N378:Q378"/>
    <mergeCell ref="F379:I379"/>
    <mergeCell ref="F380:I380"/>
    <mergeCell ref="L380:M380"/>
    <mergeCell ref="N380:Q380"/>
    <mergeCell ref="F373:I373"/>
    <mergeCell ref="F374:I374"/>
    <mergeCell ref="L374:M374"/>
    <mergeCell ref="N374:Q374"/>
    <mergeCell ref="F376:I376"/>
    <mergeCell ref="L376:M376"/>
    <mergeCell ref="N376:Q376"/>
    <mergeCell ref="F370:I370"/>
    <mergeCell ref="L370:M370"/>
    <mergeCell ref="N370:Q370"/>
    <mergeCell ref="F371:I371"/>
    <mergeCell ref="F372:I372"/>
    <mergeCell ref="L372:M372"/>
    <mergeCell ref="N372:Q372"/>
    <mergeCell ref="F366:I366"/>
    <mergeCell ref="F367:I367"/>
    <mergeCell ref="L367:M367"/>
    <mergeCell ref="N367:Q367"/>
    <mergeCell ref="F369:I369"/>
    <mergeCell ref="L369:M369"/>
    <mergeCell ref="N369:Q369"/>
    <mergeCell ref="N360:Q360"/>
    <mergeCell ref="F361:I361"/>
    <mergeCell ref="F362:I362"/>
    <mergeCell ref="F363:I363"/>
    <mergeCell ref="F364:I364"/>
    <mergeCell ref="F365:I365"/>
    <mergeCell ref="F356:I356"/>
    <mergeCell ref="F357:I357"/>
    <mergeCell ref="F358:I358"/>
    <mergeCell ref="F359:I359"/>
    <mergeCell ref="F360:I360"/>
    <mergeCell ref="L360:M360"/>
    <mergeCell ref="F352:I352"/>
    <mergeCell ref="F353:I353"/>
    <mergeCell ref="F354:I354"/>
    <mergeCell ref="F355:I355"/>
    <mergeCell ref="L355:M355"/>
    <mergeCell ref="N355:Q355"/>
    <mergeCell ref="F349:I349"/>
    <mergeCell ref="L349:M349"/>
    <mergeCell ref="N349:Q349"/>
    <mergeCell ref="F350:I350"/>
    <mergeCell ref="F351:I351"/>
    <mergeCell ref="L351:M351"/>
    <mergeCell ref="N351:Q351"/>
    <mergeCell ref="F345:I345"/>
    <mergeCell ref="F346:I346"/>
    <mergeCell ref="F347:I347"/>
    <mergeCell ref="L347:M347"/>
    <mergeCell ref="N347:Q347"/>
    <mergeCell ref="F348:I348"/>
    <mergeCell ref="F339:I339"/>
    <mergeCell ref="F340:I340"/>
    <mergeCell ref="F341:I341"/>
    <mergeCell ref="F342:I342"/>
    <mergeCell ref="F343:I343"/>
    <mergeCell ref="F344:I344"/>
    <mergeCell ref="F335:I335"/>
    <mergeCell ref="F336:I336"/>
    <mergeCell ref="F337:I337"/>
    <mergeCell ref="L337:M337"/>
    <mergeCell ref="N337:Q337"/>
    <mergeCell ref="F338:I338"/>
    <mergeCell ref="F331:I331"/>
    <mergeCell ref="L331:M331"/>
    <mergeCell ref="N331:Q331"/>
    <mergeCell ref="F332:I332"/>
    <mergeCell ref="F333:I333"/>
    <mergeCell ref="F334:I334"/>
    <mergeCell ref="F327:I327"/>
    <mergeCell ref="L327:M327"/>
    <mergeCell ref="N327:Q327"/>
    <mergeCell ref="F328:I328"/>
    <mergeCell ref="F329:I329"/>
    <mergeCell ref="F330:I330"/>
    <mergeCell ref="F324:I324"/>
    <mergeCell ref="L324:M324"/>
    <mergeCell ref="N324:Q324"/>
    <mergeCell ref="F325:I325"/>
    <mergeCell ref="L325:M325"/>
    <mergeCell ref="N325:Q325"/>
    <mergeCell ref="F321:I321"/>
    <mergeCell ref="L321:M321"/>
    <mergeCell ref="N321:Q321"/>
    <mergeCell ref="F322:I322"/>
    <mergeCell ref="F323:I323"/>
    <mergeCell ref="L323:M323"/>
    <mergeCell ref="N323:Q323"/>
    <mergeCell ref="F317:I317"/>
    <mergeCell ref="F318:I318"/>
    <mergeCell ref="L318:M318"/>
    <mergeCell ref="N318:Q318"/>
    <mergeCell ref="F319:I319"/>
    <mergeCell ref="F320:I320"/>
    <mergeCell ref="L320:M320"/>
    <mergeCell ref="N320:Q320"/>
    <mergeCell ref="F313:I313"/>
    <mergeCell ref="F314:I314"/>
    <mergeCell ref="F315:I315"/>
    <mergeCell ref="F316:I316"/>
    <mergeCell ref="L316:M316"/>
    <mergeCell ref="N316:Q316"/>
    <mergeCell ref="F309:I309"/>
    <mergeCell ref="L309:M309"/>
    <mergeCell ref="N309:Q309"/>
    <mergeCell ref="F310:I310"/>
    <mergeCell ref="F311:I311"/>
    <mergeCell ref="F312:I312"/>
    <mergeCell ref="L312:M312"/>
    <mergeCell ref="N312:Q312"/>
    <mergeCell ref="F305:I305"/>
    <mergeCell ref="F306:I306"/>
    <mergeCell ref="L306:M306"/>
    <mergeCell ref="N306:Q306"/>
    <mergeCell ref="F307:I307"/>
    <mergeCell ref="F308:I308"/>
    <mergeCell ref="F301:I301"/>
    <mergeCell ref="F302:I302"/>
    <mergeCell ref="F303:I303"/>
    <mergeCell ref="L303:M303"/>
    <mergeCell ref="N303:Q303"/>
    <mergeCell ref="F304:I304"/>
    <mergeCell ref="F297:I297"/>
    <mergeCell ref="F298:I298"/>
    <mergeCell ref="F299:I299"/>
    <mergeCell ref="L299:M299"/>
    <mergeCell ref="N299:Q299"/>
    <mergeCell ref="F300:I300"/>
    <mergeCell ref="F292:I292"/>
    <mergeCell ref="L292:M292"/>
    <mergeCell ref="N292:Q292"/>
    <mergeCell ref="F293:R293"/>
    <mergeCell ref="F294:I294"/>
    <mergeCell ref="F296:I296"/>
    <mergeCell ref="L296:M296"/>
    <mergeCell ref="N296:Q296"/>
    <mergeCell ref="N295:Q295"/>
    <mergeCell ref="F290:I290"/>
    <mergeCell ref="L290:M290"/>
    <mergeCell ref="N290:Q290"/>
    <mergeCell ref="F291:I291"/>
    <mergeCell ref="L291:M291"/>
    <mergeCell ref="N291:Q291"/>
    <mergeCell ref="F287:I287"/>
    <mergeCell ref="L287:M287"/>
    <mergeCell ref="N287:Q287"/>
    <mergeCell ref="F288:I288"/>
    <mergeCell ref="L288:M288"/>
    <mergeCell ref="N288:Q288"/>
    <mergeCell ref="F283:I283"/>
    <mergeCell ref="L283:M283"/>
    <mergeCell ref="N283:Q283"/>
    <mergeCell ref="F284:I284"/>
    <mergeCell ref="L284:M284"/>
    <mergeCell ref="N284:Q284"/>
    <mergeCell ref="F280:I280"/>
    <mergeCell ref="F281:I281"/>
    <mergeCell ref="L281:M281"/>
    <mergeCell ref="N281:Q281"/>
    <mergeCell ref="F282:I282"/>
    <mergeCell ref="L282:M282"/>
    <mergeCell ref="N282:Q282"/>
    <mergeCell ref="F278:I278"/>
    <mergeCell ref="L278:M278"/>
    <mergeCell ref="N278:Q278"/>
    <mergeCell ref="F279:I279"/>
    <mergeCell ref="L279:M279"/>
    <mergeCell ref="N279:Q279"/>
    <mergeCell ref="F273:I273"/>
    <mergeCell ref="F274:I274"/>
    <mergeCell ref="F275:I275"/>
    <mergeCell ref="F277:I277"/>
    <mergeCell ref="L277:M277"/>
    <mergeCell ref="N277:Q277"/>
    <mergeCell ref="F270:I270"/>
    <mergeCell ref="L270:M270"/>
    <mergeCell ref="N270:Q270"/>
    <mergeCell ref="F271:I271"/>
    <mergeCell ref="F272:I272"/>
    <mergeCell ref="L272:M272"/>
    <mergeCell ref="N272:Q272"/>
    <mergeCell ref="F266:I266"/>
    <mergeCell ref="F267:I267"/>
    <mergeCell ref="F268:I268"/>
    <mergeCell ref="L268:M268"/>
    <mergeCell ref="N268:Q268"/>
    <mergeCell ref="F269:I269"/>
    <mergeCell ref="F261:I261"/>
    <mergeCell ref="F262:I262"/>
    <mergeCell ref="F263:I263"/>
    <mergeCell ref="F265:I265"/>
    <mergeCell ref="L265:M265"/>
    <mergeCell ref="N265:Q265"/>
    <mergeCell ref="F257:I257"/>
    <mergeCell ref="F258:I258"/>
    <mergeCell ref="L258:M258"/>
    <mergeCell ref="N258:Q258"/>
    <mergeCell ref="F259:I259"/>
    <mergeCell ref="F260:I260"/>
    <mergeCell ref="F253:I253"/>
    <mergeCell ref="F254:I254"/>
    <mergeCell ref="F255:I255"/>
    <mergeCell ref="L255:M255"/>
    <mergeCell ref="N255:Q255"/>
    <mergeCell ref="F256:I256"/>
    <mergeCell ref="F249:I249"/>
    <mergeCell ref="L249:M249"/>
    <mergeCell ref="N249:Q249"/>
    <mergeCell ref="F250:I250"/>
    <mergeCell ref="F251:I251"/>
    <mergeCell ref="F252:I252"/>
    <mergeCell ref="L252:M252"/>
    <mergeCell ref="N252:Q252"/>
    <mergeCell ref="F245:I245"/>
    <mergeCell ref="F246:I246"/>
    <mergeCell ref="F247:I247"/>
    <mergeCell ref="L247:M247"/>
    <mergeCell ref="N247:Q247"/>
    <mergeCell ref="F248:I248"/>
    <mergeCell ref="N241:Q241"/>
    <mergeCell ref="F242:I242"/>
    <mergeCell ref="F243:I243"/>
    <mergeCell ref="L243:M243"/>
    <mergeCell ref="N243:Q243"/>
    <mergeCell ref="F244:I244"/>
    <mergeCell ref="F237:I237"/>
    <mergeCell ref="F238:I238"/>
    <mergeCell ref="F239:I239"/>
    <mergeCell ref="F240:I240"/>
    <mergeCell ref="F241:I241"/>
    <mergeCell ref="L241:M241"/>
    <mergeCell ref="F233:I233"/>
    <mergeCell ref="L233:M233"/>
    <mergeCell ref="N233:Q233"/>
    <mergeCell ref="F234:I234"/>
    <mergeCell ref="F235:I235"/>
    <mergeCell ref="F236:I236"/>
    <mergeCell ref="F229:I229"/>
    <mergeCell ref="L229:M229"/>
    <mergeCell ref="N229:Q229"/>
    <mergeCell ref="F230:I230"/>
    <mergeCell ref="F231:I231"/>
    <mergeCell ref="F232:I232"/>
    <mergeCell ref="F225:I225"/>
    <mergeCell ref="L225:M225"/>
    <mergeCell ref="N225:Q225"/>
    <mergeCell ref="F226:I226"/>
    <mergeCell ref="F227:I227"/>
    <mergeCell ref="L227:M227"/>
    <mergeCell ref="N227:Q227"/>
    <mergeCell ref="F221:I221"/>
    <mergeCell ref="L221:M221"/>
    <mergeCell ref="N221:Q221"/>
    <mergeCell ref="F222:I222"/>
    <mergeCell ref="F223:I223"/>
    <mergeCell ref="F224:I224"/>
    <mergeCell ref="F215:I215"/>
    <mergeCell ref="F216:I216"/>
    <mergeCell ref="F217:I217"/>
    <mergeCell ref="F218:I218"/>
    <mergeCell ref="F219:I219"/>
    <mergeCell ref="F220:I220"/>
    <mergeCell ref="F211:I211"/>
    <mergeCell ref="F212:I212"/>
    <mergeCell ref="F213:I213"/>
    <mergeCell ref="F214:I214"/>
    <mergeCell ref="L214:M214"/>
    <mergeCell ref="N214:Q214"/>
    <mergeCell ref="F207:I207"/>
    <mergeCell ref="L207:M207"/>
    <mergeCell ref="N207:Q207"/>
    <mergeCell ref="F208:I208"/>
    <mergeCell ref="F209:I209"/>
    <mergeCell ref="F210:I210"/>
    <mergeCell ref="F201:I201"/>
    <mergeCell ref="F202:I202"/>
    <mergeCell ref="F203:I203"/>
    <mergeCell ref="F204:I204"/>
    <mergeCell ref="F205:I205"/>
    <mergeCell ref="F206:I206"/>
    <mergeCell ref="F195:I195"/>
    <mergeCell ref="F196:I196"/>
    <mergeCell ref="F197:I197"/>
    <mergeCell ref="F198:I198"/>
    <mergeCell ref="F199:I199"/>
    <mergeCell ref="F200:I200"/>
    <mergeCell ref="F189:I189"/>
    <mergeCell ref="F190:I190"/>
    <mergeCell ref="F191:I191"/>
    <mergeCell ref="F192:I192"/>
    <mergeCell ref="F193:I193"/>
    <mergeCell ref="F194:I194"/>
    <mergeCell ref="F185:I185"/>
    <mergeCell ref="F186:I186"/>
    <mergeCell ref="L186:M186"/>
    <mergeCell ref="N186:Q186"/>
    <mergeCell ref="F187:I187"/>
    <mergeCell ref="F188:I188"/>
    <mergeCell ref="F179:I179"/>
    <mergeCell ref="F180:I180"/>
    <mergeCell ref="F181:I181"/>
    <mergeCell ref="F182:I182"/>
    <mergeCell ref="F183:I183"/>
    <mergeCell ref="F184:I184"/>
    <mergeCell ref="N175:Q175"/>
    <mergeCell ref="F176:I176"/>
    <mergeCell ref="F177:I177"/>
    <mergeCell ref="L177:M177"/>
    <mergeCell ref="N177:Q177"/>
    <mergeCell ref="F178:I178"/>
    <mergeCell ref="F171:I171"/>
    <mergeCell ref="F172:I172"/>
    <mergeCell ref="F173:I173"/>
    <mergeCell ref="F174:I174"/>
    <mergeCell ref="F175:I175"/>
    <mergeCell ref="L175:M175"/>
    <mergeCell ref="F167:I167"/>
    <mergeCell ref="F168:I168"/>
    <mergeCell ref="F169:I169"/>
    <mergeCell ref="F170:I170"/>
    <mergeCell ref="L170:M170"/>
    <mergeCell ref="N170:Q170"/>
    <mergeCell ref="F164:I164"/>
    <mergeCell ref="L164:M164"/>
    <mergeCell ref="N164:Q164"/>
    <mergeCell ref="F165:I165"/>
    <mergeCell ref="F166:I166"/>
    <mergeCell ref="L166:M166"/>
    <mergeCell ref="N166:Q166"/>
    <mergeCell ref="F158:I158"/>
    <mergeCell ref="F159:I159"/>
    <mergeCell ref="F160:I160"/>
    <mergeCell ref="F161:I161"/>
    <mergeCell ref="F162:I162"/>
    <mergeCell ref="F163:I163"/>
    <mergeCell ref="F154:I154"/>
    <mergeCell ref="F155:I155"/>
    <mergeCell ref="L155:M155"/>
    <mergeCell ref="N155:Q155"/>
    <mergeCell ref="F156:I156"/>
    <mergeCell ref="F157:I157"/>
    <mergeCell ref="L157:M157"/>
    <mergeCell ref="N157:Q157"/>
    <mergeCell ref="F150:I150"/>
    <mergeCell ref="F151:I151"/>
    <mergeCell ref="L151:M151"/>
    <mergeCell ref="N151:Q151"/>
    <mergeCell ref="F152:I152"/>
    <mergeCell ref="F153:I153"/>
    <mergeCell ref="L153:M153"/>
    <mergeCell ref="N153:Q153"/>
    <mergeCell ref="F146:I146"/>
    <mergeCell ref="F147:I147"/>
    <mergeCell ref="F148:I148"/>
    <mergeCell ref="F149:I149"/>
    <mergeCell ref="L149:M149"/>
    <mergeCell ref="N149:Q149"/>
    <mergeCell ref="F143:I143"/>
    <mergeCell ref="L143:M143"/>
    <mergeCell ref="N143:Q143"/>
    <mergeCell ref="F144:I144"/>
    <mergeCell ref="F145:I145"/>
    <mergeCell ref="L145:M145"/>
    <mergeCell ref="N145:Q145"/>
    <mergeCell ref="F139:I139"/>
    <mergeCell ref="F140:I140"/>
    <mergeCell ref="L140:M140"/>
    <mergeCell ref="N140:Q140"/>
    <mergeCell ref="F141:I141"/>
    <mergeCell ref="F142:I142"/>
    <mergeCell ref="F135:I135"/>
    <mergeCell ref="F136:I136"/>
    <mergeCell ref="F137:I137"/>
    <mergeCell ref="F138:I138"/>
    <mergeCell ref="L138:M138"/>
    <mergeCell ref="N138:Q138"/>
    <mergeCell ref="F131:I131"/>
    <mergeCell ref="F132:I132"/>
    <mergeCell ref="L132:M132"/>
    <mergeCell ref="N132:Q132"/>
    <mergeCell ref="F133:I133"/>
    <mergeCell ref="F134:I134"/>
    <mergeCell ref="L134:M134"/>
    <mergeCell ref="N134:Q134"/>
    <mergeCell ref="L127:M127"/>
    <mergeCell ref="N127:Q127"/>
    <mergeCell ref="F128:I128"/>
    <mergeCell ref="F129:I129"/>
    <mergeCell ref="F130:I130"/>
    <mergeCell ref="L130:M130"/>
    <mergeCell ref="N130:Q130"/>
    <mergeCell ref="F122:I122"/>
    <mergeCell ref="F123:I123"/>
    <mergeCell ref="F124:I124"/>
    <mergeCell ref="F125:I125"/>
    <mergeCell ref="F126:I126"/>
    <mergeCell ref="F127:I127"/>
    <mergeCell ref="F118:I118"/>
    <mergeCell ref="F119:I119"/>
    <mergeCell ref="L119:M119"/>
    <mergeCell ref="N119:Q119"/>
    <mergeCell ref="F120:I120"/>
    <mergeCell ref="F121:I121"/>
    <mergeCell ref="F112:I112"/>
    <mergeCell ref="F113:I113"/>
    <mergeCell ref="F114:I114"/>
    <mergeCell ref="F115:I115"/>
    <mergeCell ref="F116:I116"/>
    <mergeCell ref="F117:I117"/>
    <mergeCell ref="F107:I107"/>
    <mergeCell ref="L107:M107"/>
    <mergeCell ref="N107:Q107"/>
    <mergeCell ref="F108:I108"/>
    <mergeCell ref="F109:I109"/>
    <mergeCell ref="F111:I111"/>
    <mergeCell ref="L111:M111"/>
    <mergeCell ref="N111:Q111"/>
    <mergeCell ref="N110:Q110"/>
    <mergeCell ref="F103:I103"/>
    <mergeCell ref="L103:M103"/>
    <mergeCell ref="N103:Q103"/>
    <mergeCell ref="F104:I104"/>
    <mergeCell ref="F105:I105"/>
    <mergeCell ref="F106:I106"/>
    <mergeCell ref="F99:I99"/>
    <mergeCell ref="F100:I100"/>
    <mergeCell ref="L100:M100"/>
    <mergeCell ref="N100:Q100"/>
    <mergeCell ref="F101:I101"/>
    <mergeCell ref="F102:I102"/>
    <mergeCell ref="F95:I95"/>
    <mergeCell ref="F96:I96"/>
    <mergeCell ref="L96:M96"/>
    <mergeCell ref="N96:Q96"/>
    <mergeCell ref="F97:I97"/>
    <mergeCell ref="F98:I98"/>
    <mergeCell ref="F91:I91"/>
    <mergeCell ref="F92:I92"/>
    <mergeCell ref="F93:I93"/>
    <mergeCell ref="L93:M93"/>
    <mergeCell ref="N93:Q93"/>
    <mergeCell ref="F94:I94"/>
    <mergeCell ref="F86:I86"/>
    <mergeCell ref="L86:M86"/>
    <mergeCell ref="N86:Q86"/>
    <mergeCell ref="F90:I90"/>
    <mergeCell ref="L90:M90"/>
    <mergeCell ref="N90:Q90"/>
    <mergeCell ref="N87:Q87"/>
    <mergeCell ref="N88:Q88"/>
    <mergeCell ref="N89:Q89"/>
    <mergeCell ref="N69:Q69"/>
    <mergeCell ref="C76:R76"/>
    <mergeCell ref="F78:Q78"/>
    <mergeCell ref="F79:Q79"/>
    <mergeCell ref="M81:P81"/>
    <mergeCell ref="M83:Q83"/>
    <mergeCell ref="N63:Q63"/>
    <mergeCell ref="N64:Q64"/>
    <mergeCell ref="N65:Q65"/>
    <mergeCell ref="N66:Q66"/>
    <mergeCell ref="N67:Q67"/>
    <mergeCell ref="N68:Q68"/>
    <mergeCell ref="N57:Q57"/>
    <mergeCell ref="N58:Q58"/>
    <mergeCell ref="N59:Q59"/>
    <mergeCell ref="N60:Q60"/>
    <mergeCell ref="N61:Q61"/>
    <mergeCell ref="N62:Q62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86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07"/>
      <c r="C2" s="208"/>
      <c r="D2" s="208"/>
      <c r="E2" s="208"/>
      <c r="F2" s="208"/>
      <c r="G2" s="208"/>
      <c r="H2" s="208"/>
      <c r="I2" s="208"/>
      <c r="J2" s="208"/>
      <c r="K2" s="209"/>
    </row>
    <row r="3" spans="2:11" s="213" customFormat="1" ht="45" customHeight="1">
      <c r="B3" s="210"/>
      <c r="C3" s="211" t="s">
        <v>913</v>
      </c>
      <c r="D3" s="211"/>
      <c r="E3" s="211"/>
      <c r="F3" s="211"/>
      <c r="G3" s="211"/>
      <c r="H3" s="211"/>
      <c r="I3" s="211"/>
      <c r="J3" s="211"/>
      <c r="K3" s="212"/>
    </row>
    <row r="4" spans="2:11" ht="25.5" customHeight="1">
      <c r="B4" s="214"/>
      <c r="C4" s="215" t="s">
        <v>914</v>
      </c>
      <c r="D4" s="215"/>
      <c r="E4" s="215"/>
      <c r="F4" s="215"/>
      <c r="G4" s="215"/>
      <c r="H4" s="215"/>
      <c r="I4" s="215"/>
      <c r="J4" s="215"/>
      <c r="K4" s="216"/>
    </row>
    <row r="5" spans="2:11" ht="5.25" customHeight="1">
      <c r="B5" s="214"/>
      <c r="C5" s="217"/>
      <c r="D5" s="217"/>
      <c r="E5" s="217"/>
      <c r="F5" s="217"/>
      <c r="G5" s="217"/>
      <c r="H5" s="217"/>
      <c r="I5" s="217"/>
      <c r="J5" s="217"/>
      <c r="K5" s="216"/>
    </row>
    <row r="6" spans="2:11" ht="15" customHeight="1">
      <c r="B6" s="214"/>
      <c r="C6" s="218" t="s">
        <v>915</v>
      </c>
      <c r="D6" s="218"/>
      <c r="E6" s="218"/>
      <c r="F6" s="218"/>
      <c r="G6" s="218"/>
      <c r="H6" s="218"/>
      <c r="I6" s="218"/>
      <c r="J6" s="218"/>
      <c r="K6" s="216"/>
    </row>
    <row r="7" spans="2:11" ht="15" customHeight="1">
      <c r="B7" s="219"/>
      <c r="C7" s="218" t="s">
        <v>916</v>
      </c>
      <c r="D7" s="218"/>
      <c r="E7" s="218"/>
      <c r="F7" s="218"/>
      <c r="G7" s="218"/>
      <c r="H7" s="218"/>
      <c r="I7" s="218"/>
      <c r="J7" s="218"/>
      <c r="K7" s="216"/>
    </row>
    <row r="8" spans="2:11" ht="12.75" customHeight="1">
      <c r="B8" s="219"/>
      <c r="C8" s="220"/>
      <c r="D8" s="220"/>
      <c r="E8" s="220"/>
      <c r="F8" s="220"/>
      <c r="G8" s="220"/>
      <c r="H8" s="220"/>
      <c r="I8" s="220"/>
      <c r="J8" s="220"/>
      <c r="K8" s="216"/>
    </row>
    <row r="9" spans="2:11" ht="15" customHeight="1">
      <c r="B9" s="219"/>
      <c r="C9" s="218" t="s">
        <v>917</v>
      </c>
      <c r="D9" s="218"/>
      <c r="E9" s="218"/>
      <c r="F9" s="218"/>
      <c r="G9" s="218"/>
      <c r="H9" s="218"/>
      <c r="I9" s="218"/>
      <c r="J9" s="218"/>
      <c r="K9" s="216"/>
    </row>
    <row r="10" spans="2:11" ht="15" customHeight="1">
      <c r="B10" s="219"/>
      <c r="C10" s="220"/>
      <c r="D10" s="218" t="s">
        <v>918</v>
      </c>
      <c r="E10" s="218"/>
      <c r="F10" s="218"/>
      <c r="G10" s="218"/>
      <c r="H10" s="218"/>
      <c r="I10" s="218"/>
      <c r="J10" s="218"/>
      <c r="K10" s="216"/>
    </row>
    <row r="11" spans="2:11" ht="15" customHeight="1">
      <c r="B11" s="219"/>
      <c r="C11" s="221"/>
      <c r="D11" s="218" t="s">
        <v>919</v>
      </c>
      <c r="E11" s="218"/>
      <c r="F11" s="218"/>
      <c r="G11" s="218"/>
      <c r="H11" s="218"/>
      <c r="I11" s="218"/>
      <c r="J11" s="218"/>
      <c r="K11" s="216"/>
    </row>
    <row r="12" spans="2:11" ht="12.75" customHeight="1">
      <c r="B12" s="219"/>
      <c r="C12" s="221"/>
      <c r="D12" s="221"/>
      <c r="E12" s="221"/>
      <c r="F12" s="221"/>
      <c r="G12" s="221"/>
      <c r="H12" s="221"/>
      <c r="I12" s="221"/>
      <c r="J12" s="221"/>
      <c r="K12" s="216"/>
    </row>
    <row r="13" spans="2:11" ht="15" customHeight="1">
      <c r="B13" s="219"/>
      <c r="C13" s="221"/>
      <c r="D13" s="218" t="s">
        <v>920</v>
      </c>
      <c r="E13" s="218"/>
      <c r="F13" s="218"/>
      <c r="G13" s="218"/>
      <c r="H13" s="218"/>
      <c r="I13" s="218"/>
      <c r="J13" s="218"/>
      <c r="K13" s="216"/>
    </row>
    <row r="14" spans="2:11" ht="15" customHeight="1">
      <c r="B14" s="219"/>
      <c r="C14" s="221"/>
      <c r="D14" s="218" t="s">
        <v>921</v>
      </c>
      <c r="E14" s="218"/>
      <c r="F14" s="218"/>
      <c r="G14" s="218"/>
      <c r="H14" s="218"/>
      <c r="I14" s="218"/>
      <c r="J14" s="218"/>
      <c r="K14" s="216"/>
    </row>
    <row r="15" spans="2:11" ht="15" customHeight="1">
      <c r="B15" s="219"/>
      <c r="C15" s="221"/>
      <c r="D15" s="218" t="s">
        <v>922</v>
      </c>
      <c r="E15" s="218"/>
      <c r="F15" s="218"/>
      <c r="G15" s="218"/>
      <c r="H15" s="218"/>
      <c r="I15" s="218"/>
      <c r="J15" s="218"/>
      <c r="K15" s="216"/>
    </row>
    <row r="16" spans="2:11" ht="15" customHeight="1">
      <c r="B16" s="219"/>
      <c r="C16" s="221"/>
      <c r="D16" s="221"/>
      <c r="E16" s="222" t="s">
        <v>71</v>
      </c>
      <c r="F16" s="218" t="s">
        <v>923</v>
      </c>
      <c r="G16" s="218"/>
      <c r="H16" s="218"/>
      <c r="I16" s="218"/>
      <c r="J16" s="218"/>
      <c r="K16" s="216"/>
    </row>
    <row r="17" spans="2:11" ht="15" customHeight="1">
      <c r="B17" s="219"/>
      <c r="C17" s="221"/>
      <c r="D17" s="221"/>
      <c r="E17" s="222" t="s">
        <v>924</v>
      </c>
      <c r="F17" s="218" t="s">
        <v>925</v>
      </c>
      <c r="G17" s="218"/>
      <c r="H17" s="218"/>
      <c r="I17" s="218"/>
      <c r="J17" s="218"/>
      <c r="K17" s="216"/>
    </row>
    <row r="18" spans="2:11" ht="15" customHeight="1">
      <c r="B18" s="219"/>
      <c r="C18" s="221"/>
      <c r="D18" s="221"/>
      <c r="E18" s="222" t="s">
        <v>926</v>
      </c>
      <c r="F18" s="218" t="s">
        <v>927</v>
      </c>
      <c r="G18" s="218"/>
      <c r="H18" s="218"/>
      <c r="I18" s="218"/>
      <c r="J18" s="218"/>
      <c r="K18" s="216"/>
    </row>
    <row r="19" spans="2:11" ht="15" customHeight="1">
      <c r="B19" s="219"/>
      <c r="C19" s="221"/>
      <c r="D19" s="221"/>
      <c r="E19" s="222" t="s">
        <v>928</v>
      </c>
      <c r="F19" s="218" t="s">
        <v>929</v>
      </c>
      <c r="G19" s="218"/>
      <c r="H19" s="218"/>
      <c r="I19" s="218"/>
      <c r="J19" s="218"/>
      <c r="K19" s="216"/>
    </row>
    <row r="20" spans="2:11" ht="15" customHeight="1">
      <c r="B20" s="219"/>
      <c r="C20" s="221"/>
      <c r="D20" s="221"/>
      <c r="E20" s="222" t="s">
        <v>930</v>
      </c>
      <c r="F20" s="218" t="s">
        <v>931</v>
      </c>
      <c r="G20" s="218"/>
      <c r="H20" s="218"/>
      <c r="I20" s="218"/>
      <c r="J20" s="218"/>
      <c r="K20" s="216"/>
    </row>
    <row r="21" spans="2:11" ht="15" customHeight="1">
      <c r="B21" s="219"/>
      <c r="C21" s="221"/>
      <c r="D21" s="221"/>
      <c r="E21" s="222" t="s">
        <v>932</v>
      </c>
      <c r="F21" s="218" t="s">
        <v>933</v>
      </c>
      <c r="G21" s="218"/>
      <c r="H21" s="218"/>
      <c r="I21" s="218"/>
      <c r="J21" s="218"/>
      <c r="K21" s="216"/>
    </row>
    <row r="22" spans="2:11" ht="12.75" customHeight="1">
      <c r="B22" s="219"/>
      <c r="C22" s="221"/>
      <c r="D22" s="221"/>
      <c r="E22" s="221"/>
      <c r="F22" s="221"/>
      <c r="G22" s="221"/>
      <c r="H22" s="221"/>
      <c r="I22" s="221"/>
      <c r="J22" s="221"/>
      <c r="K22" s="216"/>
    </row>
    <row r="23" spans="2:11" ht="15" customHeight="1">
      <c r="B23" s="219"/>
      <c r="C23" s="218" t="s">
        <v>934</v>
      </c>
      <c r="D23" s="218"/>
      <c r="E23" s="218"/>
      <c r="F23" s="218"/>
      <c r="G23" s="218"/>
      <c r="H23" s="218"/>
      <c r="I23" s="218"/>
      <c r="J23" s="218"/>
      <c r="K23" s="216"/>
    </row>
    <row r="24" spans="2:11" ht="15" customHeight="1">
      <c r="B24" s="219"/>
      <c r="C24" s="220"/>
      <c r="D24" s="218" t="s">
        <v>935</v>
      </c>
      <c r="E24" s="218"/>
      <c r="F24" s="218"/>
      <c r="G24" s="218"/>
      <c r="H24" s="218"/>
      <c r="I24" s="218"/>
      <c r="J24" s="218"/>
      <c r="K24" s="216"/>
    </row>
    <row r="25" spans="2:11" ht="15" customHeight="1">
      <c r="B25" s="219"/>
      <c r="C25" s="221"/>
      <c r="D25" s="218" t="s">
        <v>936</v>
      </c>
      <c r="E25" s="218"/>
      <c r="F25" s="218"/>
      <c r="G25" s="218"/>
      <c r="H25" s="218"/>
      <c r="I25" s="218"/>
      <c r="J25" s="218"/>
      <c r="K25" s="216"/>
    </row>
    <row r="26" spans="2:11" ht="12.75" customHeight="1">
      <c r="B26" s="219"/>
      <c r="C26" s="221"/>
      <c r="D26" s="221"/>
      <c r="E26" s="221"/>
      <c r="F26" s="221"/>
      <c r="G26" s="221"/>
      <c r="H26" s="221"/>
      <c r="I26" s="221"/>
      <c r="J26" s="221"/>
      <c r="K26" s="216"/>
    </row>
    <row r="27" spans="2:11" ht="15" customHeight="1">
      <c r="B27" s="219"/>
      <c r="C27" s="221"/>
      <c r="D27" s="218" t="s">
        <v>937</v>
      </c>
      <c r="E27" s="218"/>
      <c r="F27" s="218"/>
      <c r="G27" s="218"/>
      <c r="H27" s="218"/>
      <c r="I27" s="218"/>
      <c r="J27" s="218"/>
      <c r="K27" s="216"/>
    </row>
    <row r="28" spans="2:11" ht="15" customHeight="1">
      <c r="B28" s="219"/>
      <c r="C28" s="221"/>
      <c r="D28" s="218" t="s">
        <v>938</v>
      </c>
      <c r="E28" s="218"/>
      <c r="F28" s="218"/>
      <c r="G28" s="218"/>
      <c r="H28" s="218"/>
      <c r="I28" s="218"/>
      <c r="J28" s="218"/>
      <c r="K28" s="216"/>
    </row>
    <row r="29" spans="2:11" ht="12.75" customHeight="1">
      <c r="B29" s="219"/>
      <c r="C29" s="221"/>
      <c r="D29" s="221"/>
      <c r="E29" s="221"/>
      <c r="F29" s="221"/>
      <c r="G29" s="221"/>
      <c r="H29" s="221"/>
      <c r="I29" s="221"/>
      <c r="J29" s="221"/>
      <c r="K29" s="216"/>
    </row>
    <row r="30" spans="2:11" ht="15" customHeight="1">
      <c r="B30" s="219"/>
      <c r="C30" s="221"/>
      <c r="D30" s="218" t="s">
        <v>939</v>
      </c>
      <c r="E30" s="218"/>
      <c r="F30" s="218"/>
      <c r="G30" s="218"/>
      <c r="H30" s="218"/>
      <c r="I30" s="218"/>
      <c r="J30" s="218"/>
      <c r="K30" s="216"/>
    </row>
    <row r="31" spans="2:11" ht="15" customHeight="1">
      <c r="B31" s="219"/>
      <c r="C31" s="221"/>
      <c r="D31" s="218" t="s">
        <v>940</v>
      </c>
      <c r="E31" s="218"/>
      <c r="F31" s="218"/>
      <c r="G31" s="218"/>
      <c r="H31" s="218"/>
      <c r="I31" s="218"/>
      <c r="J31" s="218"/>
      <c r="K31" s="216"/>
    </row>
    <row r="32" spans="2:11" ht="15" customHeight="1">
      <c r="B32" s="219"/>
      <c r="C32" s="221"/>
      <c r="D32" s="218" t="s">
        <v>941</v>
      </c>
      <c r="E32" s="218"/>
      <c r="F32" s="218"/>
      <c r="G32" s="218"/>
      <c r="H32" s="218"/>
      <c r="I32" s="218"/>
      <c r="J32" s="218"/>
      <c r="K32" s="216"/>
    </row>
    <row r="33" spans="2:11" ht="15" customHeight="1">
      <c r="B33" s="219"/>
      <c r="C33" s="221"/>
      <c r="D33" s="220"/>
      <c r="E33" s="223" t="s">
        <v>135</v>
      </c>
      <c r="F33" s="220"/>
      <c r="G33" s="218" t="s">
        <v>942</v>
      </c>
      <c r="H33" s="218"/>
      <c r="I33" s="218"/>
      <c r="J33" s="218"/>
      <c r="K33" s="216"/>
    </row>
    <row r="34" spans="2:11" ht="15" customHeight="1">
      <c r="B34" s="219"/>
      <c r="C34" s="221"/>
      <c r="D34" s="220"/>
      <c r="E34" s="223" t="s">
        <v>943</v>
      </c>
      <c r="F34" s="220"/>
      <c r="G34" s="218" t="s">
        <v>944</v>
      </c>
      <c r="H34" s="218"/>
      <c r="I34" s="218"/>
      <c r="J34" s="218"/>
      <c r="K34" s="216"/>
    </row>
    <row r="35" spans="2:11" ht="15" customHeight="1">
      <c r="B35" s="219"/>
      <c r="C35" s="221"/>
      <c r="D35" s="220"/>
      <c r="E35" s="223" t="s">
        <v>46</v>
      </c>
      <c r="F35" s="220"/>
      <c r="G35" s="218" t="s">
        <v>945</v>
      </c>
      <c r="H35" s="218"/>
      <c r="I35" s="218"/>
      <c r="J35" s="218"/>
      <c r="K35" s="216"/>
    </row>
    <row r="36" spans="2:11" ht="15" customHeight="1">
      <c r="B36" s="219"/>
      <c r="C36" s="221"/>
      <c r="D36" s="220"/>
      <c r="E36" s="223" t="s">
        <v>136</v>
      </c>
      <c r="F36" s="220"/>
      <c r="G36" s="218" t="s">
        <v>946</v>
      </c>
      <c r="H36" s="218"/>
      <c r="I36" s="218"/>
      <c r="J36" s="218"/>
      <c r="K36" s="216"/>
    </row>
    <row r="37" spans="2:11" ht="15" customHeight="1">
      <c r="B37" s="219"/>
      <c r="C37" s="221"/>
      <c r="D37" s="220"/>
      <c r="E37" s="223" t="s">
        <v>137</v>
      </c>
      <c r="F37" s="220"/>
      <c r="G37" s="218" t="s">
        <v>947</v>
      </c>
      <c r="H37" s="218"/>
      <c r="I37" s="218"/>
      <c r="J37" s="218"/>
      <c r="K37" s="216"/>
    </row>
    <row r="38" spans="2:11" ht="15" customHeight="1">
      <c r="B38" s="219"/>
      <c r="C38" s="221"/>
      <c r="D38" s="220"/>
      <c r="E38" s="223" t="s">
        <v>138</v>
      </c>
      <c r="F38" s="220"/>
      <c r="G38" s="218" t="s">
        <v>948</v>
      </c>
      <c r="H38" s="218"/>
      <c r="I38" s="218"/>
      <c r="J38" s="218"/>
      <c r="K38" s="216"/>
    </row>
    <row r="39" spans="2:11" ht="15" customHeight="1">
      <c r="B39" s="219"/>
      <c r="C39" s="221"/>
      <c r="D39" s="220"/>
      <c r="E39" s="223" t="s">
        <v>949</v>
      </c>
      <c r="F39" s="220"/>
      <c r="G39" s="218" t="s">
        <v>950</v>
      </c>
      <c r="H39" s="218"/>
      <c r="I39" s="218"/>
      <c r="J39" s="218"/>
      <c r="K39" s="216"/>
    </row>
    <row r="40" spans="2:11" ht="15" customHeight="1">
      <c r="B40" s="219"/>
      <c r="C40" s="221"/>
      <c r="D40" s="220"/>
      <c r="E40" s="223"/>
      <c r="F40" s="220"/>
      <c r="G40" s="218" t="s">
        <v>951</v>
      </c>
      <c r="H40" s="218"/>
      <c r="I40" s="218"/>
      <c r="J40" s="218"/>
      <c r="K40" s="216"/>
    </row>
    <row r="41" spans="2:11" ht="15" customHeight="1">
      <c r="B41" s="219"/>
      <c r="C41" s="221"/>
      <c r="D41" s="220"/>
      <c r="E41" s="223" t="s">
        <v>952</v>
      </c>
      <c r="F41" s="220"/>
      <c r="G41" s="218" t="s">
        <v>953</v>
      </c>
      <c r="H41" s="218"/>
      <c r="I41" s="218"/>
      <c r="J41" s="218"/>
      <c r="K41" s="216"/>
    </row>
    <row r="42" spans="2:11" ht="15" customHeight="1">
      <c r="B42" s="219"/>
      <c r="C42" s="221"/>
      <c r="D42" s="220"/>
      <c r="E42" s="223" t="s">
        <v>141</v>
      </c>
      <c r="F42" s="220"/>
      <c r="G42" s="218" t="s">
        <v>954</v>
      </c>
      <c r="H42" s="218"/>
      <c r="I42" s="218"/>
      <c r="J42" s="218"/>
      <c r="K42" s="216"/>
    </row>
    <row r="43" spans="2:11" ht="12.75" customHeight="1">
      <c r="B43" s="219"/>
      <c r="C43" s="221"/>
      <c r="D43" s="220"/>
      <c r="E43" s="220"/>
      <c r="F43" s="220"/>
      <c r="G43" s="220"/>
      <c r="H43" s="220"/>
      <c r="I43" s="220"/>
      <c r="J43" s="220"/>
      <c r="K43" s="216"/>
    </row>
    <row r="44" spans="2:11" ht="15" customHeight="1">
      <c r="B44" s="219"/>
      <c r="C44" s="221"/>
      <c r="D44" s="218" t="s">
        <v>955</v>
      </c>
      <c r="E44" s="218"/>
      <c r="F44" s="218"/>
      <c r="G44" s="218"/>
      <c r="H44" s="218"/>
      <c r="I44" s="218"/>
      <c r="J44" s="218"/>
      <c r="K44" s="216"/>
    </row>
    <row r="45" spans="2:11" ht="15" customHeight="1">
      <c r="B45" s="219"/>
      <c r="C45" s="221"/>
      <c r="D45" s="221"/>
      <c r="E45" s="218" t="s">
        <v>956</v>
      </c>
      <c r="F45" s="218"/>
      <c r="G45" s="218"/>
      <c r="H45" s="218"/>
      <c r="I45" s="218"/>
      <c r="J45" s="218"/>
      <c r="K45" s="216"/>
    </row>
    <row r="46" spans="2:11" ht="15" customHeight="1">
      <c r="B46" s="219"/>
      <c r="C46" s="221"/>
      <c r="D46" s="221"/>
      <c r="E46" s="218" t="s">
        <v>957</v>
      </c>
      <c r="F46" s="218"/>
      <c r="G46" s="218"/>
      <c r="H46" s="218"/>
      <c r="I46" s="218"/>
      <c r="J46" s="218"/>
      <c r="K46" s="216"/>
    </row>
    <row r="47" spans="2:11" ht="15" customHeight="1">
      <c r="B47" s="219"/>
      <c r="C47" s="221"/>
      <c r="D47" s="221"/>
      <c r="E47" s="218" t="s">
        <v>958</v>
      </c>
      <c r="F47" s="218"/>
      <c r="G47" s="218"/>
      <c r="H47" s="218"/>
      <c r="I47" s="218"/>
      <c r="J47" s="218"/>
      <c r="K47" s="216"/>
    </row>
    <row r="48" spans="2:11" ht="15" customHeight="1">
      <c r="B48" s="219"/>
      <c r="C48" s="221"/>
      <c r="D48" s="218" t="s">
        <v>959</v>
      </c>
      <c r="E48" s="218"/>
      <c r="F48" s="218"/>
      <c r="G48" s="218"/>
      <c r="H48" s="218"/>
      <c r="I48" s="218"/>
      <c r="J48" s="218"/>
      <c r="K48" s="216"/>
    </row>
    <row r="49" spans="2:11" ht="25.5" customHeight="1">
      <c r="B49" s="214"/>
      <c r="C49" s="215" t="s">
        <v>960</v>
      </c>
      <c r="D49" s="215"/>
      <c r="E49" s="215"/>
      <c r="F49" s="215"/>
      <c r="G49" s="215"/>
      <c r="H49" s="215"/>
      <c r="I49" s="215"/>
      <c r="J49" s="215"/>
      <c r="K49" s="216"/>
    </row>
    <row r="50" spans="2:11" ht="5.25" customHeight="1">
      <c r="B50" s="214"/>
      <c r="C50" s="217"/>
      <c r="D50" s="217"/>
      <c r="E50" s="217"/>
      <c r="F50" s="217"/>
      <c r="G50" s="217"/>
      <c r="H50" s="217"/>
      <c r="I50" s="217"/>
      <c r="J50" s="217"/>
      <c r="K50" s="216"/>
    </row>
    <row r="51" spans="2:11" ht="15" customHeight="1">
      <c r="B51" s="214"/>
      <c r="C51" s="218" t="s">
        <v>961</v>
      </c>
      <c r="D51" s="218"/>
      <c r="E51" s="218"/>
      <c r="F51" s="218"/>
      <c r="G51" s="218"/>
      <c r="H51" s="218"/>
      <c r="I51" s="218"/>
      <c r="J51" s="218"/>
      <c r="K51" s="216"/>
    </row>
    <row r="52" spans="2:11" ht="15" customHeight="1">
      <c r="B52" s="214"/>
      <c r="C52" s="218" t="s">
        <v>962</v>
      </c>
      <c r="D52" s="218"/>
      <c r="E52" s="218"/>
      <c r="F52" s="218"/>
      <c r="G52" s="218"/>
      <c r="H52" s="218"/>
      <c r="I52" s="218"/>
      <c r="J52" s="218"/>
      <c r="K52" s="216"/>
    </row>
    <row r="53" spans="2:11" ht="12.75" customHeight="1">
      <c r="B53" s="214"/>
      <c r="C53" s="220"/>
      <c r="D53" s="220"/>
      <c r="E53" s="220"/>
      <c r="F53" s="220"/>
      <c r="G53" s="220"/>
      <c r="H53" s="220"/>
      <c r="I53" s="220"/>
      <c r="J53" s="220"/>
      <c r="K53" s="216"/>
    </row>
    <row r="54" spans="2:11" ht="15" customHeight="1">
      <c r="B54" s="214"/>
      <c r="C54" s="218" t="s">
        <v>963</v>
      </c>
      <c r="D54" s="218"/>
      <c r="E54" s="218"/>
      <c r="F54" s="218"/>
      <c r="G54" s="218"/>
      <c r="H54" s="218"/>
      <c r="I54" s="218"/>
      <c r="J54" s="218"/>
      <c r="K54" s="216"/>
    </row>
    <row r="55" spans="2:11" ht="15" customHeight="1">
      <c r="B55" s="214"/>
      <c r="C55" s="221"/>
      <c r="D55" s="218" t="s">
        <v>964</v>
      </c>
      <c r="E55" s="218"/>
      <c r="F55" s="218"/>
      <c r="G55" s="218"/>
      <c r="H55" s="218"/>
      <c r="I55" s="218"/>
      <c r="J55" s="218"/>
      <c r="K55" s="216"/>
    </row>
    <row r="56" spans="2:11" ht="15" customHeight="1">
      <c r="B56" s="214"/>
      <c r="C56" s="221"/>
      <c r="D56" s="218" t="s">
        <v>965</v>
      </c>
      <c r="E56" s="218"/>
      <c r="F56" s="218"/>
      <c r="G56" s="218"/>
      <c r="H56" s="218"/>
      <c r="I56" s="218"/>
      <c r="J56" s="218"/>
      <c r="K56" s="216"/>
    </row>
    <row r="57" spans="2:11" ht="15" customHeight="1">
      <c r="B57" s="214"/>
      <c r="C57" s="221"/>
      <c r="D57" s="218" t="s">
        <v>966</v>
      </c>
      <c r="E57" s="218"/>
      <c r="F57" s="218"/>
      <c r="G57" s="218"/>
      <c r="H57" s="218"/>
      <c r="I57" s="218"/>
      <c r="J57" s="218"/>
      <c r="K57" s="216"/>
    </row>
    <row r="58" spans="2:11" ht="15" customHeight="1">
      <c r="B58" s="214"/>
      <c r="C58" s="221"/>
      <c r="D58" s="218" t="s">
        <v>967</v>
      </c>
      <c r="E58" s="218"/>
      <c r="F58" s="218"/>
      <c r="G58" s="218"/>
      <c r="H58" s="218"/>
      <c r="I58" s="218"/>
      <c r="J58" s="218"/>
      <c r="K58" s="216"/>
    </row>
    <row r="59" spans="2:11" ht="15" customHeight="1">
      <c r="B59" s="214"/>
      <c r="C59" s="221"/>
      <c r="D59" s="224" t="s">
        <v>968</v>
      </c>
      <c r="E59" s="224"/>
      <c r="F59" s="224"/>
      <c r="G59" s="224"/>
      <c r="H59" s="224"/>
      <c r="I59" s="224"/>
      <c r="J59" s="224"/>
      <c r="K59" s="216"/>
    </row>
    <row r="60" spans="2:11" ht="15" customHeight="1">
      <c r="B60" s="214"/>
      <c r="C60" s="221"/>
      <c r="D60" s="218" t="s">
        <v>969</v>
      </c>
      <c r="E60" s="218"/>
      <c r="F60" s="218"/>
      <c r="G60" s="218"/>
      <c r="H60" s="218"/>
      <c r="I60" s="218"/>
      <c r="J60" s="218"/>
      <c r="K60" s="216"/>
    </row>
    <row r="61" spans="2:11" ht="12.75" customHeight="1">
      <c r="B61" s="214"/>
      <c r="C61" s="221"/>
      <c r="D61" s="221"/>
      <c r="E61" s="225"/>
      <c r="F61" s="221"/>
      <c r="G61" s="221"/>
      <c r="H61" s="221"/>
      <c r="I61" s="221"/>
      <c r="J61" s="221"/>
      <c r="K61" s="216"/>
    </row>
    <row r="62" spans="2:11" ht="15" customHeight="1">
      <c r="B62" s="214"/>
      <c r="C62" s="221"/>
      <c r="D62" s="218" t="s">
        <v>970</v>
      </c>
      <c r="E62" s="218"/>
      <c r="F62" s="218"/>
      <c r="G62" s="218"/>
      <c r="H62" s="218"/>
      <c r="I62" s="218"/>
      <c r="J62" s="218"/>
      <c r="K62" s="216"/>
    </row>
    <row r="63" spans="2:11" ht="15" customHeight="1">
      <c r="B63" s="214"/>
      <c r="C63" s="221"/>
      <c r="D63" s="224" t="s">
        <v>971</v>
      </c>
      <c r="E63" s="224"/>
      <c r="F63" s="224"/>
      <c r="G63" s="224"/>
      <c r="H63" s="224"/>
      <c r="I63" s="224"/>
      <c r="J63" s="224"/>
      <c r="K63" s="216"/>
    </row>
    <row r="64" spans="2:11" ht="15" customHeight="1">
      <c r="B64" s="214"/>
      <c r="C64" s="221"/>
      <c r="D64" s="218" t="s">
        <v>972</v>
      </c>
      <c r="E64" s="218"/>
      <c r="F64" s="218"/>
      <c r="G64" s="218"/>
      <c r="H64" s="218"/>
      <c r="I64" s="218"/>
      <c r="J64" s="218"/>
      <c r="K64" s="216"/>
    </row>
    <row r="65" spans="2:11" ht="15" customHeight="1">
      <c r="B65" s="214"/>
      <c r="C65" s="221"/>
      <c r="D65" s="218" t="s">
        <v>973</v>
      </c>
      <c r="E65" s="218"/>
      <c r="F65" s="218"/>
      <c r="G65" s="218"/>
      <c r="H65" s="218"/>
      <c r="I65" s="218"/>
      <c r="J65" s="218"/>
      <c r="K65" s="216"/>
    </row>
    <row r="66" spans="2:11" ht="15" customHeight="1">
      <c r="B66" s="214"/>
      <c r="C66" s="221"/>
      <c r="D66" s="218" t="s">
        <v>974</v>
      </c>
      <c r="E66" s="218"/>
      <c r="F66" s="218"/>
      <c r="G66" s="218"/>
      <c r="H66" s="218"/>
      <c r="I66" s="218"/>
      <c r="J66" s="218"/>
      <c r="K66" s="216"/>
    </row>
    <row r="67" spans="2:11" ht="15" customHeight="1">
      <c r="B67" s="214"/>
      <c r="C67" s="221"/>
      <c r="D67" s="218" t="s">
        <v>975</v>
      </c>
      <c r="E67" s="218"/>
      <c r="F67" s="218"/>
      <c r="G67" s="218"/>
      <c r="H67" s="218"/>
      <c r="I67" s="218"/>
      <c r="J67" s="218"/>
      <c r="K67" s="216"/>
    </row>
    <row r="68" spans="2:11" ht="12.75" customHeight="1">
      <c r="B68" s="226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2:11" ht="18.75" customHeight="1">
      <c r="B69" s="229"/>
      <c r="C69" s="229"/>
      <c r="D69" s="229"/>
      <c r="E69" s="229"/>
      <c r="F69" s="229"/>
      <c r="G69" s="229"/>
      <c r="H69" s="229"/>
      <c r="I69" s="229"/>
      <c r="J69" s="229"/>
      <c r="K69" s="230"/>
    </row>
    <row r="70" spans="2:11" ht="18.75" customHeight="1">
      <c r="B70" s="230"/>
      <c r="C70" s="230"/>
      <c r="D70" s="230"/>
      <c r="E70" s="230"/>
      <c r="F70" s="230"/>
      <c r="G70" s="230"/>
      <c r="H70" s="230"/>
      <c r="I70" s="230"/>
      <c r="J70" s="230"/>
      <c r="K70" s="230"/>
    </row>
    <row r="71" spans="2:11" ht="7.5" customHeight="1">
      <c r="B71" s="231"/>
      <c r="C71" s="232"/>
      <c r="D71" s="232"/>
      <c r="E71" s="232"/>
      <c r="F71" s="232"/>
      <c r="G71" s="232"/>
      <c r="H71" s="232"/>
      <c r="I71" s="232"/>
      <c r="J71" s="232"/>
      <c r="K71" s="233"/>
    </row>
    <row r="72" spans="2:11" ht="45" customHeight="1">
      <c r="B72" s="234"/>
      <c r="C72" s="235" t="s">
        <v>912</v>
      </c>
      <c r="D72" s="235"/>
      <c r="E72" s="235"/>
      <c r="F72" s="235"/>
      <c r="G72" s="235"/>
      <c r="H72" s="235"/>
      <c r="I72" s="235"/>
      <c r="J72" s="235"/>
      <c r="K72" s="236"/>
    </row>
    <row r="73" spans="2:11" ht="17.25" customHeight="1">
      <c r="B73" s="234"/>
      <c r="C73" s="237" t="s">
        <v>976</v>
      </c>
      <c r="D73" s="237"/>
      <c r="E73" s="237"/>
      <c r="F73" s="237" t="s">
        <v>977</v>
      </c>
      <c r="G73" s="238"/>
      <c r="H73" s="237" t="s">
        <v>136</v>
      </c>
      <c r="I73" s="237" t="s">
        <v>50</v>
      </c>
      <c r="J73" s="237" t="s">
        <v>978</v>
      </c>
      <c r="K73" s="236"/>
    </row>
    <row r="74" spans="2:11" ht="17.25" customHeight="1">
      <c r="B74" s="234"/>
      <c r="C74" s="239" t="s">
        <v>979</v>
      </c>
      <c r="D74" s="239"/>
      <c r="E74" s="239"/>
      <c r="F74" s="240" t="s">
        <v>980</v>
      </c>
      <c r="G74" s="241"/>
      <c r="H74" s="239"/>
      <c r="I74" s="239"/>
      <c r="J74" s="239" t="s">
        <v>981</v>
      </c>
      <c r="K74" s="236"/>
    </row>
    <row r="75" spans="2:11" ht="5.25" customHeight="1">
      <c r="B75" s="234"/>
      <c r="C75" s="242"/>
      <c r="D75" s="242"/>
      <c r="E75" s="242"/>
      <c r="F75" s="242"/>
      <c r="G75" s="243"/>
      <c r="H75" s="242"/>
      <c r="I75" s="242"/>
      <c r="J75" s="242"/>
      <c r="K75" s="236"/>
    </row>
    <row r="76" spans="2:11" ht="15" customHeight="1">
      <c r="B76" s="234"/>
      <c r="C76" s="223" t="s">
        <v>982</v>
      </c>
      <c r="D76" s="223"/>
      <c r="E76" s="223"/>
      <c r="F76" s="244" t="s">
        <v>983</v>
      </c>
      <c r="G76" s="243"/>
      <c r="H76" s="223" t="s">
        <v>984</v>
      </c>
      <c r="I76" s="223" t="s">
        <v>985</v>
      </c>
      <c r="J76" s="223" t="s">
        <v>986</v>
      </c>
      <c r="K76" s="236"/>
    </row>
    <row r="77" spans="2:11" ht="15" customHeight="1">
      <c r="B77" s="245"/>
      <c r="C77" s="223" t="s">
        <v>987</v>
      </c>
      <c r="D77" s="223"/>
      <c r="E77" s="223"/>
      <c r="F77" s="244" t="s">
        <v>988</v>
      </c>
      <c r="G77" s="243"/>
      <c r="H77" s="223" t="s">
        <v>989</v>
      </c>
      <c r="I77" s="223" t="s">
        <v>985</v>
      </c>
      <c r="J77" s="223">
        <v>50</v>
      </c>
      <c r="K77" s="236"/>
    </row>
    <row r="78" spans="2:11" ht="15" customHeight="1">
      <c r="B78" s="245"/>
      <c r="C78" s="223" t="s">
        <v>990</v>
      </c>
      <c r="D78" s="223"/>
      <c r="E78" s="223"/>
      <c r="F78" s="244" t="s">
        <v>983</v>
      </c>
      <c r="G78" s="243"/>
      <c r="H78" s="223" t="s">
        <v>991</v>
      </c>
      <c r="I78" s="223" t="s">
        <v>992</v>
      </c>
      <c r="J78" s="223"/>
      <c r="K78" s="236"/>
    </row>
    <row r="79" spans="2:11" ht="15" customHeight="1">
      <c r="B79" s="245"/>
      <c r="C79" s="223" t="s">
        <v>993</v>
      </c>
      <c r="D79" s="223"/>
      <c r="E79" s="223"/>
      <c r="F79" s="244" t="s">
        <v>988</v>
      </c>
      <c r="G79" s="243"/>
      <c r="H79" s="223" t="s">
        <v>994</v>
      </c>
      <c r="I79" s="223" t="s">
        <v>985</v>
      </c>
      <c r="J79" s="223">
        <v>50</v>
      </c>
      <c r="K79" s="236"/>
    </row>
    <row r="80" spans="2:11" ht="15" customHeight="1">
      <c r="B80" s="245"/>
      <c r="C80" s="223" t="s">
        <v>995</v>
      </c>
      <c r="D80" s="223"/>
      <c r="E80" s="223"/>
      <c r="F80" s="244" t="s">
        <v>988</v>
      </c>
      <c r="G80" s="243"/>
      <c r="H80" s="223" t="s">
        <v>996</v>
      </c>
      <c r="I80" s="223" t="s">
        <v>985</v>
      </c>
      <c r="J80" s="223">
        <v>20</v>
      </c>
      <c r="K80" s="236"/>
    </row>
    <row r="81" spans="2:11" ht="15" customHeight="1">
      <c r="B81" s="245"/>
      <c r="C81" s="223" t="s">
        <v>997</v>
      </c>
      <c r="D81" s="223"/>
      <c r="E81" s="223"/>
      <c r="F81" s="244" t="s">
        <v>988</v>
      </c>
      <c r="G81" s="243"/>
      <c r="H81" s="223" t="s">
        <v>998</v>
      </c>
      <c r="I81" s="223" t="s">
        <v>985</v>
      </c>
      <c r="J81" s="223">
        <v>20</v>
      </c>
      <c r="K81" s="236"/>
    </row>
    <row r="82" spans="2:11" ht="15" customHeight="1">
      <c r="B82" s="245"/>
      <c r="C82" s="223" t="s">
        <v>999</v>
      </c>
      <c r="D82" s="223"/>
      <c r="E82" s="223"/>
      <c r="F82" s="244" t="s">
        <v>988</v>
      </c>
      <c r="G82" s="243"/>
      <c r="H82" s="223" t="s">
        <v>1000</v>
      </c>
      <c r="I82" s="223" t="s">
        <v>985</v>
      </c>
      <c r="J82" s="223">
        <v>50</v>
      </c>
      <c r="K82" s="236"/>
    </row>
    <row r="83" spans="2:11" ht="15" customHeight="1">
      <c r="B83" s="245"/>
      <c r="C83" s="223" t="s">
        <v>1001</v>
      </c>
      <c r="D83" s="223"/>
      <c r="E83" s="223"/>
      <c r="F83" s="244" t="s">
        <v>988</v>
      </c>
      <c r="G83" s="243"/>
      <c r="H83" s="223" t="s">
        <v>1001</v>
      </c>
      <c r="I83" s="223" t="s">
        <v>985</v>
      </c>
      <c r="J83" s="223">
        <v>50</v>
      </c>
      <c r="K83" s="236"/>
    </row>
    <row r="84" spans="2:11" ht="15" customHeight="1">
      <c r="B84" s="245"/>
      <c r="C84" s="223" t="s">
        <v>142</v>
      </c>
      <c r="D84" s="223"/>
      <c r="E84" s="223"/>
      <c r="F84" s="244" t="s">
        <v>988</v>
      </c>
      <c r="G84" s="243"/>
      <c r="H84" s="223" t="s">
        <v>1002</v>
      </c>
      <c r="I84" s="223" t="s">
        <v>985</v>
      </c>
      <c r="J84" s="223">
        <v>255</v>
      </c>
      <c r="K84" s="236"/>
    </row>
    <row r="85" spans="2:11" ht="15" customHeight="1">
      <c r="B85" s="245"/>
      <c r="C85" s="223" t="s">
        <v>1003</v>
      </c>
      <c r="D85" s="223"/>
      <c r="E85" s="223"/>
      <c r="F85" s="244" t="s">
        <v>983</v>
      </c>
      <c r="G85" s="243"/>
      <c r="H85" s="223" t="s">
        <v>1004</v>
      </c>
      <c r="I85" s="223" t="s">
        <v>1005</v>
      </c>
      <c r="J85" s="223"/>
      <c r="K85" s="236"/>
    </row>
    <row r="86" spans="2:11" ht="15" customHeight="1">
      <c r="B86" s="245"/>
      <c r="C86" s="223" t="s">
        <v>1006</v>
      </c>
      <c r="D86" s="223"/>
      <c r="E86" s="223"/>
      <c r="F86" s="244" t="s">
        <v>983</v>
      </c>
      <c r="G86" s="243"/>
      <c r="H86" s="223" t="s">
        <v>1007</v>
      </c>
      <c r="I86" s="223" t="s">
        <v>1008</v>
      </c>
      <c r="J86" s="223"/>
      <c r="K86" s="236"/>
    </row>
    <row r="87" spans="2:11" ht="15" customHeight="1">
      <c r="B87" s="245"/>
      <c r="C87" s="223" t="s">
        <v>1009</v>
      </c>
      <c r="D87" s="223"/>
      <c r="E87" s="223"/>
      <c r="F87" s="244" t="s">
        <v>983</v>
      </c>
      <c r="G87" s="243"/>
      <c r="H87" s="223" t="s">
        <v>1009</v>
      </c>
      <c r="I87" s="223" t="s">
        <v>1008</v>
      </c>
      <c r="J87" s="223"/>
      <c r="K87" s="236"/>
    </row>
    <row r="88" spans="2:11" ht="15" customHeight="1">
      <c r="B88" s="245"/>
      <c r="C88" s="223" t="s">
        <v>33</v>
      </c>
      <c r="D88" s="223"/>
      <c r="E88" s="223"/>
      <c r="F88" s="244" t="s">
        <v>983</v>
      </c>
      <c r="G88" s="243"/>
      <c r="H88" s="223" t="s">
        <v>1010</v>
      </c>
      <c r="I88" s="223" t="s">
        <v>1008</v>
      </c>
      <c r="J88" s="223"/>
      <c r="K88" s="236"/>
    </row>
    <row r="89" spans="2:11" ht="15" customHeight="1">
      <c r="B89" s="245"/>
      <c r="C89" s="223" t="s">
        <v>41</v>
      </c>
      <c r="D89" s="223"/>
      <c r="E89" s="223"/>
      <c r="F89" s="244" t="s">
        <v>983</v>
      </c>
      <c r="G89" s="243"/>
      <c r="H89" s="223" t="s">
        <v>1011</v>
      </c>
      <c r="I89" s="223" t="s">
        <v>1008</v>
      </c>
      <c r="J89" s="223"/>
      <c r="K89" s="236"/>
    </row>
    <row r="90" spans="2:11" ht="15" customHeight="1">
      <c r="B90" s="246"/>
      <c r="C90" s="247"/>
      <c r="D90" s="247"/>
      <c r="E90" s="247"/>
      <c r="F90" s="247"/>
      <c r="G90" s="247"/>
      <c r="H90" s="247"/>
      <c r="I90" s="247"/>
      <c r="J90" s="247"/>
      <c r="K90" s="248"/>
    </row>
    <row r="91" spans="2:11" ht="18.75" customHeight="1">
      <c r="B91" s="249"/>
      <c r="C91" s="250"/>
      <c r="D91" s="250"/>
      <c r="E91" s="250"/>
      <c r="F91" s="250"/>
      <c r="G91" s="250"/>
      <c r="H91" s="250"/>
      <c r="I91" s="250"/>
      <c r="J91" s="250"/>
      <c r="K91" s="249"/>
    </row>
    <row r="92" spans="2:11" ht="18.75" customHeight="1">
      <c r="B92" s="230"/>
      <c r="C92" s="230"/>
      <c r="D92" s="230"/>
      <c r="E92" s="230"/>
      <c r="F92" s="230"/>
      <c r="G92" s="230"/>
      <c r="H92" s="230"/>
      <c r="I92" s="230"/>
      <c r="J92" s="230"/>
      <c r="K92" s="230"/>
    </row>
    <row r="93" spans="2:11" ht="7.5" customHeight="1">
      <c r="B93" s="231"/>
      <c r="C93" s="232"/>
      <c r="D93" s="232"/>
      <c r="E93" s="232"/>
      <c r="F93" s="232"/>
      <c r="G93" s="232"/>
      <c r="H93" s="232"/>
      <c r="I93" s="232"/>
      <c r="J93" s="232"/>
      <c r="K93" s="233"/>
    </row>
    <row r="94" spans="2:11" ht="45" customHeight="1">
      <c r="B94" s="234"/>
      <c r="C94" s="235" t="s">
        <v>1012</v>
      </c>
      <c r="D94" s="235"/>
      <c r="E94" s="235"/>
      <c r="F94" s="235"/>
      <c r="G94" s="235"/>
      <c r="H94" s="235"/>
      <c r="I94" s="235"/>
      <c r="J94" s="235"/>
      <c r="K94" s="236"/>
    </row>
    <row r="95" spans="2:11" ht="17.25" customHeight="1">
      <c r="B95" s="234"/>
      <c r="C95" s="237" t="s">
        <v>976</v>
      </c>
      <c r="D95" s="237"/>
      <c r="E95" s="237"/>
      <c r="F95" s="237" t="s">
        <v>977</v>
      </c>
      <c r="G95" s="238"/>
      <c r="H95" s="237" t="s">
        <v>136</v>
      </c>
      <c r="I95" s="237" t="s">
        <v>50</v>
      </c>
      <c r="J95" s="237" t="s">
        <v>978</v>
      </c>
      <c r="K95" s="236"/>
    </row>
    <row r="96" spans="2:11" ht="17.25" customHeight="1">
      <c r="B96" s="234"/>
      <c r="C96" s="239" t="s">
        <v>979</v>
      </c>
      <c r="D96" s="239"/>
      <c r="E96" s="239"/>
      <c r="F96" s="240" t="s">
        <v>980</v>
      </c>
      <c r="G96" s="241"/>
      <c r="H96" s="239"/>
      <c r="I96" s="239"/>
      <c r="J96" s="239" t="s">
        <v>981</v>
      </c>
      <c r="K96" s="236"/>
    </row>
    <row r="97" spans="2:11" ht="5.25" customHeight="1">
      <c r="B97" s="234"/>
      <c r="C97" s="237"/>
      <c r="D97" s="237"/>
      <c r="E97" s="237"/>
      <c r="F97" s="237"/>
      <c r="G97" s="251"/>
      <c r="H97" s="237"/>
      <c r="I97" s="237"/>
      <c r="J97" s="237"/>
      <c r="K97" s="236"/>
    </row>
    <row r="98" spans="2:11" ht="15" customHeight="1">
      <c r="B98" s="234"/>
      <c r="C98" s="223" t="s">
        <v>982</v>
      </c>
      <c r="D98" s="223"/>
      <c r="E98" s="223"/>
      <c r="F98" s="244" t="s">
        <v>983</v>
      </c>
      <c r="G98" s="223"/>
      <c r="H98" s="223" t="s">
        <v>1013</v>
      </c>
      <c r="I98" s="223" t="s">
        <v>985</v>
      </c>
      <c r="J98" s="223" t="s">
        <v>986</v>
      </c>
      <c r="K98" s="236"/>
    </row>
    <row r="99" spans="2:11" ht="15" customHeight="1">
      <c r="B99" s="245"/>
      <c r="C99" s="223" t="s">
        <v>987</v>
      </c>
      <c r="D99" s="223"/>
      <c r="E99" s="223"/>
      <c r="F99" s="244" t="s">
        <v>988</v>
      </c>
      <c r="G99" s="223"/>
      <c r="H99" s="223" t="s">
        <v>1013</v>
      </c>
      <c r="I99" s="223" t="s">
        <v>985</v>
      </c>
      <c r="J99" s="223">
        <v>50</v>
      </c>
      <c r="K99" s="236"/>
    </row>
    <row r="100" spans="2:11" ht="15" customHeight="1">
      <c r="B100" s="245"/>
      <c r="C100" s="223" t="s">
        <v>990</v>
      </c>
      <c r="D100" s="223"/>
      <c r="E100" s="223"/>
      <c r="F100" s="244" t="s">
        <v>983</v>
      </c>
      <c r="G100" s="223"/>
      <c r="H100" s="223" t="s">
        <v>1013</v>
      </c>
      <c r="I100" s="223" t="s">
        <v>992</v>
      </c>
      <c r="J100" s="223"/>
      <c r="K100" s="236"/>
    </row>
    <row r="101" spans="2:11" ht="15" customHeight="1">
      <c r="B101" s="245"/>
      <c r="C101" s="223" t="s">
        <v>993</v>
      </c>
      <c r="D101" s="223"/>
      <c r="E101" s="223"/>
      <c r="F101" s="244" t="s">
        <v>988</v>
      </c>
      <c r="G101" s="223"/>
      <c r="H101" s="223" t="s">
        <v>1013</v>
      </c>
      <c r="I101" s="223" t="s">
        <v>985</v>
      </c>
      <c r="J101" s="223">
        <v>50</v>
      </c>
      <c r="K101" s="236"/>
    </row>
    <row r="102" spans="2:11" ht="15" customHeight="1">
      <c r="B102" s="245"/>
      <c r="C102" s="223" t="s">
        <v>1001</v>
      </c>
      <c r="D102" s="223"/>
      <c r="E102" s="223"/>
      <c r="F102" s="244" t="s">
        <v>988</v>
      </c>
      <c r="G102" s="223"/>
      <c r="H102" s="223" t="s">
        <v>1013</v>
      </c>
      <c r="I102" s="223" t="s">
        <v>985</v>
      </c>
      <c r="J102" s="223">
        <v>50</v>
      </c>
      <c r="K102" s="236"/>
    </row>
    <row r="103" spans="2:11" ht="15" customHeight="1">
      <c r="B103" s="245"/>
      <c r="C103" s="223" t="s">
        <v>999</v>
      </c>
      <c r="D103" s="223"/>
      <c r="E103" s="223"/>
      <c r="F103" s="244" t="s">
        <v>988</v>
      </c>
      <c r="G103" s="223"/>
      <c r="H103" s="223" t="s">
        <v>1013</v>
      </c>
      <c r="I103" s="223" t="s">
        <v>985</v>
      </c>
      <c r="J103" s="223">
        <v>50</v>
      </c>
      <c r="K103" s="236"/>
    </row>
    <row r="104" spans="2:11" ht="15" customHeight="1">
      <c r="B104" s="245"/>
      <c r="C104" s="223" t="s">
        <v>46</v>
      </c>
      <c r="D104" s="223"/>
      <c r="E104" s="223"/>
      <c r="F104" s="244" t="s">
        <v>983</v>
      </c>
      <c r="G104" s="223"/>
      <c r="H104" s="223" t="s">
        <v>1014</v>
      </c>
      <c r="I104" s="223" t="s">
        <v>985</v>
      </c>
      <c r="J104" s="223">
        <v>20</v>
      </c>
      <c r="K104" s="236"/>
    </row>
    <row r="105" spans="2:11" ht="15" customHeight="1">
      <c r="B105" s="245"/>
      <c r="C105" s="223" t="s">
        <v>1015</v>
      </c>
      <c r="D105" s="223"/>
      <c r="E105" s="223"/>
      <c r="F105" s="244" t="s">
        <v>983</v>
      </c>
      <c r="G105" s="223"/>
      <c r="H105" s="223" t="s">
        <v>1016</v>
      </c>
      <c r="I105" s="223" t="s">
        <v>985</v>
      </c>
      <c r="J105" s="223">
        <v>120</v>
      </c>
      <c r="K105" s="236"/>
    </row>
    <row r="106" spans="2:11" ht="15" customHeight="1">
      <c r="B106" s="245"/>
      <c r="C106" s="223" t="s">
        <v>33</v>
      </c>
      <c r="D106" s="223"/>
      <c r="E106" s="223"/>
      <c r="F106" s="244" t="s">
        <v>983</v>
      </c>
      <c r="G106" s="223"/>
      <c r="H106" s="223" t="s">
        <v>1017</v>
      </c>
      <c r="I106" s="223" t="s">
        <v>1008</v>
      </c>
      <c r="J106" s="223"/>
      <c r="K106" s="236"/>
    </row>
    <row r="107" spans="2:11" ht="15" customHeight="1">
      <c r="B107" s="245"/>
      <c r="C107" s="223" t="s">
        <v>41</v>
      </c>
      <c r="D107" s="223"/>
      <c r="E107" s="223"/>
      <c r="F107" s="244" t="s">
        <v>983</v>
      </c>
      <c r="G107" s="223"/>
      <c r="H107" s="223" t="s">
        <v>1018</v>
      </c>
      <c r="I107" s="223" t="s">
        <v>1008</v>
      </c>
      <c r="J107" s="223"/>
      <c r="K107" s="236"/>
    </row>
    <row r="108" spans="2:11" ht="15" customHeight="1">
      <c r="B108" s="245"/>
      <c r="C108" s="223" t="s">
        <v>50</v>
      </c>
      <c r="D108" s="223"/>
      <c r="E108" s="223"/>
      <c r="F108" s="244" t="s">
        <v>983</v>
      </c>
      <c r="G108" s="223"/>
      <c r="H108" s="223" t="s">
        <v>1019</v>
      </c>
      <c r="I108" s="223" t="s">
        <v>1020</v>
      </c>
      <c r="J108" s="223"/>
      <c r="K108" s="236"/>
    </row>
    <row r="109" spans="2:11" ht="15" customHeight="1">
      <c r="B109" s="246"/>
      <c r="C109" s="252"/>
      <c r="D109" s="252"/>
      <c r="E109" s="252"/>
      <c r="F109" s="252"/>
      <c r="G109" s="252"/>
      <c r="H109" s="252"/>
      <c r="I109" s="252"/>
      <c r="J109" s="252"/>
      <c r="K109" s="248"/>
    </row>
    <row r="110" spans="2:11" ht="18.75" customHeight="1">
      <c r="B110" s="253"/>
      <c r="C110" s="220"/>
      <c r="D110" s="220"/>
      <c r="E110" s="220"/>
      <c r="F110" s="254"/>
      <c r="G110" s="220"/>
      <c r="H110" s="220"/>
      <c r="I110" s="220"/>
      <c r="J110" s="220"/>
      <c r="K110" s="253"/>
    </row>
    <row r="111" spans="2:11" ht="18.75" customHeight="1">
      <c r="B111" s="230"/>
      <c r="C111" s="230"/>
      <c r="D111" s="230"/>
      <c r="E111" s="230"/>
      <c r="F111" s="230"/>
      <c r="G111" s="230"/>
      <c r="H111" s="230"/>
      <c r="I111" s="230"/>
      <c r="J111" s="230"/>
      <c r="K111" s="230"/>
    </row>
    <row r="112" spans="2:11" ht="7.5" customHeight="1">
      <c r="B112" s="255"/>
      <c r="C112" s="256"/>
      <c r="D112" s="256"/>
      <c r="E112" s="256"/>
      <c r="F112" s="256"/>
      <c r="G112" s="256"/>
      <c r="H112" s="256"/>
      <c r="I112" s="256"/>
      <c r="J112" s="256"/>
      <c r="K112" s="257"/>
    </row>
    <row r="113" spans="2:11" ht="45" customHeight="1">
      <c r="B113" s="258"/>
      <c r="C113" s="211" t="s">
        <v>1021</v>
      </c>
      <c r="D113" s="211"/>
      <c r="E113" s="211"/>
      <c r="F113" s="211"/>
      <c r="G113" s="211"/>
      <c r="H113" s="211"/>
      <c r="I113" s="211"/>
      <c r="J113" s="211"/>
      <c r="K113" s="259"/>
    </row>
    <row r="114" spans="2:11" ht="17.25" customHeight="1">
      <c r="B114" s="260"/>
      <c r="C114" s="237" t="s">
        <v>976</v>
      </c>
      <c r="D114" s="237"/>
      <c r="E114" s="237"/>
      <c r="F114" s="237" t="s">
        <v>977</v>
      </c>
      <c r="G114" s="238"/>
      <c r="H114" s="237" t="s">
        <v>136</v>
      </c>
      <c r="I114" s="237" t="s">
        <v>50</v>
      </c>
      <c r="J114" s="237" t="s">
        <v>978</v>
      </c>
      <c r="K114" s="261"/>
    </row>
    <row r="115" spans="2:11" ht="17.25" customHeight="1">
      <c r="B115" s="260"/>
      <c r="C115" s="239" t="s">
        <v>979</v>
      </c>
      <c r="D115" s="239"/>
      <c r="E115" s="239"/>
      <c r="F115" s="240" t="s">
        <v>980</v>
      </c>
      <c r="G115" s="241"/>
      <c r="H115" s="239"/>
      <c r="I115" s="239"/>
      <c r="J115" s="239" t="s">
        <v>981</v>
      </c>
      <c r="K115" s="261"/>
    </row>
    <row r="116" spans="2:11" ht="5.25" customHeight="1">
      <c r="B116" s="262"/>
      <c r="C116" s="242"/>
      <c r="D116" s="242"/>
      <c r="E116" s="242"/>
      <c r="F116" s="242"/>
      <c r="G116" s="223"/>
      <c r="H116" s="242"/>
      <c r="I116" s="242"/>
      <c r="J116" s="242"/>
      <c r="K116" s="263"/>
    </row>
    <row r="117" spans="2:11" ht="15" customHeight="1">
      <c r="B117" s="262"/>
      <c r="C117" s="223" t="s">
        <v>982</v>
      </c>
      <c r="D117" s="242"/>
      <c r="E117" s="242"/>
      <c r="F117" s="244" t="s">
        <v>983</v>
      </c>
      <c r="G117" s="223"/>
      <c r="H117" s="223" t="s">
        <v>1013</v>
      </c>
      <c r="I117" s="223" t="s">
        <v>985</v>
      </c>
      <c r="J117" s="223" t="s">
        <v>986</v>
      </c>
      <c r="K117" s="264"/>
    </row>
    <row r="118" spans="2:11" ht="15" customHeight="1">
      <c r="B118" s="262"/>
      <c r="C118" s="223" t="s">
        <v>1022</v>
      </c>
      <c r="D118" s="223"/>
      <c r="E118" s="223"/>
      <c r="F118" s="244" t="s">
        <v>983</v>
      </c>
      <c r="G118" s="223"/>
      <c r="H118" s="223" t="s">
        <v>1023</v>
      </c>
      <c r="I118" s="223" t="s">
        <v>985</v>
      </c>
      <c r="J118" s="223" t="s">
        <v>986</v>
      </c>
      <c r="K118" s="264"/>
    </row>
    <row r="119" spans="2:11" ht="15" customHeight="1">
      <c r="B119" s="262"/>
      <c r="C119" s="223" t="s">
        <v>932</v>
      </c>
      <c r="D119" s="223"/>
      <c r="E119" s="223"/>
      <c r="F119" s="244" t="s">
        <v>983</v>
      </c>
      <c r="G119" s="223"/>
      <c r="H119" s="223" t="s">
        <v>1024</v>
      </c>
      <c r="I119" s="223" t="s">
        <v>985</v>
      </c>
      <c r="J119" s="223" t="s">
        <v>986</v>
      </c>
      <c r="K119" s="264"/>
    </row>
    <row r="120" spans="2:11" ht="15" customHeight="1">
      <c r="B120" s="262"/>
      <c r="C120" s="223" t="s">
        <v>1025</v>
      </c>
      <c r="D120" s="223"/>
      <c r="E120" s="223"/>
      <c r="F120" s="244" t="s">
        <v>988</v>
      </c>
      <c r="G120" s="223"/>
      <c r="H120" s="223" t="s">
        <v>1026</v>
      </c>
      <c r="I120" s="223" t="s">
        <v>985</v>
      </c>
      <c r="J120" s="223">
        <v>15</v>
      </c>
      <c r="K120" s="264"/>
    </row>
    <row r="121" spans="2:11" ht="15" customHeight="1">
      <c r="B121" s="262"/>
      <c r="C121" s="223" t="s">
        <v>987</v>
      </c>
      <c r="D121" s="223"/>
      <c r="E121" s="223"/>
      <c r="F121" s="244" t="s">
        <v>988</v>
      </c>
      <c r="G121" s="223"/>
      <c r="H121" s="223" t="s">
        <v>1013</v>
      </c>
      <c r="I121" s="223" t="s">
        <v>985</v>
      </c>
      <c r="J121" s="223">
        <v>50</v>
      </c>
      <c r="K121" s="264"/>
    </row>
    <row r="122" spans="2:11" ht="15" customHeight="1">
      <c r="B122" s="262"/>
      <c r="C122" s="223" t="s">
        <v>993</v>
      </c>
      <c r="D122" s="223"/>
      <c r="E122" s="223"/>
      <c r="F122" s="244" t="s">
        <v>988</v>
      </c>
      <c r="G122" s="223"/>
      <c r="H122" s="223" t="s">
        <v>1013</v>
      </c>
      <c r="I122" s="223" t="s">
        <v>985</v>
      </c>
      <c r="J122" s="223">
        <v>50</v>
      </c>
      <c r="K122" s="264"/>
    </row>
    <row r="123" spans="2:11" ht="15" customHeight="1">
      <c r="B123" s="262"/>
      <c r="C123" s="223" t="s">
        <v>999</v>
      </c>
      <c r="D123" s="223"/>
      <c r="E123" s="223"/>
      <c r="F123" s="244" t="s">
        <v>988</v>
      </c>
      <c r="G123" s="223"/>
      <c r="H123" s="223" t="s">
        <v>1013</v>
      </c>
      <c r="I123" s="223" t="s">
        <v>985</v>
      </c>
      <c r="J123" s="223">
        <v>50</v>
      </c>
      <c r="K123" s="264"/>
    </row>
    <row r="124" spans="2:11" ht="15" customHeight="1">
      <c r="B124" s="262"/>
      <c r="C124" s="223" t="s">
        <v>1001</v>
      </c>
      <c r="D124" s="223"/>
      <c r="E124" s="223"/>
      <c r="F124" s="244" t="s">
        <v>988</v>
      </c>
      <c r="G124" s="223"/>
      <c r="H124" s="223" t="s">
        <v>1013</v>
      </c>
      <c r="I124" s="223" t="s">
        <v>985</v>
      </c>
      <c r="J124" s="223">
        <v>50</v>
      </c>
      <c r="K124" s="264"/>
    </row>
    <row r="125" spans="2:11" ht="15" customHeight="1">
      <c r="B125" s="262"/>
      <c r="C125" s="223" t="s">
        <v>142</v>
      </c>
      <c r="D125" s="223"/>
      <c r="E125" s="223"/>
      <c r="F125" s="244" t="s">
        <v>988</v>
      </c>
      <c r="G125" s="223"/>
      <c r="H125" s="223" t="s">
        <v>1027</v>
      </c>
      <c r="I125" s="223" t="s">
        <v>985</v>
      </c>
      <c r="J125" s="223">
        <v>255</v>
      </c>
      <c r="K125" s="264"/>
    </row>
    <row r="126" spans="2:11" ht="15" customHeight="1">
      <c r="B126" s="262"/>
      <c r="C126" s="223" t="s">
        <v>1003</v>
      </c>
      <c r="D126" s="223"/>
      <c r="E126" s="223"/>
      <c r="F126" s="244" t="s">
        <v>983</v>
      </c>
      <c r="G126" s="223"/>
      <c r="H126" s="223" t="s">
        <v>1028</v>
      </c>
      <c r="I126" s="223" t="s">
        <v>1005</v>
      </c>
      <c r="J126" s="223"/>
      <c r="K126" s="264"/>
    </row>
    <row r="127" spans="2:11" ht="15" customHeight="1">
      <c r="B127" s="262"/>
      <c r="C127" s="223" t="s">
        <v>1006</v>
      </c>
      <c r="D127" s="223"/>
      <c r="E127" s="223"/>
      <c r="F127" s="244" t="s">
        <v>983</v>
      </c>
      <c r="G127" s="223"/>
      <c r="H127" s="223" t="s">
        <v>1029</v>
      </c>
      <c r="I127" s="223" t="s">
        <v>1008</v>
      </c>
      <c r="J127" s="223"/>
      <c r="K127" s="264"/>
    </row>
    <row r="128" spans="2:11" ht="15" customHeight="1">
      <c r="B128" s="262"/>
      <c r="C128" s="223" t="s">
        <v>1009</v>
      </c>
      <c r="D128" s="223"/>
      <c r="E128" s="223"/>
      <c r="F128" s="244" t="s">
        <v>983</v>
      </c>
      <c r="G128" s="223"/>
      <c r="H128" s="223" t="s">
        <v>1009</v>
      </c>
      <c r="I128" s="223" t="s">
        <v>1008</v>
      </c>
      <c r="J128" s="223"/>
      <c r="K128" s="264"/>
    </row>
    <row r="129" spans="2:11" ht="15" customHeight="1">
      <c r="B129" s="262"/>
      <c r="C129" s="223" t="s">
        <v>33</v>
      </c>
      <c r="D129" s="223"/>
      <c r="E129" s="223"/>
      <c r="F129" s="244" t="s">
        <v>983</v>
      </c>
      <c r="G129" s="223"/>
      <c r="H129" s="223" t="s">
        <v>1030</v>
      </c>
      <c r="I129" s="223" t="s">
        <v>1008</v>
      </c>
      <c r="J129" s="223"/>
      <c r="K129" s="264"/>
    </row>
    <row r="130" spans="2:11" ht="15" customHeight="1">
      <c r="B130" s="262"/>
      <c r="C130" s="223" t="s">
        <v>1031</v>
      </c>
      <c r="D130" s="223"/>
      <c r="E130" s="223"/>
      <c r="F130" s="244" t="s">
        <v>983</v>
      </c>
      <c r="G130" s="223"/>
      <c r="H130" s="223" t="s">
        <v>1032</v>
      </c>
      <c r="I130" s="223" t="s">
        <v>1008</v>
      </c>
      <c r="J130" s="223"/>
      <c r="K130" s="264"/>
    </row>
    <row r="131" spans="2:11" ht="15" customHeight="1">
      <c r="B131" s="265"/>
      <c r="C131" s="266"/>
      <c r="D131" s="266"/>
      <c r="E131" s="266"/>
      <c r="F131" s="266"/>
      <c r="G131" s="266"/>
      <c r="H131" s="266"/>
      <c r="I131" s="266"/>
      <c r="J131" s="266"/>
      <c r="K131" s="267"/>
    </row>
    <row r="132" spans="2:11" ht="18.75" customHeight="1">
      <c r="B132" s="220"/>
      <c r="C132" s="220"/>
      <c r="D132" s="220"/>
      <c r="E132" s="220"/>
      <c r="F132" s="254"/>
      <c r="G132" s="220"/>
      <c r="H132" s="220"/>
      <c r="I132" s="220"/>
      <c r="J132" s="220"/>
      <c r="K132" s="220"/>
    </row>
    <row r="133" spans="2:11" ht="18.75" customHeight="1">
      <c r="B133" s="230"/>
      <c r="C133" s="230"/>
      <c r="D133" s="230"/>
      <c r="E133" s="230"/>
      <c r="F133" s="230"/>
      <c r="G133" s="230"/>
      <c r="H133" s="230"/>
      <c r="I133" s="230"/>
      <c r="J133" s="230"/>
      <c r="K133" s="230"/>
    </row>
    <row r="134" spans="2:11" ht="7.5" customHeight="1">
      <c r="B134" s="231"/>
      <c r="C134" s="232"/>
      <c r="D134" s="232"/>
      <c r="E134" s="232"/>
      <c r="F134" s="232"/>
      <c r="G134" s="232"/>
      <c r="H134" s="232"/>
      <c r="I134" s="232"/>
      <c r="J134" s="232"/>
      <c r="K134" s="233"/>
    </row>
    <row r="135" spans="2:11" ht="45" customHeight="1">
      <c r="B135" s="234"/>
      <c r="C135" s="235" t="s">
        <v>1033</v>
      </c>
      <c r="D135" s="235"/>
      <c r="E135" s="235"/>
      <c r="F135" s="235"/>
      <c r="G135" s="235"/>
      <c r="H135" s="235"/>
      <c r="I135" s="235"/>
      <c r="J135" s="235"/>
      <c r="K135" s="236"/>
    </row>
    <row r="136" spans="2:11" ht="17.25" customHeight="1">
      <c r="B136" s="234"/>
      <c r="C136" s="237" t="s">
        <v>976</v>
      </c>
      <c r="D136" s="237"/>
      <c r="E136" s="237"/>
      <c r="F136" s="237" t="s">
        <v>977</v>
      </c>
      <c r="G136" s="238"/>
      <c r="H136" s="237" t="s">
        <v>136</v>
      </c>
      <c r="I136" s="237" t="s">
        <v>50</v>
      </c>
      <c r="J136" s="237" t="s">
        <v>978</v>
      </c>
      <c r="K136" s="236"/>
    </row>
    <row r="137" spans="2:11" ht="17.25" customHeight="1">
      <c r="B137" s="234"/>
      <c r="C137" s="239" t="s">
        <v>979</v>
      </c>
      <c r="D137" s="239"/>
      <c r="E137" s="239"/>
      <c r="F137" s="240" t="s">
        <v>980</v>
      </c>
      <c r="G137" s="241"/>
      <c r="H137" s="239"/>
      <c r="I137" s="239"/>
      <c r="J137" s="239" t="s">
        <v>981</v>
      </c>
      <c r="K137" s="236"/>
    </row>
    <row r="138" spans="2:11" ht="5.25" customHeight="1">
      <c r="B138" s="245"/>
      <c r="C138" s="242"/>
      <c r="D138" s="242"/>
      <c r="E138" s="242"/>
      <c r="F138" s="242"/>
      <c r="G138" s="243"/>
      <c r="H138" s="242"/>
      <c r="I138" s="242"/>
      <c r="J138" s="242"/>
      <c r="K138" s="264"/>
    </row>
    <row r="139" spans="2:11" ht="15" customHeight="1">
      <c r="B139" s="245"/>
      <c r="C139" s="268" t="s">
        <v>982</v>
      </c>
      <c r="D139" s="223"/>
      <c r="E139" s="223"/>
      <c r="F139" s="269" t="s">
        <v>983</v>
      </c>
      <c r="G139" s="223"/>
      <c r="H139" s="268" t="s">
        <v>1013</v>
      </c>
      <c r="I139" s="268" t="s">
        <v>985</v>
      </c>
      <c r="J139" s="268" t="s">
        <v>986</v>
      </c>
      <c r="K139" s="264"/>
    </row>
    <row r="140" spans="2:11" ht="15" customHeight="1">
      <c r="B140" s="245"/>
      <c r="C140" s="268" t="s">
        <v>1022</v>
      </c>
      <c r="D140" s="223"/>
      <c r="E140" s="223"/>
      <c r="F140" s="269" t="s">
        <v>983</v>
      </c>
      <c r="G140" s="223"/>
      <c r="H140" s="268" t="s">
        <v>1034</v>
      </c>
      <c r="I140" s="268" t="s">
        <v>985</v>
      </c>
      <c r="J140" s="268" t="s">
        <v>986</v>
      </c>
      <c r="K140" s="264"/>
    </row>
    <row r="141" spans="2:11" ht="15" customHeight="1">
      <c r="B141" s="245"/>
      <c r="C141" s="268" t="s">
        <v>932</v>
      </c>
      <c r="D141" s="223"/>
      <c r="E141" s="223"/>
      <c r="F141" s="269" t="s">
        <v>983</v>
      </c>
      <c r="G141" s="223"/>
      <c r="H141" s="268" t="s">
        <v>1035</v>
      </c>
      <c r="I141" s="268" t="s">
        <v>985</v>
      </c>
      <c r="J141" s="268" t="s">
        <v>986</v>
      </c>
      <c r="K141" s="264"/>
    </row>
    <row r="142" spans="2:11" ht="15" customHeight="1">
      <c r="B142" s="245"/>
      <c r="C142" s="268" t="s">
        <v>987</v>
      </c>
      <c r="D142" s="223"/>
      <c r="E142" s="223"/>
      <c r="F142" s="269" t="s">
        <v>988</v>
      </c>
      <c r="G142" s="223"/>
      <c r="H142" s="268" t="s">
        <v>1013</v>
      </c>
      <c r="I142" s="268" t="s">
        <v>985</v>
      </c>
      <c r="J142" s="268">
        <v>50</v>
      </c>
      <c r="K142" s="264"/>
    </row>
    <row r="143" spans="2:11" ht="15" customHeight="1">
      <c r="B143" s="245"/>
      <c r="C143" s="268" t="s">
        <v>990</v>
      </c>
      <c r="D143" s="223"/>
      <c r="E143" s="223"/>
      <c r="F143" s="269" t="s">
        <v>983</v>
      </c>
      <c r="G143" s="223"/>
      <c r="H143" s="268" t="s">
        <v>1013</v>
      </c>
      <c r="I143" s="268" t="s">
        <v>992</v>
      </c>
      <c r="J143" s="268"/>
      <c r="K143" s="264"/>
    </row>
    <row r="144" spans="2:11" ht="15" customHeight="1">
      <c r="B144" s="245"/>
      <c r="C144" s="268" t="s">
        <v>993</v>
      </c>
      <c r="D144" s="223"/>
      <c r="E144" s="223"/>
      <c r="F144" s="269" t="s">
        <v>988</v>
      </c>
      <c r="G144" s="223"/>
      <c r="H144" s="268" t="s">
        <v>1013</v>
      </c>
      <c r="I144" s="268" t="s">
        <v>985</v>
      </c>
      <c r="J144" s="268">
        <v>50</v>
      </c>
      <c r="K144" s="264"/>
    </row>
    <row r="145" spans="2:11" ht="15" customHeight="1">
      <c r="B145" s="245"/>
      <c r="C145" s="268" t="s">
        <v>1001</v>
      </c>
      <c r="D145" s="223"/>
      <c r="E145" s="223"/>
      <c r="F145" s="269" t="s">
        <v>988</v>
      </c>
      <c r="G145" s="223"/>
      <c r="H145" s="268" t="s">
        <v>1013</v>
      </c>
      <c r="I145" s="268" t="s">
        <v>985</v>
      </c>
      <c r="J145" s="268">
        <v>50</v>
      </c>
      <c r="K145" s="264"/>
    </row>
    <row r="146" spans="2:11" ht="15" customHeight="1">
      <c r="B146" s="245"/>
      <c r="C146" s="268" t="s">
        <v>999</v>
      </c>
      <c r="D146" s="223"/>
      <c r="E146" s="223"/>
      <c r="F146" s="269" t="s">
        <v>988</v>
      </c>
      <c r="G146" s="223"/>
      <c r="H146" s="268" t="s">
        <v>1013</v>
      </c>
      <c r="I146" s="268" t="s">
        <v>985</v>
      </c>
      <c r="J146" s="268">
        <v>50</v>
      </c>
      <c r="K146" s="264"/>
    </row>
    <row r="147" spans="2:11" ht="15" customHeight="1">
      <c r="B147" s="245"/>
      <c r="C147" s="268" t="s">
        <v>114</v>
      </c>
      <c r="D147" s="223"/>
      <c r="E147" s="223"/>
      <c r="F147" s="269" t="s">
        <v>983</v>
      </c>
      <c r="G147" s="223"/>
      <c r="H147" s="268" t="s">
        <v>1036</v>
      </c>
      <c r="I147" s="268" t="s">
        <v>985</v>
      </c>
      <c r="J147" s="268" t="s">
        <v>1037</v>
      </c>
      <c r="K147" s="264"/>
    </row>
    <row r="148" spans="2:11" ht="15" customHeight="1">
      <c r="B148" s="245"/>
      <c r="C148" s="268" t="s">
        <v>1038</v>
      </c>
      <c r="D148" s="223"/>
      <c r="E148" s="223"/>
      <c r="F148" s="269" t="s">
        <v>983</v>
      </c>
      <c r="G148" s="223"/>
      <c r="H148" s="268" t="s">
        <v>1039</v>
      </c>
      <c r="I148" s="268" t="s">
        <v>1008</v>
      </c>
      <c r="J148" s="268"/>
      <c r="K148" s="264"/>
    </row>
    <row r="149" spans="2:11" ht="15" customHeight="1">
      <c r="B149" s="270"/>
      <c r="C149" s="252"/>
      <c r="D149" s="252"/>
      <c r="E149" s="252"/>
      <c r="F149" s="252"/>
      <c r="G149" s="252"/>
      <c r="H149" s="252"/>
      <c r="I149" s="252"/>
      <c r="J149" s="252"/>
      <c r="K149" s="271"/>
    </row>
    <row r="150" spans="2:11" ht="18.75" customHeight="1">
      <c r="B150" s="220"/>
      <c r="C150" s="223"/>
      <c r="D150" s="223"/>
      <c r="E150" s="223"/>
      <c r="F150" s="244"/>
      <c r="G150" s="223"/>
      <c r="H150" s="223"/>
      <c r="I150" s="223"/>
      <c r="J150" s="223"/>
      <c r="K150" s="220"/>
    </row>
    <row r="151" spans="2:11" ht="18.75" customHeight="1">
      <c r="B151" s="230"/>
      <c r="C151" s="230"/>
      <c r="D151" s="230"/>
      <c r="E151" s="230"/>
      <c r="F151" s="230"/>
      <c r="G151" s="230"/>
      <c r="H151" s="230"/>
      <c r="I151" s="230"/>
      <c r="J151" s="230"/>
      <c r="K151" s="230"/>
    </row>
    <row r="152" spans="2:11" ht="7.5" customHeight="1">
      <c r="B152" s="207"/>
      <c r="C152" s="208"/>
      <c r="D152" s="208"/>
      <c r="E152" s="208"/>
      <c r="F152" s="208"/>
      <c r="G152" s="208"/>
      <c r="H152" s="208"/>
      <c r="I152" s="208"/>
      <c r="J152" s="208"/>
      <c r="K152" s="209"/>
    </row>
    <row r="153" spans="2:11" ht="45" customHeight="1">
      <c r="B153" s="210"/>
      <c r="C153" s="211" t="s">
        <v>1040</v>
      </c>
      <c r="D153" s="211"/>
      <c r="E153" s="211"/>
      <c r="F153" s="211"/>
      <c r="G153" s="211"/>
      <c r="H153" s="211"/>
      <c r="I153" s="211"/>
      <c r="J153" s="211"/>
      <c r="K153" s="212"/>
    </row>
    <row r="154" spans="2:11" ht="17.25" customHeight="1">
      <c r="B154" s="210"/>
      <c r="C154" s="237" t="s">
        <v>976</v>
      </c>
      <c r="D154" s="237"/>
      <c r="E154" s="237"/>
      <c r="F154" s="237" t="s">
        <v>977</v>
      </c>
      <c r="G154" s="272"/>
      <c r="H154" s="273" t="s">
        <v>136</v>
      </c>
      <c r="I154" s="273" t="s">
        <v>50</v>
      </c>
      <c r="J154" s="237" t="s">
        <v>978</v>
      </c>
      <c r="K154" s="212"/>
    </row>
    <row r="155" spans="2:11" ht="17.25" customHeight="1">
      <c r="B155" s="214"/>
      <c r="C155" s="239" t="s">
        <v>979</v>
      </c>
      <c r="D155" s="239"/>
      <c r="E155" s="239"/>
      <c r="F155" s="240" t="s">
        <v>980</v>
      </c>
      <c r="G155" s="274"/>
      <c r="H155" s="275"/>
      <c r="I155" s="275"/>
      <c r="J155" s="239" t="s">
        <v>981</v>
      </c>
      <c r="K155" s="216"/>
    </row>
    <row r="156" spans="2:11" ht="5.25" customHeight="1">
      <c r="B156" s="245"/>
      <c r="C156" s="242"/>
      <c r="D156" s="242"/>
      <c r="E156" s="242"/>
      <c r="F156" s="242"/>
      <c r="G156" s="243"/>
      <c r="H156" s="242"/>
      <c r="I156" s="242"/>
      <c r="J156" s="242"/>
      <c r="K156" s="264"/>
    </row>
    <row r="157" spans="2:11" ht="15" customHeight="1">
      <c r="B157" s="245"/>
      <c r="C157" s="223" t="s">
        <v>982</v>
      </c>
      <c r="D157" s="223"/>
      <c r="E157" s="223"/>
      <c r="F157" s="244" t="s">
        <v>983</v>
      </c>
      <c r="G157" s="223"/>
      <c r="H157" s="223" t="s">
        <v>1013</v>
      </c>
      <c r="I157" s="223" t="s">
        <v>985</v>
      </c>
      <c r="J157" s="223" t="s">
        <v>986</v>
      </c>
      <c r="K157" s="264"/>
    </row>
    <row r="158" spans="2:11" ht="15" customHeight="1">
      <c r="B158" s="245"/>
      <c r="C158" s="223" t="s">
        <v>1022</v>
      </c>
      <c r="D158" s="223"/>
      <c r="E158" s="223"/>
      <c r="F158" s="244" t="s">
        <v>983</v>
      </c>
      <c r="G158" s="223"/>
      <c r="H158" s="223" t="s">
        <v>1023</v>
      </c>
      <c r="I158" s="223" t="s">
        <v>985</v>
      </c>
      <c r="J158" s="223" t="s">
        <v>986</v>
      </c>
      <c r="K158" s="264"/>
    </row>
    <row r="159" spans="2:11" ht="15" customHeight="1">
      <c r="B159" s="245"/>
      <c r="C159" s="223" t="s">
        <v>932</v>
      </c>
      <c r="D159" s="223"/>
      <c r="E159" s="223"/>
      <c r="F159" s="244" t="s">
        <v>983</v>
      </c>
      <c r="G159" s="223"/>
      <c r="H159" s="223" t="s">
        <v>1041</v>
      </c>
      <c r="I159" s="223" t="s">
        <v>985</v>
      </c>
      <c r="J159" s="223" t="s">
        <v>986</v>
      </c>
      <c r="K159" s="264"/>
    </row>
    <row r="160" spans="2:11" ht="15" customHeight="1">
      <c r="B160" s="245"/>
      <c r="C160" s="223" t="s">
        <v>987</v>
      </c>
      <c r="D160" s="223"/>
      <c r="E160" s="223"/>
      <c r="F160" s="244" t="s">
        <v>988</v>
      </c>
      <c r="G160" s="223"/>
      <c r="H160" s="223" t="s">
        <v>1041</v>
      </c>
      <c r="I160" s="223" t="s">
        <v>985</v>
      </c>
      <c r="J160" s="223">
        <v>50</v>
      </c>
      <c r="K160" s="264"/>
    </row>
    <row r="161" spans="2:11" ht="15" customHeight="1">
      <c r="B161" s="245"/>
      <c r="C161" s="223" t="s">
        <v>990</v>
      </c>
      <c r="D161" s="223"/>
      <c r="E161" s="223"/>
      <c r="F161" s="244" t="s">
        <v>983</v>
      </c>
      <c r="G161" s="223"/>
      <c r="H161" s="223" t="s">
        <v>1041</v>
      </c>
      <c r="I161" s="223" t="s">
        <v>992</v>
      </c>
      <c r="J161" s="223"/>
      <c r="K161" s="264"/>
    </row>
    <row r="162" spans="2:11" ht="15" customHeight="1">
      <c r="B162" s="245"/>
      <c r="C162" s="223" t="s">
        <v>993</v>
      </c>
      <c r="D162" s="223"/>
      <c r="E162" s="223"/>
      <c r="F162" s="244" t="s">
        <v>988</v>
      </c>
      <c r="G162" s="223"/>
      <c r="H162" s="223" t="s">
        <v>1041</v>
      </c>
      <c r="I162" s="223" t="s">
        <v>985</v>
      </c>
      <c r="J162" s="223">
        <v>50</v>
      </c>
      <c r="K162" s="264"/>
    </row>
    <row r="163" spans="2:11" ht="15" customHeight="1">
      <c r="B163" s="245"/>
      <c r="C163" s="223" t="s">
        <v>1001</v>
      </c>
      <c r="D163" s="223"/>
      <c r="E163" s="223"/>
      <c r="F163" s="244" t="s">
        <v>988</v>
      </c>
      <c r="G163" s="223"/>
      <c r="H163" s="223" t="s">
        <v>1041</v>
      </c>
      <c r="I163" s="223" t="s">
        <v>985</v>
      </c>
      <c r="J163" s="223">
        <v>50</v>
      </c>
      <c r="K163" s="264"/>
    </row>
    <row r="164" spans="2:11" ht="15" customHeight="1">
      <c r="B164" s="245"/>
      <c r="C164" s="223" t="s">
        <v>999</v>
      </c>
      <c r="D164" s="223"/>
      <c r="E164" s="223"/>
      <c r="F164" s="244" t="s">
        <v>988</v>
      </c>
      <c r="G164" s="223"/>
      <c r="H164" s="223" t="s">
        <v>1041</v>
      </c>
      <c r="I164" s="223" t="s">
        <v>985</v>
      </c>
      <c r="J164" s="223">
        <v>50</v>
      </c>
      <c r="K164" s="264"/>
    </row>
    <row r="165" spans="2:11" ht="15" customHeight="1">
      <c r="B165" s="245"/>
      <c r="C165" s="223" t="s">
        <v>135</v>
      </c>
      <c r="D165" s="223"/>
      <c r="E165" s="223"/>
      <c r="F165" s="244" t="s">
        <v>983</v>
      </c>
      <c r="G165" s="223"/>
      <c r="H165" s="223" t="s">
        <v>1042</v>
      </c>
      <c r="I165" s="223" t="s">
        <v>1043</v>
      </c>
      <c r="J165" s="223"/>
      <c r="K165" s="264"/>
    </row>
    <row r="166" spans="2:11" ht="15" customHeight="1">
      <c r="B166" s="245"/>
      <c r="C166" s="223" t="s">
        <v>50</v>
      </c>
      <c r="D166" s="223"/>
      <c r="E166" s="223"/>
      <c r="F166" s="244" t="s">
        <v>983</v>
      </c>
      <c r="G166" s="223"/>
      <c r="H166" s="223" t="s">
        <v>1044</v>
      </c>
      <c r="I166" s="223" t="s">
        <v>1045</v>
      </c>
      <c r="J166" s="223">
        <v>1</v>
      </c>
      <c r="K166" s="264"/>
    </row>
    <row r="167" spans="2:11" ht="15" customHeight="1">
      <c r="B167" s="245"/>
      <c r="C167" s="223" t="s">
        <v>46</v>
      </c>
      <c r="D167" s="223"/>
      <c r="E167" s="223"/>
      <c r="F167" s="244" t="s">
        <v>983</v>
      </c>
      <c r="G167" s="223"/>
      <c r="H167" s="223" t="s">
        <v>1046</v>
      </c>
      <c r="I167" s="223" t="s">
        <v>985</v>
      </c>
      <c r="J167" s="223">
        <v>20</v>
      </c>
      <c r="K167" s="264"/>
    </row>
    <row r="168" spans="2:11" ht="15" customHeight="1">
      <c r="B168" s="245"/>
      <c r="C168" s="223" t="s">
        <v>136</v>
      </c>
      <c r="D168" s="223"/>
      <c r="E168" s="223"/>
      <c r="F168" s="244" t="s">
        <v>983</v>
      </c>
      <c r="G168" s="223"/>
      <c r="H168" s="223" t="s">
        <v>1047</v>
      </c>
      <c r="I168" s="223" t="s">
        <v>985</v>
      </c>
      <c r="J168" s="223">
        <v>255</v>
      </c>
      <c r="K168" s="264"/>
    </row>
    <row r="169" spans="2:11" ht="15" customHeight="1">
      <c r="B169" s="245"/>
      <c r="C169" s="223" t="s">
        <v>137</v>
      </c>
      <c r="D169" s="223"/>
      <c r="E169" s="223"/>
      <c r="F169" s="244" t="s">
        <v>983</v>
      </c>
      <c r="G169" s="223"/>
      <c r="H169" s="223" t="s">
        <v>947</v>
      </c>
      <c r="I169" s="223" t="s">
        <v>985</v>
      </c>
      <c r="J169" s="223">
        <v>10</v>
      </c>
      <c r="K169" s="264"/>
    </row>
    <row r="170" spans="2:11" ht="15" customHeight="1">
      <c r="B170" s="245"/>
      <c r="C170" s="223" t="s">
        <v>138</v>
      </c>
      <c r="D170" s="223"/>
      <c r="E170" s="223"/>
      <c r="F170" s="244" t="s">
        <v>983</v>
      </c>
      <c r="G170" s="223"/>
      <c r="H170" s="223" t="s">
        <v>1048</v>
      </c>
      <c r="I170" s="223" t="s">
        <v>1008</v>
      </c>
      <c r="J170" s="223"/>
      <c r="K170" s="264"/>
    </row>
    <row r="171" spans="2:11" ht="15" customHeight="1">
      <c r="B171" s="245"/>
      <c r="C171" s="223" t="s">
        <v>1049</v>
      </c>
      <c r="D171" s="223"/>
      <c r="E171" s="223"/>
      <c r="F171" s="244" t="s">
        <v>983</v>
      </c>
      <c r="G171" s="223"/>
      <c r="H171" s="223" t="s">
        <v>1050</v>
      </c>
      <c r="I171" s="223" t="s">
        <v>1008</v>
      </c>
      <c r="J171" s="223"/>
      <c r="K171" s="264"/>
    </row>
    <row r="172" spans="2:11" ht="15" customHeight="1">
      <c r="B172" s="245"/>
      <c r="C172" s="223" t="s">
        <v>1038</v>
      </c>
      <c r="D172" s="223"/>
      <c r="E172" s="223"/>
      <c r="F172" s="244" t="s">
        <v>983</v>
      </c>
      <c r="G172" s="223"/>
      <c r="H172" s="223" t="s">
        <v>1051</v>
      </c>
      <c r="I172" s="223" t="s">
        <v>1008</v>
      </c>
      <c r="J172" s="223"/>
      <c r="K172" s="264"/>
    </row>
    <row r="173" spans="2:11" ht="15" customHeight="1">
      <c r="B173" s="245"/>
      <c r="C173" s="223" t="s">
        <v>141</v>
      </c>
      <c r="D173" s="223"/>
      <c r="E173" s="223"/>
      <c r="F173" s="244" t="s">
        <v>988</v>
      </c>
      <c r="G173" s="223"/>
      <c r="H173" s="223" t="s">
        <v>1052</v>
      </c>
      <c r="I173" s="223" t="s">
        <v>985</v>
      </c>
      <c r="J173" s="223">
        <v>50</v>
      </c>
      <c r="K173" s="264"/>
    </row>
    <row r="174" spans="2:11" ht="15" customHeight="1">
      <c r="B174" s="270"/>
      <c r="C174" s="252"/>
      <c r="D174" s="252"/>
      <c r="E174" s="252"/>
      <c r="F174" s="252"/>
      <c r="G174" s="252"/>
      <c r="H174" s="252"/>
      <c r="I174" s="252"/>
      <c r="J174" s="252"/>
      <c r="K174" s="271"/>
    </row>
    <row r="175" spans="2:11" ht="18.75" customHeight="1">
      <c r="B175" s="220"/>
      <c r="C175" s="223"/>
      <c r="D175" s="223"/>
      <c r="E175" s="223"/>
      <c r="F175" s="244"/>
      <c r="G175" s="223"/>
      <c r="H175" s="223"/>
      <c r="I175" s="223"/>
      <c r="J175" s="223"/>
      <c r="K175" s="220"/>
    </row>
    <row r="176" spans="2:11" ht="18.75" customHeight="1">
      <c r="B176" s="230"/>
      <c r="C176" s="230"/>
      <c r="D176" s="230"/>
      <c r="E176" s="230"/>
      <c r="F176" s="230"/>
      <c r="G176" s="230"/>
      <c r="H176" s="230"/>
      <c r="I176" s="230"/>
      <c r="J176" s="230"/>
      <c r="K176" s="230"/>
    </row>
    <row r="177" spans="2:11" ht="13.5">
      <c r="B177" s="207"/>
      <c r="C177" s="208"/>
      <c r="D177" s="208"/>
      <c r="E177" s="208"/>
      <c r="F177" s="208"/>
      <c r="G177" s="208"/>
      <c r="H177" s="208"/>
      <c r="I177" s="208"/>
      <c r="J177" s="208"/>
      <c r="K177" s="209"/>
    </row>
    <row r="178" spans="2:11" ht="21">
      <c r="B178" s="210"/>
      <c r="C178" s="211" t="s">
        <v>1053</v>
      </c>
      <c r="D178" s="211"/>
      <c r="E178" s="211"/>
      <c r="F178" s="211"/>
      <c r="G178" s="211"/>
      <c r="H178" s="211"/>
      <c r="I178" s="211"/>
      <c r="J178" s="211"/>
      <c r="K178" s="212"/>
    </row>
    <row r="179" spans="2:11" ht="25.5" customHeight="1">
      <c r="B179" s="210"/>
      <c r="C179" s="276" t="s">
        <v>1054</v>
      </c>
      <c r="D179" s="276"/>
      <c r="E179" s="276"/>
      <c r="F179" s="276" t="s">
        <v>1055</v>
      </c>
      <c r="G179" s="277"/>
      <c r="H179" s="278" t="s">
        <v>1056</v>
      </c>
      <c r="I179" s="278"/>
      <c r="J179" s="278"/>
      <c r="K179" s="212"/>
    </row>
    <row r="180" spans="2:11" ht="5.25" customHeight="1">
      <c r="B180" s="245"/>
      <c r="C180" s="242"/>
      <c r="D180" s="242"/>
      <c r="E180" s="242"/>
      <c r="F180" s="242"/>
      <c r="G180" s="223"/>
      <c r="H180" s="242"/>
      <c r="I180" s="242"/>
      <c r="J180" s="242"/>
      <c r="K180" s="264"/>
    </row>
    <row r="181" spans="2:11" ht="15" customHeight="1">
      <c r="B181" s="245"/>
      <c r="C181" s="223" t="s">
        <v>1057</v>
      </c>
      <c r="D181" s="223"/>
      <c r="E181" s="223"/>
      <c r="F181" s="244">
        <v>1</v>
      </c>
      <c r="G181" s="223"/>
      <c r="H181" s="279" t="s">
        <v>1058</v>
      </c>
      <c r="I181" s="279"/>
      <c r="J181" s="279"/>
      <c r="K181" s="264"/>
    </row>
    <row r="182" spans="2:11" ht="15" customHeight="1">
      <c r="B182" s="245"/>
      <c r="C182" s="249"/>
      <c r="D182" s="223"/>
      <c r="E182" s="223"/>
      <c r="F182" s="244">
        <v>2</v>
      </c>
      <c r="G182" s="223"/>
      <c r="H182" s="279" t="s">
        <v>1059</v>
      </c>
      <c r="I182" s="279"/>
      <c r="J182" s="279"/>
      <c r="K182" s="264"/>
    </row>
    <row r="183" spans="2:11" ht="15" customHeight="1">
      <c r="B183" s="245"/>
      <c r="C183" s="249"/>
      <c r="D183" s="223"/>
      <c r="E183" s="223"/>
      <c r="F183" s="244">
        <v>3</v>
      </c>
      <c r="G183" s="223"/>
      <c r="H183" s="279" t="s">
        <v>1060</v>
      </c>
      <c r="I183" s="279"/>
      <c r="J183" s="279"/>
      <c r="K183" s="264"/>
    </row>
    <row r="184" spans="2:11" ht="15" customHeight="1">
      <c r="B184" s="245"/>
      <c r="C184" s="223"/>
      <c r="D184" s="223"/>
      <c r="E184" s="223"/>
      <c r="F184" s="244">
        <v>4</v>
      </c>
      <c r="G184" s="223"/>
      <c r="H184" s="279" t="s">
        <v>1061</v>
      </c>
      <c r="I184" s="279"/>
      <c r="J184" s="279"/>
      <c r="K184" s="264"/>
    </row>
    <row r="185" spans="2:11" ht="15" customHeight="1">
      <c r="B185" s="245"/>
      <c r="C185" s="223"/>
      <c r="D185" s="223"/>
      <c r="E185" s="223"/>
      <c r="F185" s="244">
        <v>5</v>
      </c>
      <c r="G185" s="223"/>
      <c r="H185" s="279" t="s">
        <v>1062</v>
      </c>
      <c r="I185" s="279"/>
      <c r="J185" s="279"/>
      <c r="K185" s="264"/>
    </row>
    <row r="186" spans="2:11" ht="15" customHeight="1">
      <c r="B186" s="245"/>
      <c r="C186" s="223"/>
      <c r="D186" s="223"/>
      <c r="E186" s="223"/>
      <c r="F186" s="244"/>
      <c r="G186" s="223"/>
      <c r="H186" s="223"/>
      <c r="I186" s="223"/>
      <c r="J186" s="223"/>
      <c r="K186" s="264"/>
    </row>
    <row r="187" spans="2:11" ht="15" customHeight="1">
      <c r="B187" s="245"/>
      <c r="C187" s="223" t="s">
        <v>1020</v>
      </c>
      <c r="D187" s="223"/>
      <c r="E187" s="223"/>
      <c r="F187" s="244">
        <v>1</v>
      </c>
      <c r="G187" s="223"/>
      <c r="H187" s="279" t="s">
        <v>1063</v>
      </c>
      <c r="I187" s="279"/>
      <c r="J187" s="279"/>
      <c r="K187" s="264"/>
    </row>
    <row r="188" spans="2:11" ht="15" customHeight="1">
      <c r="B188" s="245"/>
      <c r="C188" s="249"/>
      <c r="D188" s="223"/>
      <c r="E188" s="223"/>
      <c r="F188" s="244">
        <v>2</v>
      </c>
      <c r="G188" s="223"/>
      <c r="H188" s="279" t="s">
        <v>927</v>
      </c>
      <c r="I188" s="279"/>
      <c r="J188" s="279"/>
      <c r="K188" s="264"/>
    </row>
    <row r="189" spans="2:11" ht="15" customHeight="1">
      <c r="B189" s="245"/>
      <c r="C189" s="223"/>
      <c r="D189" s="223"/>
      <c r="E189" s="223"/>
      <c r="F189" s="244">
        <v>3</v>
      </c>
      <c r="G189" s="223"/>
      <c r="H189" s="279" t="s">
        <v>1064</v>
      </c>
      <c r="I189" s="279"/>
      <c r="J189" s="279"/>
      <c r="K189" s="264"/>
    </row>
    <row r="190" spans="2:11" ht="15" customHeight="1">
      <c r="B190" s="280"/>
      <c r="C190" s="249"/>
      <c r="D190" s="249"/>
      <c r="E190" s="249"/>
      <c r="F190" s="244">
        <v>4</v>
      </c>
      <c r="G190" s="229"/>
      <c r="H190" s="281" t="s">
        <v>929</v>
      </c>
      <c r="I190" s="281"/>
      <c r="J190" s="281"/>
      <c r="K190" s="282"/>
    </row>
    <row r="191" spans="2:11" ht="15" customHeight="1">
      <c r="B191" s="280"/>
      <c r="C191" s="249"/>
      <c r="D191" s="249"/>
      <c r="E191" s="249"/>
      <c r="F191" s="244">
        <v>5</v>
      </c>
      <c r="G191" s="229"/>
      <c r="H191" s="281" t="s">
        <v>1065</v>
      </c>
      <c r="I191" s="281"/>
      <c r="J191" s="281"/>
      <c r="K191" s="282"/>
    </row>
    <row r="192" spans="2:11" ht="15" customHeight="1">
      <c r="B192" s="280"/>
      <c r="C192" s="249"/>
      <c r="D192" s="249"/>
      <c r="E192" s="249"/>
      <c r="F192" s="283"/>
      <c r="G192" s="229"/>
      <c r="H192" s="284"/>
      <c r="I192" s="284"/>
      <c r="J192" s="284"/>
      <c r="K192" s="282"/>
    </row>
    <row r="193" spans="2:11" ht="15" customHeight="1">
      <c r="B193" s="280"/>
      <c r="C193" s="223" t="s">
        <v>1045</v>
      </c>
      <c r="D193" s="249"/>
      <c r="E193" s="249"/>
      <c r="F193" s="244" t="s">
        <v>1066</v>
      </c>
      <c r="G193" s="229"/>
      <c r="H193" s="281" t="s">
        <v>1067</v>
      </c>
      <c r="I193" s="281"/>
      <c r="J193" s="281"/>
      <c r="K193" s="282"/>
    </row>
    <row r="194" spans="2:11" ht="15" customHeight="1">
      <c r="B194" s="280"/>
      <c r="C194" s="249"/>
      <c r="D194" s="249"/>
      <c r="E194" s="249"/>
      <c r="F194" s="244" t="s">
        <v>1068</v>
      </c>
      <c r="G194" s="229"/>
      <c r="H194" s="281" t="s">
        <v>1069</v>
      </c>
      <c r="I194" s="281"/>
      <c r="J194" s="281"/>
      <c r="K194" s="282"/>
    </row>
    <row r="195" spans="2:11" ht="15" customHeight="1">
      <c r="B195" s="280"/>
      <c r="C195" s="249"/>
      <c r="D195" s="249"/>
      <c r="E195" s="249"/>
      <c r="F195" s="244" t="s">
        <v>296</v>
      </c>
      <c r="G195" s="229"/>
      <c r="H195" s="281" t="s">
        <v>1070</v>
      </c>
      <c r="I195" s="281"/>
      <c r="J195" s="281"/>
      <c r="K195" s="282"/>
    </row>
    <row r="196" spans="2:11" ht="15" customHeight="1">
      <c r="B196" s="280"/>
      <c r="C196" s="249"/>
      <c r="D196" s="249"/>
      <c r="E196" s="249"/>
      <c r="F196" s="244" t="s">
        <v>930</v>
      </c>
      <c r="G196" s="229"/>
      <c r="H196" s="281" t="s">
        <v>1071</v>
      </c>
      <c r="I196" s="281"/>
      <c r="J196" s="281"/>
      <c r="K196" s="282"/>
    </row>
    <row r="197" spans="2:11" ht="12.75" customHeight="1">
      <c r="B197" s="285"/>
      <c r="C197" s="286"/>
      <c r="D197" s="286"/>
      <c r="E197" s="286"/>
      <c r="F197" s="286"/>
      <c r="G197" s="286"/>
      <c r="H197" s="286"/>
      <c r="I197" s="286"/>
      <c r="J197" s="286"/>
      <c r="K197" s="287"/>
    </row>
  </sheetData>
  <sheetProtection/>
  <mergeCells count="76">
    <mergeCell ref="H193:J193"/>
    <mergeCell ref="H194:J194"/>
    <mergeCell ref="H195:J195"/>
    <mergeCell ref="H196:J196"/>
    <mergeCell ref="H185:J185"/>
    <mergeCell ref="H187:J187"/>
    <mergeCell ref="H188:J188"/>
    <mergeCell ref="H189:J189"/>
    <mergeCell ref="H190:J190"/>
    <mergeCell ref="H191:J191"/>
    <mergeCell ref="C178:J178"/>
    <mergeCell ref="H179:J179"/>
    <mergeCell ref="H181:J181"/>
    <mergeCell ref="H182:J182"/>
    <mergeCell ref="H183:J183"/>
    <mergeCell ref="H184:J184"/>
    <mergeCell ref="D67:J67"/>
    <mergeCell ref="C72:J72"/>
    <mergeCell ref="C94:J94"/>
    <mergeCell ref="C113:J113"/>
    <mergeCell ref="C135:J135"/>
    <mergeCell ref="C153:J153"/>
    <mergeCell ref="D60:J60"/>
    <mergeCell ref="D62:J62"/>
    <mergeCell ref="D63:J63"/>
    <mergeCell ref="D64:J64"/>
    <mergeCell ref="D65:J65"/>
    <mergeCell ref="D66:J66"/>
    <mergeCell ref="C54:J54"/>
    <mergeCell ref="D55:J55"/>
    <mergeCell ref="D56:J56"/>
    <mergeCell ref="D57:J57"/>
    <mergeCell ref="D58:J58"/>
    <mergeCell ref="D59:J59"/>
    <mergeCell ref="E46:J46"/>
    <mergeCell ref="E47:J47"/>
    <mergeCell ref="D48:J48"/>
    <mergeCell ref="C49:J49"/>
    <mergeCell ref="C51:J51"/>
    <mergeCell ref="C52:J52"/>
    <mergeCell ref="G39:J39"/>
    <mergeCell ref="G40:J40"/>
    <mergeCell ref="G41:J41"/>
    <mergeCell ref="G42:J42"/>
    <mergeCell ref="D44:J44"/>
    <mergeCell ref="E45:J45"/>
    <mergeCell ref="G33:J33"/>
    <mergeCell ref="G34:J34"/>
    <mergeCell ref="G35:J35"/>
    <mergeCell ref="G36:J36"/>
    <mergeCell ref="G37:J37"/>
    <mergeCell ref="G38:J38"/>
    <mergeCell ref="D25:J25"/>
    <mergeCell ref="D27:J27"/>
    <mergeCell ref="D28:J28"/>
    <mergeCell ref="D30:J30"/>
    <mergeCell ref="D31:J31"/>
    <mergeCell ref="D32:J32"/>
    <mergeCell ref="F18:J18"/>
    <mergeCell ref="F19:J19"/>
    <mergeCell ref="F20:J20"/>
    <mergeCell ref="F21:J21"/>
    <mergeCell ref="C23:J23"/>
    <mergeCell ref="D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VS</cp:lastModifiedBy>
  <dcterms:modified xsi:type="dcterms:W3CDTF">2013-05-07T15:41:41Z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